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<sst xmlns="http://schemas.openxmlformats.org/spreadsheetml/2006/main" count="855" uniqueCount="302">
  <si>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Jozini(KZN272)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</si>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</sst>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11910914</v>
      </c>
      <c r="C5" s="19">
        <v>0</v>
      </c>
      <c r="D5" s="59">
        <v>17985624</v>
      </c>
      <c r="E5" s="60">
        <v>17985624</v>
      </c>
      <c r="F5" s="60">
        <v>5574186</v>
      </c>
      <c r="G5" s="60">
        <v>746083</v>
      </c>
      <c r="H5" s="60">
        <v>734430</v>
      </c>
      <c r="I5" s="60">
        <v>7054699</v>
      </c>
      <c r="J5" s="60">
        <v>705095</v>
      </c>
      <c r="K5" s="60">
        <v>705166</v>
      </c>
      <c r="L5" s="60">
        <v>704918</v>
      </c>
      <c r="M5" s="60">
        <v>2115179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9169878</v>
      </c>
      <c r="W5" s="60">
        <v>8992812</v>
      </c>
      <c r="X5" s="60">
        <v>177066</v>
      </c>
      <c r="Y5" s="61">
        <v>1.97</v>
      </c>
      <c r="Z5" s="62">
        <v>17985624</v>
      </c>
    </row>
    <row r="6" spans="1:26" ht="13.5">
      <c r="A6" s="58" t="s">
        <v>32</v>
      </c>
      <c r="B6" s="19">
        <v>1992983</v>
      </c>
      <c r="C6" s="19">
        <v>0</v>
      </c>
      <c r="D6" s="59">
        <v>3492922</v>
      </c>
      <c r="E6" s="60">
        <v>3492922</v>
      </c>
      <c r="F6" s="60">
        <v>370570</v>
      </c>
      <c r="G6" s="60">
        <v>370306</v>
      </c>
      <c r="H6" s="60">
        <v>367798</v>
      </c>
      <c r="I6" s="60">
        <v>1108674</v>
      </c>
      <c r="J6" s="60">
        <v>367799</v>
      </c>
      <c r="K6" s="60">
        <v>366622</v>
      </c>
      <c r="L6" s="60">
        <v>366621</v>
      </c>
      <c r="M6" s="60">
        <v>1101042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2209716</v>
      </c>
      <c r="W6" s="60">
        <v>1746461</v>
      </c>
      <c r="X6" s="60">
        <v>463255</v>
      </c>
      <c r="Y6" s="61">
        <v>26.53</v>
      </c>
      <c r="Z6" s="62">
        <v>3492922</v>
      </c>
    </row>
    <row r="7" spans="1:26" ht="13.5">
      <c r="A7" s="58" t="s">
        <v>33</v>
      </c>
      <c r="B7" s="19">
        <v>2715312</v>
      </c>
      <c r="C7" s="19">
        <v>0</v>
      </c>
      <c r="D7" s="59">
        <v>4710132</v>
      </c>
      <c r="E7" s="60">
        <v>4710132</v>
      </c>
      <c r="F7" s="60">
        <v>159138</v>
      </c>
      <c r="G7" s="60">
        <v>259023</v>
      </c>
      <c r="H7" s="60">
        <v>171915</v>
      </c>
      <c r="I7" s="60">
        <v>590076</v>
      </c>
      <c r="J7" s="60">
        <v>233952</v>
      </c>
      <c r="K7" s="60">
        <v>145072</v>
      </c>
      <c r="L7" s="60">
        <v>41191</v>
      </c>
      <c r="M7" s="60">
        <v>420215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1010291</v>
      </c>
      <c r="W7" s="60">
        <v>2355066</v>
      </c>
      <c r="X7" s="60">
        <v>-1344775</v>
      </c>
      <c r="Y7" s="61">
        <v>-57.1</v>
      </c>
      <c r="Z7" s="62">
        <v>4710132</v>
      </c>
    </row>
    <row r="8" spans="1:26" ht="13.5">
      <c r="A8" s="58" t="s">
        <v>34</v>
      </c>
      <c r="B8" s="19">
        <v>78533148</v>
      </c>
      <c r="C8" s="19">
        <v>0</v>
      </c>
      <c r="D8" s="59">
        <v>89911000</v>
      </c>
      <c r="E8" s="60">
        <v>89911000</v>
      </c>
      <c r="F8" s="60">
        <v>27869280</v>
      </c>
      <c r="G8" s="60">
        <v>458517</v>
      </c>
      <c r="H8" s="60">
        <v>370851</v>
      </c>
      <c r="I8" s="60">
        <v>28698648</v>
      </c>
      <c r="J8" s="60">
        <v>9373979</v>
      </c>
      <c r="K8" s="60">
        <v>27097353</v>
      </c>
      <c r="L8" s="60">
        <v>5288222</v>
      </c>
      <c r="M8" s="60">
        <v>41759554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70458202</v>
      </c>
      <c r="W8" s="60">
        <v>44955500</v>
      </c>
      <c r="X8" s="60">
        <v>25502702</v>
      </c>
      <c r="Y8" s="61">
        <v>56.73</v>
      </c>
      <c r="Z8" s="62">
        <v>89911000</v>
      </c>
    </row>
    <row r="9" spans="1:26" ht="13.5">
      <c r="A9" s="58" t="s">
        <v>35</v>
      </c>
      <c r="B9" s="19">
        <v>14539056</v>
      </c>
      <c r="C9" s="19">
        <v>0</v>
      </c>
      <c r="D9" s="59">
        <v>7983795</v>
      </c>
      <c r="E9" s="60">
        <v>7983795</v>
      </c>
      <c r="F9" s="60">
        <v>782649</v>
      </c>
      <c r="G9" s="60">
        <v>1154814</v>
      </c>
      <c r="H9" s="60">
        <v>197237</v>
      </c>
      <c r="I9" s="60">
        <v>2134700</v>
      </c>
      <c r="J9" s="60">
        <v>221870</v>
      </c>
      <c r="K9" s="60">
        <v>325290</v>
      </c>
      <c r="L9" s="60">
        <v>826045</v>
      </c>
      <c r="M9" s="60">
        <v>1373205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3507905</v>
      </c>
      <c r="W9" s="60">
        <v>3991898</v>
      </c>
      <c r="X9" s="60">
        <v>-483993</v>
      </c>
      <c r="Y9" s="61">
        <v>-12.12</v>
      </c>
      <c r="Z9" s="62">
        <v>7983795</v>
      </c>
    </row>
    <row r="10" spans="1:26" ht="25.5">
      <c r="A10" s="63" t="s">
        <v>277</v>
      </c>
      <c r="B10" s="64">
        <f>SUM(B5:B9)</f>
        <v>109691413</v>
      </c>
      <c r="C10" s="64">
        <f>SUM(C5:C9)</f>
        <v>0</v>
      </c>
      <c r="D10" s="65">
        <f aca="true" t="shared" si="0" ref="D10:Z10">SUM(D5:D9)</f>
        <v>124083473</v>
      </c>
      <c r="E10" s="66">
        <f t="shared" si="0"/>
        <v>124083473</v>
      </c>
      <c r="F10" s="66">
        <f t="shared" si="0"/>
        <v>34755823</v>
      </c>
      <c r="G10" s="66">
        <f t="shared" si="0"/>
        <v>2988743</v>
      </c>
      <c r="H10" s="66">
        <f t="shared" si="0"/>
        <v>1842231</v>
      </c>
      <c r="I10" s="66">
        <f t="shared" si="0"/>
        <v>39586797</v>
      </c>
      <c r="J10" s="66">
        <f t="shared" si="0"/>
        <v>10902695</v>
      </c>
      <c r="K10" s="66">
        <f t="shared" si="0"/>
        <v>28639503</v>
      </c>
      <c r="L10" s="66">
        <f t="shared" si="0"/>
        <v>7226997</v>
      </c>
      <c r="M10" s="66">
        <f t="shared" si="0"/>
        <v>46769195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86355992</v>
      </c>
      <c r="W10" s="66">
        <f t="shared" si="0"/>
        <v>62041737</v>
      </c>
      <c r="X10" s="66">
        <f t="shared" si="0"/>
        <v>24314255</v>
      </c>
      <c r="Y10" s="67">
        <f>+IF(W10&lt;&gt;0,(X10/W10)*100,0)</f>
        <v>39.190158392889614</v>
      </c>
      <c r="Z10" s="68">
        <f t="shared" si="0"/>
        <v>124083473</v>
      </c>
    </row>
    <row r="11" spans="1:26" ht="13.5">
      <c r="A11" s="58" t="s">
        <v>37</v>
      </c>
      <c r="B11" s="19">
        <v>30465752</v>
      </c>
      <c r="C11" s="19">
        <v>0</v>
      </c>
      <c r="D11" s="59">
        <v>32083793</v>
      </c>
      <c r="E11" s="60">
        <v>32083793</v>
      </c>
      <c r="F11" s="60">
        <v>2367534</v>
      </c>
      <c r="G11" s="60">
        <v>2766246</v>
      </c>
      <c r="H11" s="60">
        <v>3497710</v>
      </c>
      <c r="I11" s="60">
        <v>8631490</v>
      </c>
      <c r="J11" s="60">
        <v>2789995</v>
      </c>
      <c r="K11" s="60">
        <v>2907390</v>
      </c>
      <c r="L11" s="60">
        <v>2741000</v>
      </c>
      <c r="M11" s="60">
        <v>8438385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17069875</v>
      </c>
      <c r="W11" s="60">
        <v>16041897</v>
      </c>
      <c r="X11" s="60">
        <v>1027978</v>
      </c>
      <c r="Y11" s="61">
        <v>6.41</v>
      </c>
      <c r="Z11" s="62">
        <v>32083793</v>
      </c>
    </row>
    <row r="12" spans="1:26" ht="13.5">
      <c r="A12" s="58" t="s">
        <v>38</v>
      </c>
      <c r="B12" s="19">
        <v>7660908</v>
      </c>
      <c r="C12" s="19">
        <v>0</v>
      </c>
      <c r="D12" s="59">
        <v>10201358</v>
      </c>
      <c r="E12" s="60">
        <v>10201358</v>
      </c>
      <c r="F12" s="60">
        <v>551915</v>
      </c>
      <c r="G12" s="60">
        <v>573236</v>
      </c>
      <c r="H12" s="60">
        <v>571236</v>
      </c>
      <c r="I12" s="60">
        <v>1696387</v>
      </c>
      <c r="J12" s="60">
        <v>868032</v>
      </c>
      <c r="K12" s="60">
        <v>955575</v>
      </c>
      <c r="L12" s="60">
        <v>1142467</v>
      </c>
      <c r="M12" s="60">
        <v>2966074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4662461</v>
      </c>
      <c r="W12" s="60">
        <v>5100679</v>
      </c>
      <c r="X12" s="60">
        <v>-438218</v>
      </c>
      <c r="Y12" s="61">
        <v>-8.59</v>
      </c>
      <c r="Z12" s="62">
        <v>10201358</v>
      </c>
    </row>
    <row r="13" spans="1:26" ht="13.5">
      <c r="A13" s="58" t="s">
        <v>278</v>
      </c>
      <c r="B13" s="19">
        <v>11213362</v>
      </c>
      <c r="C13" s="19">
        <v>0</v>
      </c>
      <c r="D13" s="59">
        <v>1000000</v>
      </c>
      <c r="E13" s="60">
        <v>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500000</v>
      </c>
      <c r="X13" s="60">
        <v>-500000</v>
      </c>
      <c r="Y13" s="61">
        <v>-100</v>
      </c>
      <c r="Z13" s="62">
        <v>1000000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12581756</v>
      </c>
      <c r="C16" s="19">
        <v>0</v>
      </c>
      <c r="D16" s="59">
        <v>4391271</v>
      </c>
      <c r="E16" s="60">
        <v>4391271</v>
      </c>
      <c r="F16" s="60">
        <v>741408</v>
      </c>
      <c r="G16" s="60">
        <v>440814</v>
      </c>
      <c r="H16" s="60">
        <v>370851</v>
      </c>
      <c r="I16" s="60">
        <v>1553073</v>
      </c>
      <c r="J16" s="60">
        <v>1223904</v>
      </c>
      <c r="K16" s="60">
        <v>217353</v>
      </c>
      <c r="L16" s="60">
        <v>881553</v>
      </c>
      <c r="M16" s="60">
        <v>2322810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3875883</v>
      </c>
      <c r="W16" s="60">
        <v>2195636</v>
      </c>
      <c r="X16" s="60">
        <v>1680247</v>
      </c>
      <c r="Y16" s="61">
        <v>76.53</v>
      </c>
      <c r="Z16" s="62">
        <v>4391271</v>
      </c>
    </row>
    <row r="17" spans="1:26" ht="13.5">
      <c r="A17" s="58" t="s">
        <v>43</v>
      </c>
      <c r="B17" s="19">
        <v>60185870</v>
      </c>
      <c r="C17" s="19">
        <v>0</v>
      </c>
      <c r="D17" s="59">
        <v>64921590</v>
      </c>
      <c r="E17" s="60">
        <v>64921590</v>
      </c>
      <c r="F17" s="60">
        <v>7025453</v>
      </c>
      <c r="G17" s="60">
        <v>7139203</v>
      </c>
      <c r="H17" s="60">
        <v>3943749</v>
      </c>
      <c r="I17" s="60">
        <v>18108405</v>
      </c>
      <c r="J17" s="60">
        <v>1708331</v>
      </c>
      <c r="K17" s="60">
        <v>3005838</v>
      </c>
      <c r="L17" s="60">
        <v>6080265</v>
      </c>
      <c r="M17" s="60">
        <v>10794434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28902839</v>
      </c>
      <c r="W17" s="60">
        <v>32460795</v>
      </c>
      <c r="X17" s="60">
        <v>-3557956</v>
      </c>
      <c r="Y17" s="61">
        <v>-10.96</v>
      </c>
      <c r="Z17" s="62">
        <v>64921590</v>
      </c>
    </row>
    <row r="18" spans="1:26" ht="13.5">
      <c r="A18" s="70" t="s">
        <v>44</v>
      </c>
      <c r="B18" s="71">
        <f>SUM(B11:B17)</f>
        <v>122107648</v>
      </c>
      <c r="C18" s="71">
        <f>SUM(C11:C17)</f>
        <v>0</v>
      </c>
      <c r="D18" s="72">
        <f aca="true" t="shared" si="1" ref="D18:Z18">SUM(D11:D17)</f>
        <v>112598012</v>
      </c>
      <c r="E18" s="73">
        <f t="shared" si="1"/>
        <v>112598012</v>
      </c>
      <c r="F18" s="73">
        <f t="shared" si="1"/>
        <v>10686310</v>
      </c>
      <c r="G18" s="73">
        <f t="shared" si="1"/>
        <v>10919499</v>
      </c>
      <c r="H18" s="73">
        <f t="shared" si="1"/>
        <v>8383546</v>
      </c>
      <c r="I18" s="73">
        <f t="shared" si="1"/>
        <v>29989355</v>
      </c>
      <c r="J18" s="73">
        <f t="shared" si="1"/>
        <v>6590262</v>
      </c>
      <c r="K18" s="73">
        <f t="shared" si="1"/>
        <v>7086156</v>
      </c>
      <c r="L18" s="73">
        <f t="shared" si="1"/>
        <v>10845285</v>
      </c>
      <c r="M18" s="73">
        <f t="shared" si="1"/>
        <v>24521703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54511058</v>
      </c>
      <c r="W18" s="73">
        <f t="shared" si="1"/>
        <v>56299007</v>
      </c>
      <c r="X18" s="73">
        <f t="shared" si="1"/>
        <v>-1787949</v>
      </c>
      <c r="Y18" s="67">
        <f>+IF(W18&lt;&gt;0,(X18/W18)*100,0)</f>
        <v>-3.1758091221751035</v>
      </c>
      <c r="Z18" s="74">
        <f t="shared" si="1"/>
        <v>112598012</v>
      </c>
    </row>
    <row r="19" spans="1:26" ht="13.5">
      <c r="A19" s="70" t="s">
        <v>45</v>
      </c>
      <c r="B19" s="75">
        <f>+B10-B18</f>
        <v>-12416235</v>
      </c>
      <c r="C19" s="75">
        <f>+C10-C18</f>
        <v>0</v>
      </c>
      <c r="D19" s="76">
        <f aca="true" t="shared" si="2" ref="D19:Z19">+D10-D18</f>
        <v>11485461</v>
      </c>
      <c r="E19" s="77">
        <f t="shared" si="2"/>
        <v>11485461</v>
      </c>
      <c r="F19" s="77">
        <f t="shared" si="2"/>
        <v>24069513</v>
      </c>
      <c r="G19" s="77">
        <f t="shared" si="2"/>
        <v>-7930756</v>
      </c>
      <c r="H19" s="77">
        <f t="shared" si="2"/>
        <v>-6541315</v>
      </c>
      <c r="I19" s="77">
        <f t="shared" si="2"/>
        <v>9597442</v>
      </c>
      <c r="J19" s="77">
        <f t="shared" si="2"/>
        <v>4312433</v>
      </c>
      <c r="K19" s="77">
        <f t="shared" si="2"/>
        <v>21553347</v>
      </c>
      <c r="L19" s="77">
        <f t="shared" si="2"/>
        <v>-3618288</v>
      </c>
      <c r="M19" s="77">
        <f t="shared" si="2"/>
        <v>22247492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31844934</v>
      </c>
      <c r="W19" s="77">
        <f>IF(E10=E18,0,W10-W18)</f>
        <v>5742730</v>
      </c>
      <c r="X19" s="77">
        <f t="shared" si="2"/>
        <v>26102204</v>
      </c>
      <c r="Y19" s="78">
        <f>+IF(W19&lt;&gt;0,(X19/W19)*100,0)</f>
        <v>454.526052939978</v>
      </c>
      <c r="Z19" s="79">
        <f t="shared" si="2"/>
        <v>11485461</v>
      </c>
    </row>
    <row r="20" spans="1:26" ht="13.5">
      <c r="A20" s="58" t="s">
        <v>46</v>
      </c>
      <c r="B20" s="19">
        <v>39887817</v>
      </c>
      <c r="C20" s="19">
        <v>0</v>
      </c>
      <c r="D20" s="59">
        <v>44891000</v>
      </c>
      <c r="E20" s="60">
        <v>44891000</v>
      </c>
      <c r="F20" s="60">
        <v>1097044</v>
      </c>
      <c r="G20" s="60">
        <v>5831665</v>
      </c>
      <c r="H20" s="60">
        <v>3293452</v>
      </c>
      <c r="I20" s="60">
        <v>10222161</v>
      </c>
      <c r="J20" s="60">
        <v>7354779</v>
      </c>
      <c r="K20" s="60">
        <v>4203856</v>
      </c>
      <c r="L20" s="60">
        <v>0</v>
      </c>
      <c r="M20" s="60">
        <v>11558635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21780796</v>
      </c>
      <c r="W20" s="60">
        <v>22445500</v>
      </c>
      <c r="X20" s="60">
        <v>-664704</v>
      </c>
      <c r="Y20" s="61">
        <v>-2.96</v>
      </c>
      <c r="Z20" s="62">
        <v>44891000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27471582</v>
      </c>
      <c r="C22" s="86">
        <f>SUM(C19:C21)</f>
        <v>0</v>
      </c>
      <c r="D22" s="87">
        <f aca="true" t="shared" si="3" ref="D22:Z22">SUM(D19:D21)</f>
        <v>56376461</v>
      </c>
      <c r="E22" s="88">
        <f t="shared" si="3"/>
        <v>56376461</v>
      </c>
      <c r="F22" s="88">
        <f t="shared" si="3"/>
        <v>25166557</v>
      </c>
      <c r="G22" s="88">
        <f t="shared" si="3"/>
        <v>-2099091</v>
      </c>
      <c r="H22" s="88">
        <f t="shared" si="3"/>
        <v>-3247863</v>
      </c>
      <c r="I22" s="88">
        <f t="shared" si="3"/>
        <v>19819603</v>
      </c>
      <c r="J22" s="88">
        <f t="shared" si="3"/>
        <v>11667212</v>
      </c>
      <c r="K22" s="88">
        <f t="shared" si="3"/>
        <v>25757203</v>
      </c>
      <c r="L22" s="88">
        <f t="shared" si="3"/>
        <v>-3618288</v>
      </c>
      <c r="M22" s="88">
        <f t="shared" si="3"/>
        <v>33806127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53625730</v>
      </c>
      <c r="W22" s="88">
        <f t="shared" si="3"/>
        <v>28188230</v>
      </c>
      <c r="X22" s="88">
        <f t="shared" si="3"/>
        <v>25437500</v>
      </c>
      <c r="Y22" s="89">
        <f>+IF(W22&lt;&gt;0,(X22/W22)*100,0)</f>
        <v>90.24156536256444</v>
      </c>
      <c r="Z22" s="90">
        <f t="shared" si="3"/>
        <v>56376461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27471582</v>
      </c>
      <c r="C24" s="75">
        <f>SUM(C22:C23)</f>
        <v>0</v>
      </c>
      <c r="D24" s="76">
        <f aca="true" t="shared" si="4" ref="D24:Z24">SUM(D22:D23)</f>
        <v>56376461</v>
      </c>
      <c r="E24" s="77">
        <f t="shared" si="4"/>
        <v>56376461</v>
      </c>
      <c r="F24" s="77">
        <f t="shared" si="4"/>
        <v>25166557</v>
      </c>
      <c r="G24" s="77">
        <f t="shared" si="4"/>
        <v>-2099091</v>
      </c>
      <c r="H24" s="77">
        <f t="shared" si="4"/>
        <v>-3247863</v>
      </c>
      <c r="I24" s="77">
        <f t="shared" si="4"/>
        <v>19819603</v>
      </c>
      <c r="J24" s="77">
        <f t="shared" si="4"/>
        <v>11667212</v>
      </c>
      <c r="K24" s="77">
        <f t="shared" si="4"/>
        <v>25757203</v>
      </c>
      <c r="L24" s="77">
        <f t="shared" si="4"/>
        <v>-3618288</v>
      </c>
      <c r="M24" s="77">
        <f t="shared" si="4"/>
        <v>33806127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53625730</v>
      </c>
      <c r="W24" s="77">
        <f t="shared" si="4"/>
        <v>28188230</v>
      </c>
      <c r="X24" s="77">
        <f t="shared" si="4"/>
        <v>25437500</v>
      </c>
      <c r="Y24" s="78">
        <f>+IF(W24&lt;&gt;0,(X24/W24)*100,0)</f>
        <v>90.24156536256444</v>
      </c>
      <c r="Z24" s="79">
        <f t="shared" si="4"/>
        <v>56376461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60768924</v>
      </c>
      <c r="C27" s="22">
        <v>0</v>
      </c>
      <c r="D27" s="99">
        <v>55571000</v>
      </c>
      <c r="E27" s="100">
        <v>55571000</v>
      </c>
      <c r="F27" s="100">
        <v>573866</v>
      </c>
      <c r="G27" s="100">
        <v>5298467</v>
      </c>
      <c r="H27" s="100">
        <v>3710862</v>
      </c>
      <c r="I27" s="100">
        <v>9583195</v>
      </c>
      <c r="J27" s="100">
        <v>7166726</v>
      </c>
      <c r="K27" s="100">
        <v>4332905</v>
      </c>
      <c r="L27" s="100">
        <v>3051942</v>
      </c>
      <c r="M27" s="100">
        <v>14551573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24134768</v>
      </c>
      <c r="W27" s="100">
        <v>27785500</v>
      </c>
      <c r="X27" s="100">
        <v>-3650732</v>
      </c>
      <c r="Y27" s="101">
        <v>-13.14</v>
      </c>
      <c r="Z27" s="102">
        <v>55571000</v>
      </c>
    </row>
    <row r="28" spans="1:26" ht="13.5">
      <c r="A28" s="103" t="s">
        <v>46</v>
      </c>
      <c r="B28" s="19">
        <v>38322000</v>
      </c>
      <c r="C28" s="19">
        <v>0</v>
      </c>
      <c r="D28" s="59">
        <v>44891000</v>
      </c>
      <c r="E28" s="60">
        <v>44891000</v>
      </c>
      <c r="F28" s="60">
        <v>429805</v>
      </c>
      <c r="G28" s="60">
        <v>4831388</v>
      </c>
      <c r="H28" s="60">
        <v>3552237</v>
      </c>
      <c r="I28" s="60">
        <v>8813430</v>
      </c>
      <c r="J28" s="60">
        <v>7162571</v>
      </c>
      <c r="K28" s="60">
        <v>3951394</v>
      </c>
      <c r="L28" s="60">
        <v>3051942</v>
      </c>
      <c r="M28" s="60">
        <v>14165907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22979337</v>
      </c>
      <c r="W28" s="60">
        <v>22445500</v>
      </c>
      <c r="X28" s="60">
        <v>533837</v>
      </c>
      <c r="Y28" s="61">
        <v>2.38</v>
      </c>
      <c r="Z28" s="62">
        <v>44891000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22446924</v>
      </c>
      <c r="C31" s="19">
        <v>0</v>
      </c>
      <c r="D31" s="59">
        <v>10680000</v>
      </c>
      <c r="E31" s="60">
        <v>10680000</v>
      </c>
      <c r="F31" s="60">
        <v>144061</v>
      </c>
      <c r="G31" s="60">
        <v>467079</v>
      </c>
      <c r="H31" s="60">
        <v>158625</v>
      </c>
      <c r="I31" s="60">
        <v>769765</v>
      </c>
      <c r="J31" s="60">
        <v>4155</v>
      </c>
      <c r="K31" s="60">
        <v>381511</v>
      </c>
      <c r="L31" s="60">
        <v>0</v>
      </c>
      <c r="M31" s="60">
        <v>385666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1155431</v>
      </c>
      <c r="W31" s="60">
        <v>5340000</v>
      </c>
      <c r="X31" s="60">
        <v>-4184569</v>
      </c>
      <c r="Y31" s="61">
        <v>-78.36</v>
      </c>
      <c r="Z31" s="62">
        <v>10680000</v>
      </c>
    </row>
    <row r="32" spans="1:26" ht="13.5">
      <c r="A32" s="70" t="s">
        <v>54</v>
      </c>
      <c r="B32" s="22">
        <f>SUM(B28:B31)</f>
        <v>60768924</v>
      </c>
      <c r="C32" s="22">
        <f>SUM(C28:C31)</f>
        <v>0</v>
      </c>
      <c r="D32" s="99">
        <f aca="true" t="shared" si="5" ref="D32:Z32">SUM(D28:D31)</f>
        <v>55571000</v>
      </c>
      <c r="E32" s="100">
        <f t="shared" si="5"/>
        <v>55571000</v>
      </c>
      <c r="F32" s="100">
        <f t="shared" si="5"/>
        <v>573866</v>
      </c>
      <c r="G32" s="100">
        <f t="shared" si="5"/>
        <v>5298467</v>
      </c>
      <c r="H32" s="100">
        <f t="shared" si="5"/>
        <v>3710862</v>
      </c>
      <c r="I32" s="100">
        <f t="shared" si="5"/>
        <v>9583195</v>
      </c>
      <c r="J32" s="100">
        <f t="shared" si="5"/>
        <v>7166726</v>
      </c>
      <c r="K32" s="100">
        <f t="shared" si="5"/>
        <v>4332905</v>
      </c>
      <c r="L32" s="100">
        <f t="shared" si="5"/>
        <v>3051942</v>
      </c>
      <c r="M32" s="100">
        <f t="shared" si="5"/>
        <v>14551573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24134768</v>
      </c>
      <c r="W32" s="100">
        <f t="shared" si="5"/>
        <v>27785500</v>
      </c>
      <c r="X32" s="100">
        <f t="shared" si="5"/>
        <v>-3650732</v>
      </c>
      <c r="Y32" s="101">
        <f>+IF(W32&lt;&gt;0,(X32/W32)*100,0)</f>
        <v>-13.138982562847529</v>
      </c>
      <c r="Z32" s="102">
        <f t="shared" si="5"/>
        <v>55571000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41081753</v>
      </c>
      <c r="C35" s="19">
        <v>0</v>
      </c>
      <c r="D35" s="59">
        <v>84350475</v>
      </c>
      <c r="E35" s="60">
        <v>84350475</v>
      </c>
      <c r="F35" s="60">
        <v>97121697</v>
      </c>
      <c r="G35" s="60">
        <v>86782358</v>
      </c>
      <c r="H35" s="60">
        <v>78086665</v>
      </c>
      <c r="I35" s="60">
        <v>78086665</v>
      </c>
      <c r="J35" s="60">
        <v>68066578</v>
      </c>
      <c r="K35" s="60">
        <v>76626552</v>
      </c>
      <c r="L35" s="60">
        <v>64888425</v>
      </c>
      <c r="M35" s="60">
        <v>64888425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64888425</v>
      </c>
      <c r="W35" s="60">
        <v>42175238</v>
      </c>
      <c r="X35" s="60">
        <v>22713187</v>
      </c>
      <c r="Y35" s="61">
        <v>53.85</v>
      </c>
      <c r="Z35" s="62">
        <v>84350475</v>
      </c>
    </row>
    <row r="36" spans="1:26" ht="13.5">
      <c r="A36" s="58" t="s">
        <v>57</v>
      </c>
      <c r="B36" s="19">
        <v>178833879</v>
      </c>
      <c r="C36" s="19">
        <v>0</v>
      </c>
      <c r="D36" s="59">
        <v>182987872</v>
      </c>
      <c r="E36" s="60">
        <v>182987872</v>
      </c>
      <c r="F36" s="60">
        <v>180282880</v>
      </c>
      <c r="G36" s="60">
        <v>185578347</v>
      </c>
      <c r="H36" s="60">
        <v>189289209</v>
      </c>
      <c r="I36" s="60">
        <v>189289209</v>
      </c>
      <c r="J36" s="60">
        <v>196556049</v>
      </c>
      <c r="K36" s="60">
        <v>199655661</v>
      </c>
      <c r="L36" s="60">
        <v>204625453</v>
      </c>
      <c r="M36" s="60">
        <v>204625453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204625453</v>
      </c>
      <c r="W36" s="60">
        <v>91493936</v>
      </c>
      <c r="X36" s="60">
        <v>113131517</v>
      </c>
      <c r="Y36" s="61">
        <v>123.65</v>
      </c>
      <c r="Z36" s="62">
        <v>182987872</v>
      </c>
    </row>
    <row r="37" spans="1:26" ht="13.5">
      <c r="A37" s="58" t="s">
        <v>58</v>
      </c>
      <c r="B37" s="19">
        <v>44192556</v>
      </c>
      <c r="C37" s="19">
        <v>0</v>
      </c>
      <c r="D37" s="59">
        <v>43738135</v>
      </c>
      <c r="E37" s="60">
        <v>43738135</v>
      </c>
      <c r="F37" s="60">
        <v>67277972</v>
      </c>
      <c r="G37" s="60">
        <v>64415740</v>
      </c>
      <c r="H37" s="60">
        <v>62509296</v>
      </c>
      <c r="I37" s="60">
        <v>62509296</v>
      </c>
      <c r="J37" s="60">
        <v>47035329</v>
      </c>
      <c r="K37" s="60">
        <v>40948472</v>
      </c>
      <c r="L37" s="60">
        <v>42461417</v>
      </c>
      <c r="M37" s="60">
        <v>42461417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42461417</v>
      </c>
      <c r="W37" s="60">
        <v>21869068</v>
      </c>
      <c r="X37" s="60">
        <v>20592349</v>
      </c>
      <c r="Y37" s="61">
        <v>94.16</v>
      </c>
      <c r="Z37" s="62">
        <v>43738135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175723076</v>
      </c>
      <c r="C39" s="19">
        <v>0</v>
      </c>
      <c r="D39" s="59">
        <v>223600212</v>
      </c>
      <c r="E39" s="60">
        <v>223600212</v>
      </c>
      <c r="F39" s="60">
        <v>210126605</v>
      </c>
      <c r="G39" s="60">
        <v>207944965</v>
      </c>
      <c r="H39" s="60">
        <v>204866578</v>
      </c>
      <c r="I39" s="60">
        <v>204866578</v>
      </c>
      <c r="J39" s="60">
        <v>217587298</v>
      </c>
      <c r="K39" s="60">
        <v>235333741</v>
      </c>
      <c r="L39" s="60">
        <v>227052461</v>
      </c>
      <c r="M39" s="60">
        <v>227052461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227052461</v>
      </c>
      <c r="W39" s="60">
        <v>111800106</v>
      </c>
      <c r="X39" s="60">
        <v>115252355</v>
      </c>
      <c r="Y39" s="61">
        <v>103.09</v>
      </c>
      <c r="Z39" s="62">
        <v>223600212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53473565</v>
      </c>
      <c r="C42" s="19">
        <v>0</v>
      </c>
      <c r="D42" s="59">
        <v>59376469</v>
      </c>
      <c r="E42" s="60">
        <v>59376469</v>
      </c>
      <c r="F42" s="60">
        <v>38060815</v>
      </c>
      <c r="G42" s="60">
        <v>-11323717</v>
      </c>
      <c r="H42" s="60">
        <v>-4123921</v>
      </c>
      <c r="I42" s="60">
        <v>22613177</v>
      </c>
      <c r="J42" s="60">
        <v>2325535</v>
      </c>
      <c r="K42" s="60">
        <v>8951734</v>
      </c>
      <c r="L42" s="60">
        <v>-50038566</v>
      </c>
      <c r="M42" s="60">
        <v>-38761297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-16148120</v>
      </c>
      <c r="W42" s="60">
        <v>37170068</v>
      </c>
      <c r="X42" s="60">
        <v>-53318188</v>
      </c>
      <c r="Y42" s="61">
        <v>-143.44</v>
      </c>
      <c r="Z42" s="62">
        <v>59376469</v>
      </c>
    </row>
    <row r="43" spans="1:26" ht="13.5">
      <c r="A43" s="58" t="s">
        <v>63</v>
      </c>
      <c r="B43" s="19">
        <v>-60410373</v>
      </c>
      <c r="C43" s="19">
        <v>0</v>
      </c>
      <c r="D43" s="59">
        <v>64497372</v>
      </c>
      <c r="E43" s="60">
        <v>64497372</v>
      </c>
      <c r="F43" s="60">
        <v>-35532607</v>
      </c>
      <c r="G43" s="60">
        <v>7894057</v>
      </c>
      <c r="H43" s="60">
        <v>19796794</v>
      </c>
      <c r="I43" s="60">
        <v>-7841756</v>
      </c>
      <c r="J43" s="60">
        <v>-11540194</v>
      </c>
      <c r="K43" s="60">
        <v>12538067</v>
      </c>
      <c r="L43" s="60">
        <v>35997905</v>
      </c>
      <c r="M43" s="60">
        <v>36995778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29154022</v>
      </c>
      <c r="W43" s="60">
        <v>32248686</v>
      </c>
      <c r="X43" s="60">
        <v>-3094664</v>
      </c>
      <c r="Y43" s="61">
        <v>-9.6</v>
      </c>
      <c r="Z43" s="62">
        <v>64497372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30088577</v>
      </c>
      <c r="C45" s="22">
        <v>0</v>
      </c>
      <c r="D45" s="99">
        <v>161051359</v>
      </c>
      <c r="E45" s="100">
        <v>161051359</v>
      </c>
      <c r="F45" s="100">
        <v>32616785</v>
      </c>
      <c r="G45" s="100">
        <v>29187125</v>
      </c>
      <c r="H45" s="100">
        <v>44859998</v>
      </c>
      <c r="I45" s="100">
        <v>44859998</v>
      </c>
      <c r="J45" s="100">
        <v>35645339</v>
      </c>
      <c r="K45" s="100">
        <v>57135140</v>
      </c>
      <c r="L45" s="100">
        <v>43094479</v>
      </c>
      <c r="M45" s="100">
        <v>43094479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43094479</v>
      </c>
      <c r="W45" s="100">
        <v>106596272</v>
      </c>
      <c r="X45" s="100">
        <v>-63501793</v>
      </c>
      <c r="Y45" s="101">
        <v>-59.57</v>
      </c>
      <c r="Z45" s="102">
        <v>161051359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1974479</v>
      </c>
      <c r="C49" s="52">
        <v>0</v>
      </c>
      <c r="D49" s="129">
        <v>2217478</v>
      </c>
      <c r="E49" s="54">
        <v>2128028</v>
      </c>
      <c r="F49" s="54">
        <v>0</v>
      </c>
      <c r="G49" s="54">
        <v>0</v>
      </c>
      <c r="H49" s="54">
        <v>0</v>
      </c>
      <c r="I49" s="54">
        <v>2055321</v>
      </c>
      <c r="J49" s="54">
        <v>0</v>
      </c>
      <c r="K49" s="54">
        <v>0</v>
      </c>
      <c r="L49" s="54">
        <v>0</v>
      </c>
      <c r="M49" s="54">
        <v>1992171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1942431</v>
      </c>
      <c r="W49" s="54">
        <v>46331804</v>
      </c>
      <c r="X49" s="54">
        <v>0</v>
      </c>
      <c r="Y49" s="54">
        <v>58641712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56273</v>
      </c>
      <c r="C51" s="52">
        <v>0</v>
      </c>
      <c r="D51" s="129">
        <v>13294</v>
      </c>
      <c r="E51" s="54">
        <v>28481</v>
      </c>
      <c r="F51" s="54">
        <v>0</v>
      </c>
      <c r="G51" s="54">
        <v>0</v>
      </c>
      <c r="H51" s="54">
        <v>0</v>
      </c>
      <c r="I51" s="54">
        <v>29366</v>
      </c>
      <c r="J51" s="54">
        <v>0</v>
      </c>
      <c r="K51" s="54">
        <v>0</v>
      </c>
      <c r="L51" s="54">
        <v>0</v>
      </c>
      <c r="M51" s="54">
        <v>9270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415747</v>
      </c>
      <c r="W51" s="54">
        <v>0</v>
      </c>
      <c r="X51" s="54">
        <v>0</v>
      </c>
      <c r="Y51" s="54">
        <v>552431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73.0920699586089</v>
      </c>
      <c r="C58" s="5">
        <f>IF(C67=0,0,+(C76/C67)*100)</f>
        <v>0</v>
      </c>
      <c r="D58" s="6">
        <f aca="true" t="shared" si="6" ref="D58:Z58">IF(D67=0,0,+(D76/D67)*100)</f>
        <v>100.00000394137022</v>
      </c>
      <c r="E58" s="7">
        <f t="shared" si="6"/>
        <v>100.00000394137022</v>
      </c>
      <c r="F58" s="7">
        <f t="shared" si="6"/>
        <v>13.418962161261202</v>
      </c>
      <c r="G58" s="7">
        <f t="shared" si="6"/>
        <v>25.037709196972248</v>
      </c>
      <c r="H58" s="7">
        <f t="shared" si="6"/>
        <v>328.3270252582344</v>
      </c>
      <c r="I58" s="7">
        <f t="shared" si="6"/>
        <v>52.64205402377806</v>
      </c>
      <c r="J58" s="7">
        <f t="shared" si="6"/>
        <v>41.452928814629</v>
      </c>
      <c r="K58" s="7">
        <f t="shared" si="6"/>
        <v>25.324391855827088</v>
      </c>
      <c r="L58" s="7">
        <f t="shared" si="6"/>
        <v>38.04249939770443</v>
      </c>
      <c r="M58" s="7">
        <f t="shared" si="6"/>
        <v>34.99499505016739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48.04328515324766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100.00000394137022</v>
      </c>
    </row>
    <row r="59" spans="1:26" ht="13.5">
      <c r="A59" s="37" t="s">
        <v>31</v>
      </c>
      <c r="B59" s="9">
        <f aca="true" t="shared" si="7" ref="B59:Z66">IF(B68=0,0,+(B77/B68)*100)</f>
        <v>100.00003358264529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4.695842585805353</v>
      </c>
      <c r="G59" s="10">
        <f t="shared" si="7"/>
        <v>30.03918014444921</v>
      </c>
      <c r="H59" s="10">
        <f t="shared" si="7"/>
        <v>471.8664849201152</v>
      </c>
      <c r="I59" s="10">
        <f t="shared" si="7"/>
        <v>55.6530250089494</v>
      </c>
      <c r="J59" s="10">
        <f t="shared" si="7"/>
        <v>41.04028535161929</v>
      </c>
      <c r="K59" s="10">
        <f t="shared" si="7"/>
        <v>22.09848461213388</v>
      </c>
      <c r="L59" s="10">
        <f t="shared" si="7"/>
        <v>38.76053668653659</v>
      </c>
      <c r="M59" s="10">
        <f t="shared" si="7"/>
        <v>33.965636005274256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50.648329930334434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100.00005725865049</v>
      </c>
      <c r="E60" s="13">
        <f t="shared" si="7"/>
        <v>100.00005725865049</v>
      </c>
      <c r="F60" s="13">
        <f t="shared" si="7"/>
        <v>18.580565075424346</v>
      </c>
      <c r="G60" s="13">
        <f t="shared" si="7"/>
        <v>52.231397816940586</v>
      </c>
      <c r="H60" s="13">
        <f t="shared" si="7"/>
        <v>40.65709982109745</v>
      </c>
      <c r="I60" s="13">
        <f t="shared" si="7"/>
        <v>37.144011675208404</v>
      </c>
      <c r="J60" s="13">
        <f t="shared" si="7"/>
        <v>34.22195275136691</v>
      </c>
      <c r="K60" s="13">
        <f t="shared" si="7"/>
        <v>25.664853718543895</v>
      </c>
      <c r="L60" s="13">
        <f t="shared" si="7"/>
        <v>27.65035281666898</v>
      </c>
      <c r="M60" s="13">
        <f t="shared" si="7"/>
        <v>29.18444528001657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33.17797400208896</v>
      </c>
      <c r="W60" s="13">
        <f t="shared" si="7"/>
        <v>100.00005725865049</v>
      </c>
      <c r="X60" s="13">
        <f t="shared" si="7"/>
        <v>0</v>
      </c>
      <c r="Y60" s="13">
        <f t="shared" si="7"/>
        <v>0</v>
      </c>
      <c r="Z60" s="14">
        <f t="shared" si="7"/>
        <v>100.00005725865049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100.00005725865049</v>
      </c>
      <c r="E64" s="13">
        <f t="shared" si="7"/>
        <v>100.00005725865049</v>
      </c>
      <c r="F64" s="13">
        <f t="shared" si="7"/>
        <v>18.580565075424346</v>
      </c>
      <c r="G64" s="13">
        <f t="shared" si="7"/>
        <v>52.231397816940586</v>
      </c>
      <c r="H64" s="13">
        <f t="shared" si="7"/>
        <v>40.65709982109745</v>
      </c>
      <c r="I64" s="13">
        <f t="shared" si="7"/>
        <v>37.144011675208404</v>
      </c>
      <c r="J64" s="13">
        <f t="shared" si="7"/>
        <v>34.22195275136691</v>
      </c>
      <c r="K64" s="13">
        <f t="shared" si="7"/>
        <v>25.664853718543895</v>
      </c>
      <c r="L64" s="13">
        <f t="shared" si="7"/>
        <v>27.65035281666898</v>
      </c>
      <c r="M64" s="13">
        <f t="shared" si="7"/>
        <v>29.18444528001657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33.17797400208896</v>
      </c>
      <c r="W64" s="13">
        <f t="shared" si="7"/>
        <v>100.00005725865049</v>
      </c>
      <c r="X64" s="13">
        <f t="shared" si="7"/>
        <v>0</v>
      </c>
      <c r="Y64" s="13">
        <f t="shared" si="7"/>
        <v>0</v>
      </c>
      <c r="Z64" s="14">
        <f t="shared" si="7"/>
        <v>100.00005725865049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99.99997431511906</v>
      </c>
      <c r="E66" s="16">
        <f t="shared" si="7"/>
        <v>99.99997431511906</v>
      </c>
      <c r="F66" s="16">
        <f t="shared" si="7"/>
        <v>97.00903873718946</v>
      </c>
      <c r="G66" s="16">
        <f t="shared" si="7"/>
        <v>0</v>
      </c>
      <c r="H66" s="16">
        <f t="shared" si="7"/>
        <v>0</v>
      </c>
      <c r="I66" s="16">
        <f t="shared" si="7"/>
        <v>48.98484198161158</v>
      </c>
      <c r="J66" s="16">
        <f t="shared" si="7"/>
        <v>-1634.0147643384441</v>
      </c>
      <c r="K66" s="16">
        <f t="shared" si="7"/>
        <v>-1040.6048587010412</v>
      </c>
      <c r="L66" s="16">
        <f t="shared" si="7"/>
        <v>100</v>
      </c>
      <c r="M66" s="16">
        <f t="shared" si="7"/>
        <v>208.06523230936907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55.80170226972179</v>
      </c>
      <c r="W66" s="16">
        <f t="shared" si="7"/>
        <v>99.99994863025134</v>
      </c>
      <c r="X66" s="16">
        <f t="shared" si="7"/>
        <v>0</v>
      </c>
      <c r="Y66" s="16">
        <f t="shared" si="7"/>
        <v>0</v>
      </c>
      <c r="Z66" s="17">
        <f t="shared" si="7"/>
        <v>99.99997431511906</v>
      </c>
    </row>
    <row r="67" spans="1:26" ht="13.5" hidden="1">
      <c r="A67" s="41" t="s">
        <v>285</v>
      </c>
      <c r="B67" s="24">
        <v>19022448</v>
      </c>
      <c r="C67" s="24"/>
      <c r="D67" s="25">
        <v>25371887</v>
      </c>
      <c r="E67" s="26">
        <v>25371887</v>
      </c>
      <c r="F67" s="26">
        <v>6503573</v>
      </c>
      <c r="G67" s="26">
        <v>1670017</v>
      </c>
      <c r="H67" s="26">
        <v>1092515</v>
      </c>
      <c r="I67" s="26">
        <v>9266105</v>
      </c>
      <c r="J67" s="26">
        <v>1071133</v>
      </c>
      <c r="K67" s="26">
        <v>1069771</v>
      </c>
      <c r="L67" s="26">
        <v>1124863</v>
      </c>
      <c r="M67" s="26">
        <v>3265767</v>
      </c>
      <c r="N67" s="26"/>
      <c r="O67" s="26"/>
      <c r="P67" s="26"/>
      <c r="Q67" s="26"/>
      <c r="R67" s="26"/>
      <c r="S67" s="26"/>
      <c r="T67" s="26"/>
      <c r="U67" s="26"/>
      <c r="V67" s="26">
        <v>12531872</v>
      </c>
      <c r="W67" s="26">
        <v>12685944</v>
      </c>
      <c r="X67" s="26"/>
      <c r="Y67" s="25"/>
      <c r="Z67" s="27">
        <v>25371887</v>
      </c>
    </row>
    <row r="68" spans="1:26" ht="13.5" hidden="1">
      <c r="A68" s="37" t="s">
        <v>31</v>
      </c>
      <c r="B68" s="19">
        <v>11910914</v>
      </c>
      <c r="C68" s="19"/>
      <c r="D68" s="20">
        <v>17985624</v>
      </c>
      <c r="E68" s="21">
        <v>17985624</v>
      </c>
      <c r="F68" s="21">
        <v>5574186</v>
      </c>
      <c r="G68" s="21">
        <v>748083</v>
      </c>
      <c r="H68" s="21">
        <v>728487</v>
      </c>
      <c r="I68" s="21">
        <v>7050756</v>
      </c>
      <c r="J68" s="21">
        <v>705095</v>
      </c>
      <c r="K68" s="21">
        <v>705166</v>
      </c>
      <c r="L68" s="21">
        <v>704918</v>
      </c>
      <c r="M68" s="21">
        <v>2115179</v>
      </c>
      <c r="N68" s="21"/>
      <c r="O68" s="21"/>
      <c r="P68" s="21"/>
      <c r="Q68" s="21"/>
      <c r="R68" s="21"/>
      <c r="S68" s="21"/>
      <c r="T68" s="21"/>
      <c r="U68" s="21"/>
      <c r="V68" s="21">
        <v>9165935</v>
      </c>
      <c r="W68" s="21">
        <v>8992812</v>
      </c>
      <c r="X68" s="21"/>
      <c r="Y68" s="20"/>
      <c r="Z68" s="23">
        <v>17985624</v>
      </c>
    </row>
    <row r="69" spans="1:26" ht="13.5" hidden="1">
      <c r="A69" s="38" t="s">
        <v>32</v>
      </c>
      <c r="B69" s="19">
        <v>1992983</v>
      </c>
      <c r="C69" s="19"/>
      <c r="D69" s="20">
        <v>3492922</v>
      </c>
      <c r="E69" s="21">
        <v>3492922</v>
      </c>
      <c r="F69" s="21">
        <v>370570</v>
      </c>
      <c r="G69" s="21">
        <v>370306</v>
      </c>
      <c r="H69" s="21">
        <v>367798</v>
      </c>
      <c r="I69" s="21">
        <v>1108674</v>
      </c>
      <c r="J69" s="21">
        <v>367799</v>
      </c>
      <c r="K69" s="21">
        <v>366622</v>
      </c>
      <c r="L69" s="21">
        <v>366621</v>
      </c>
      <c r="M69" s="21">
        <v>1101042</v>
      </c>
      <c r="N69" s="21"/>
      <c r="O69" s="21"/>
      <c r="P69" s="21"/>
      <c r="Q69" s="21"/>
      <c r="R69" s="21"/>
      <c r="S69" s="21"/>
      <c r="T69" s="21"/>
      <c r="U69" s="21"/>
      <c r="V69" s="21">
        <v>2209716</v>
      </c>
      <c r="W69" s="21">
        <v>1746461</v>
      </c>
      <c r="X69" s="21"/>
      <c r="Y69" s="20"/>
      <c r="Z69" s="23">
        <v>3492922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3492922</v>
      </c>
      <c r="E73" s="21">
        <v>3492922</v>
      </c>
      <c r="F73" s="21">
        <v>370570</v>
      </c>
      <c r="G73" s="21">
        <v>370306</v>
      </c>
      <c r="H73" s="21">
        <v>367798</v>
      </c>
      <c r="I73" s="21">
        <v>1108674</v>
      </c>
      <c r="J73" s="21">
        <v>367799</v>
      </c>
      <c r="K73" s="21">
        <v>366622</v>
      </c>
      <c r="L73" s="21">
        <v>366621</v>
      </c>
      <c r="M73" s="21">
        <v>1101042</v>
      </c>
      <c r="N73" s="21"/>
      <c r="O73" s="21"/>
      <c r="P73" s="21"/>
      <c r="Q73" s="21"/>
      <c r="R73" s="21"/>
      <c r="S73" s="21"/>
      <c r="T73" s="21"/>
      <c r="U73" s="21"/>
      <c r="V73" s="21">
        <v>2209716</v>
      </c>
      <c r="W73" s="21">
        <v>1746461</v>
      </c>
      <c r="X73" s="21"/>
      <c r="Y73" s="20"/>
      <c r="Z73" s="23">
        <v>3492922</v>
      </c>
    </row>
    <row r="74" spans="1:26" ht="13.5" hidden="1">
      <c r="A74" s="39" t="s">
        <v>107</v>
      </c>
      <c r="B74" s="19">
        <v>1992983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5118551</v>
      </c>
      <c r="C75" s="28"/>
      <c r="D75" s="29">
        <v>3893341</v>
      </c>
      <c r="E75" s="30">
        <v>3893341</v>
      </c>
      <c r="F75" s="30">
        <v>558817</v>
      </c>
      <c r="G75" s="30">
        <v>551628</v>
      </c>
      <c r="H75" s="30">
        <v>-3770</v>
      </c>
      <c r="I75" s="30">
        <v>1106675</v>
      </c>
      <c r="J75" s="30">
        <v>-1761</v>
      </c>
      <c r="K75" s="30">
        <v>-2017</v>
      </c>
      <c r="L75" s="30">
        <v>53324</v>
      </c>
      <c r="M75" s="30">
        <v>49546</v>
      </c>
      <c r="N75" s="30"/>
      <c r="O75" s="30"/>
      <c r="P75" s="30"/>
      <c r="Q75" s="30"/>
      <c r="R75" s="30"/>
      <c r="S75" s="30"/>
      <c r="T75" s="30"/>
      <c r="U75" s="30"/>
      <c r="V75" s="30">
        <v>1156221</v>
      </c>
      <c r="W75" s="30">
        <v>1946671</v>
      </c>
      <c r="X75" s="30"/>
      <c r="Y75" s="29"/>
      <c r="Z75" s="31">
        <v>3893341</v>
      </c>
    </row>
    <row r="76" spans="1:26" ht="13.5" hidden="1">
      <c r="A76" s="42" t="s">
        <v>286</v>
      </c>
      <c r="B76" s="32">
        <v>13903901</v>
      </c>
      <c r="C76" s="32"/>
      <c r="D76" s="33">
        <v>25371888</v>
      </c>
      <c r="E76" s="34">
        <v>25371888</v>
      </c>
      <c r="F76" s="34">
        <v>872712</v>
      </c>
      <c r="G76" s="34">
        <v>418134</v>
      </c>
      <c r="H76" s="34">
        <v>3587022</v>
      </c>
      <c r="I76" s="34">
        <v>4877868</v>
      </c>
      <c r="J76" s="34">
        <v>444016</v>
      </c>
      <c r="K76" s="34">
        <v>270913</v>
      </c>
      <c r="L76" s="34">
        <v>427926</v>
      </c>
      <c r="M76" s="34">
        <v>1142855</v>
      </c>
      <c r="N76" s="34"/>
      <c r="O76" s="34"/>
      <c r="P76" s="34"/>
      <c r="Q76" s="34"/>
      <c r="R76" s="34"/>
      <c r="S76" s="34"/>
      <c r="T76" s="34"/>
      <c r="U76" s="34"/>
      <c r="V76" s="34">
        <v>6020723</v>
      </c>
      <c r="W76" s="34">
        <v>12685944</v>
      </c>
      <c r="X76" s="34"/>
      <c r="Y76" s="33"/>
      <c r="Z76" s="35">
        <v>25371888</v>
      </c>
    </row>
    <row r="77" spans="1:26" ht="13.5" hidden="1">
      <c r="A77" s="37" t="s">
        <v>31</v>
      </c>
      <c r="B77" s="19">
        <v>11910918</v>
      </c>
      <c r="C77" s="19"/>
      <c r="D77" s="20">
        <v>17985624</v>
      </c>
      <c r="E77" s="21">
        <v>17985624</v>
      </c>
      <c r="F77" s="21">
        <v>261755</v>
      </c>
      <c r="G77" s="21">
        <v>224718</v>
      </c>
      <c r="H77" s="21">
        <v>3437486</v>
      </c>
      <c r="I77" s="21">
        <v>3923959</v>
      </c>
      <c r="J77" s="21">
        <v>289373</v>
      </c>
      <c r="K77" s="21">
        <v>155831</v>
      </c>
      <c r="L77" s="21">
        <v>273230</v>
      </c>
      <c r="M77" s="21">
        <v>718434</v>
      </c>
      <c r="N77" s="21"/>
      <c r="O77" s="21"/>
      <c r="P77" s="21"/>
      <c r="Q77" s="21"/>
      <c r="R77" s="21"/>
      <c r="S77" s="21"/>
      <c r="T77" s="21"/>
      <c r="U77" s="21"/>
      <c r="V77" s="21">
        <v>4642393</v>
      </c>
      <c r="W77" s="21">
        <v>8992812</v>
      </c>
      <c r="X77" s="21"/>
      <c r="Y77" s="20"/>
      <c r="Z77" s="23">
        <v>17985624</v>
      </c>
    </row>
    <row r="78" spans="1:26" ht="13.5" hidden="1">
      <c r="A78" s="38" t="s">
        <v>32</v>
      </c>
      <c r="B78" s="19">
        <v>1992983</v>
      </c>
      <c r="C78" s="19"/>
      <c r="D78" s="20">
        <v>3492924</v>
      </c>
      <c r="E78" s="21">
        <v>3492924</v>
      </c>
      <c r="F78" s="21">
        <v>68854</v>
      </c>
      <c r="G78" s="21">
        <v>193416</v>
      </c>
      <c r="H78" s="21">
        <v>149536</v>
      </c>
      <c r="I78" s="21">
        <v>411806</v>
      </c>
      <c r="J78" s="21">
        <v>125868</v>
      </c>
      <c r="K78" s="21">
        <v>94093</v>
      </c>
      <c r="L78" s="21">
        <v>101372</v>
      </c>
      <c r="M78" s="21">
        <v>321333</v>
      </c>
      <c r="N78" s="21"/>
      <c r="O78" s="21"/>
      <c r="P78" s="21"/>
      <c r="Q78" s="21"/>
      <c r="R78" s="21"/>
      <c r="S78" s="21"/>
      <c r="T78" s="21"/>
      <c r="U78" s="21"/>
      <c r="V78" s="21">
        <v>733139</v>
      </c>
      <c r="W78" s="21">
        <v>1746462</v>
      </c>
      <c r="X78" s="21"/>
      <c r="Y78" s="20"/>
      <c r="Z78" s="23">
        <v>3492924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1992983</v>
      </c>
      <c r="C82" s="19"/>
      <c r="D82" s="20">
        <v>3492924</v>
      </c>
      <c r="E82" s="21">
        <v>3492924</v>
      </c>
      <c r="F82" s="21">
        <v>68854</v>
      </c>
      <c r="G82" s="21">
        <v>193416</v>
      </c>
      <c r="H82" s="21">
        <v>149536</v>
      </c>
      <c r="I82" s="21">
        <v>411806</v>
      </c>
      <c r="J82" s="21">
        <v>125868</v>
      </c>
      <c r="K82" s="21">
        <v>94093</v>
      </c>
      <c r="L82" s="21">
        <v>101372</v>
      </c>
      <c r="M82" s="21">
        <v>321333</v>
      </c>
      <c r="N82" s="21"/>
      <c r="O82" s="21"/>
      <c r="P82" s="21"/>
      <c r="Q82" s="21"/>
      <c r="R82" s="21"/>
      <c r="S82" s="21"/>
      <c r="T82" s="21"/>
      <c r="U82" s="21"/>
      <c r="V82" s="21">
        <v>733139</v>
      </c>
      <c r="W82" s="21">
        <v>1746462</v>
      </c>
      <c r="X82" s="21"/>
      <c r="Y82" s="20"/>
      <c r="Z82" s="23">
        <v>3492924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3893340</v>
      </c>
      <c r="E84" s="30">
        <v>3893340</v>
      </c>
      <c r="F84" s="30">
        <v>542103</v>
      </c>
      <c r="G84" s="30"/>
      <c r="H84" s="30"/>
      <c r="I84" s="30">
        <v>542103</v>
      </c>
      <c r="J84" s="30">
        <v>28775</v>
      </c>
      <c r="K84" s="30">
        <v>20989</v>
      </c>
      <c r="L84" s="30">
        <v>53324</v>
      </c>
      <c r="M84" s="30">
        <v>103088</v>
      </c>
      <c r="N84" s="30"/>
      <c r="O84" s="30"/>
      <c r="P84" s="30"/>
      <c r="Q84" s="30"/>
      <c r="R84" s="30"/>
      <c r="S84" s="30"/>
      <c r="T84" s="30"/>
      <c r="U84" s="30"/>
      <c r="V84" s="30">
        <v>645191</v>
      </c>
      <c r="W84" s="30">
        <v>1946670</v>
      </c>
      <c r="X84" s="30"/>
      <c r="Y84" s="29"/>
      <c r="Z84" s="31">
        <v>3893340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32838</v>
      </c>
      <c r="I5" s="356">
        <f t="shared" si="0"/>
        <v>0</v>
      </c>
      <c r="J5" s="358">
        <f t="shared" si="0"/>
        <v>32838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32838</v>
      </c>
      <c r="X5" s="356">
        <f t="shared" si="0"/>
        <v>0</v>
      </c>
      <c r="Y5" s="358">
        <f t="shared" si="0"/>
        <v>32838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32838</v>
      </c>
      <c r="I8" s="60">
        <f t="shared" si="2"/>
        <v>0</v>
      </c>
      <c r="J8" s="59">
        <f t="shared" si="2"/>
        <v>32838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32838</v>
      </c>
      <c r="X8" s="60">
        <f t="shared" si="2"/>
        <v>0</v>
      </c>
      <c r="Y8" s="59">
        <f t="shared" si="2"/>
        <v>32838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32838</v>
      </c>
      <c r="I10" s="60"/>
      <c r="J10" s="59">
        <v>32838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32838</v>
      </c>
      <c r="X10" s="60"/>
      <c r="Y10" s="59">
        <v>32838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2808283</v>
      </c>
      <c r="I22" s="343">
        <f t="shared" si="6"/>
        <v>0</v>
      </c>
      <c r="J22" s="345">
        <f t="shared" si="6"/>
        <v>2808283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2808283</v>
      </c>
      <c r="X22" s="343">
        <f t="shared" si="6"/>
        <v>0</v>
      </c>
      <c r="Y22" s="345">
        <f t="shared" si="6"/>
        <v>2808283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144878</v>
      </c>
      <c r="I24" s="60"/>
      <c r="J24" s="59">
        <v>144878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144878</v>
      </c>
      <c r="X24" s="60"/>
      <c r="Y24" s="59">
        <v>144878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2514946</v>
      </c>
      <c r="I25" s="60"/>
      <c r="J25" s="59">
        <v>2514946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2514946</v>
      </c>
      <c r="X25" s="60"/>
      <c r="Y25" s="59">
        <v>2514946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148459</v>
      </c>
      <c r="I32" s="60"/>
      <c r="J32" s="59">
        <v>148459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148459</v>
      </c>
      <c r="X32" s="60"/>
      <c r="Y32" s="59">
        <v>148459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396219</v>
      </c>
      <c r="I40" s="343">
        <f t="shared" si="9"/>
        <v>0</v>
      </c>
      <c r="J40" s="345">
        <f t="shared" si="9"/>
        <v>396219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396219</v>
      </c>
      <c r="X40" s="343">
        <f t="shared" si="9"/>
        <v>0</v>
      </c>
      <c r="Y40" s="345">
        <f t="shared" si="9"/>
        <v>396219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41500</v>
      </c>
      <c r="I41" s="362"/>
      <c r="J41" s="364">
        <v>41500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41500</v>
      </c>
      <c r="X41" s="362"/>
      <c r="Y41" s="364">
        <v>41500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354719</v>
      </c>
      <c r="I47" s="54"/>
      <c r="J47" s="53">
        <v>354719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354719</v>
      </c>
      <c r="X47" s="54"/>
      <c r="Y47" s="53">
        <v>354719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3237340</v>
      </c>
      <c r="I60" s="219">
        <f t="shared" si="14"/>
        <v>0</v>
      </c>
      <c r="J60" s="264">
        <f t="shared" si="14"/>
        <v>3237340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3237340</v>
      </c>
      <c r="X60" s="219">
        <f t="shared" si="14"/>
        <v>0</v>
      </c>
      <c r="Y60" s="264">
        <f t="shared" si="14"/>
        <v>3237340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149579230</v>
      </c>
      <c r="D5" s="153">
        <f>SUM(D6:D8)</f>
        <v>0</v>
      </c>
      <c r="E5" s="154">
        <f t="shared" si="0"/>
        <v>120590551</v>
      </c>
      <c r="F5" s="100">
        <f t="shared" si="0"/>
        <v>120590551</v>
      </c>
      <c r="G5" s="100">
        <f t="shared" si="0"/>
        <v>17277321</v>
      </c>
      <c r="H5" s="100">
        <f t="shared" si="0"/>
        <v>1776330</v>
      </c>
      <c r="I5" s="100">
        <f t="shared" si="0"/>
        <v>1322135</v>
      </c>
      <c r="J5" s="100">
        <f t="shared" si="0"/>
        <v>20375786</v>
      </c>
      <c r="K5" s="100">
        <f t="shared" si="0"/>
        <v>4307427</v>
      </c>
      <c r="L5" s="100">
        <f t="shared" si="0"/>
        <v>11590799</v>
      </c>
      <c r="M5" s="100">
        <f t="shared" si="0"/>
        <v>2272238</v>
      </c>
      <c r="N5" s="100">
        <f t="shared" si="0"/>
        <v>18170464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38546250</v>
      </c>
      <c r="X5" s="100">
        <f t="shared" si="0"/>
        <v>60295276</v>
      </c>
      <c r="Y5" s="100">
        <f t="shared" si="0"/>
        <v>-21749026</v>
      </c>
      <c r="Z5" s="137">
        <f>+IF(X5&lt;&gt;0,+(Y5/X5)*100,0)</f>
        <v>-36.07086233422333</v>
      </c>
      <c r="AA5" s="153">
        <f>SUM(AA6:AA8)</f>
        <v>120590551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6988731</v>
      </c>
      <c r="H6" s="60">
        <v>59362</v>
      </c>
      <c r="I6" s="60">
        <v>2479</v>
      </c>
      <c r="J6" s="60">
        <v>7050572</v>
      </c>
      <c r="K6" s="60">
        <v>2079224</v>
      </c>
      <c r="L6" s="60">
        <v>6806247</v>
      </c>
      <c r="M6" s="60">
        <v>395874</v>
      </c>
      <c r="N6" s="60">
        <v>9281345</v>
      </c>
      <c r="O6" s="60"/>
      <c r="P6" s="60"/>
      <c r="Q6" s="60"/>
      <c r="R6" s="60"/>
      <c r="S6" s="60"/>
      <c r="T6" s="60"/>
      <c r="U6" s="60"/>
      <c r="V6" s="60"/>
      <c r="W6" s="60">
        <v>16331917</v>
      </c>
      <c r="X6" s="60"/>
      <c r="Y6" s="60">
        <v>16331917</v>
      </c>
      <c r="Z6" s="140">
        <v>0</v>
      </c>
      <c r="AA6" s="155"/>
    </row>
    <row r="7" spans="1:27" ht="13.5">
      <c r="A7" s="138" t="s">
        <v>76</v>
      </c>
      <c r="B7" s="136"/>
      <c r="C7" s="157">
        <v>149579230</v>
      </c>
      <c r="D7" s="157"/>
      <c r="E7" s="158">
        <v>120590551</v>
      </c>
      <c r="F7" s="159">
        <v>120590551</v>
      </c>
      <c r="G7" s="159">
        <v>6561636</v>
      </c>
      <c r="H7" s="159">
        <v>1652621</v>
      </c>
      <c r="I7" s="159">
        <v>1253294</v>
      </c>
      <c r="J7" s="159">
        <v>9467551</v>
      </c>
      <c r="K7" s="159">
        <v>1080799</v>
      </c>
      <c r="L7" s="159">
        <v>1143777</v>
      </c>
      <c r="M7" s="159">
        <v>1812434</v>
      </c>
      <c r="N7" s="159">
        <v>4037010</v>
      </c>
      <c r="O7" s="159"/>
      <c r="P7" s="159"/>
      <c r="Q7" s="159"/>
      <c r="R7" s="159"/>
      <c r="S7" s="159"/>
      <c r="T7" s="159"/>
      <c r="U7" s="159"/>
      <c r="V7" s="159"/>
      <c r="W7" s="159">
        <v>13504561</v>
      </c>
      <c r="X7" s="159">
        <v>60295276</v>
      </c>
      <c r="Y7" s="159">
        <v>-46790715</v>
      </c>
      <c r="Z7" s="141">
        <v>-77.6</v>
      </c>
      <c r="AA7" s="157">
        <v>120590551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3726954</v>
      </c>
      <c r="H8" s="60">
        <v>64347</v>
      </c>
      <c r="I8" s="60">
        <v>66362</v>
      </c>
      <c r="J8" s="60">
        <v>3857663</v>
      </c>
      <c r="K8" s="60">
        <v>1147404</v>
      </c>
      <c r="L8" s="60">
        <v>3640775</v>
      </c>
      <c r="M8" s="60">
        <v>63930</v>
      </c>
      <c r="N8" s="60">
        <v>4852109</v>
      </c>
      <c r="O8" s="60"/>
      <c r="P8" s="60"/>
      <c r="Q8" s="60"/>
      <c r="R8" s="60"/>
      <c r="S8" s="60"/>
      <c r="T8" s="60"/>
      <c r="U8" s="60"/>
      <c r="V8" s="60"/>
      <c r="W8" s="60">
        <v>8709772</v>
      </c>
      <c r="X8" s="60"/>
      <c r="Y8" s="60">
        <v>8709772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12064689</v>
      </c>
      <c r="H9" s="100">
        <f t="shared" si="1"/>
        <v>183162</v>
      </c>
      <c r="I9" s="100">
        <f t="shared" si="1"/>
        <v>150119</v>
      </c>
      <c r="J9" s="100">
        <f t="shared" si="1"/>
        <v>12397970</v>
      </c>
      <c r="K9" s="100">
        <f t="shared" si="1"/>
        <v>3716660</v>
      </c>
      <c r="L9" s="100">
        <f t="shared" si="1"/>
        <v>11757908</v>
      </c>
      <c r="M9" s="100">
        <f t="shared" si="1"/>
        <v>181468</v>
      </c>
      <c r="N9" s="100">
        <f t="shared" si="1"/>
        <v>15656036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28054006</v>
      </c>
      <c r="X9" s="100">
        <f t="shared" si="1"/>
        <v>0</v>
      </c>
      <c r="Y9" s="100">
        <f t="shared" si="1"/>
        <v>28054006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10846958</v>
      </c>
      <c r="H10" s="60">
        <v>99202</v>
      </c>
      <c r="I10" s="60">
        <v>77539</v>
      </c>
      <c r="J10" s="60">
        <v>11023699</v>
      </c>
      <c r="K10" s="60">
        <v>3288234</v>
      </c>
      <c r="L10" s="60">
        <v>10575759</v>
      </c>
      <c r="M10" s="60">
        <v>116338</v>
      </c>
      <c r="N10" s="60">
        <v>13980331</v>
      </c>
      <c r="O10" s="60"/>
      <c r="P10" s="60"/>
      <c r="Q10" s="60"/>
      <c r="R10" s="60"/>
      <c r="S10" s="60"/>
      <c r="T10" s="60"/>
      <c r="U10" s="60"/>
      <c r="V10" s="60"/>
      <c r="W10" s="60">
        <v>25004030</v>
      </c>
      <c r="X10" s="60"/>
      <c r="Y10" s="60">
        <v>25004030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1217731</v>
      </c>
      <c r="H12" s="60">
        <v>83960</v>
      </c>
      <c r="I12" s="60">
        <v>72580</v>
      </c>
      <c r="J12" s="60">
        <v>1374271</v>
      </c>
      <c r="K12" s="60">
        <v>428426</v>
      </c>
      <c r="L12" s="60">
        <v>1182149</v>
      </c>
      <c r="M12" s="60">
        <v>65130</v>
      </c>
      <c r="N12" s="60">
        <v>1675705</v>
      </c>
      <c r="O12" s="60"/>
      <c r="P12" s="60"/>
      <c r="Q12" s="60"/>
      <c r="R12" s="60"/>
      <c r="S12" s="60"/>
      <c r="T12" s="60"/>
      <c r="U12" s="60"/>
      <c r="V12" s="60"/>
      <c r="W12" s="60">
        <v>3049976</v>
      </c>
      <c r="X12" s="60"/>
      <c r="Y12" s="60">
        <v>3049976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44891000</v>
      </c>
      <c r="F15" s="100">
        <f t="shared" si="2"/>
        <v>44891000</v>
      </c>
      <c r="G15" s="100">
        <f t="shared" si="2"/>
        <v>4873703</v>
      </c>
      <c r="H15" s="100">
        <f t="shared" si="2"/>
        <v>6489557</v>
      </c>
      <c r="I15" s="100">
        <f t="shared" si="2"/>
        <v>3293452</v>
      </c>
      <c r="J15" s="100">
        <f t="shared" si="2"/>
        <v>14656712</v>
      </c>
      <c r="K15" s="100">
        <f t="shared" si="2"/>
        <v>9453662</v>
      </c>
      <c r="L15" s="100">
        <f t="shared" si="2"/>
        <v>7892338</v>
      </c>
      <c r="M15" s="100">
        <f t="shared" si="2"/>
        <v>4406670</v>
      </c>
      <c r="N15" s="100">
        <f t="shared" si="2"/>
        <v>21752670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36409382</v>
      </c>
      <c r="X15" s="100">
        <f t="shared" si="2"/>
        <v>22445500</v>
      </c>
      <c r="Y15" s="100">
        <f t="shared" si="2"/>
        <v>13963882</v>
      </c>
      <c r="Z15" s="137">
        <f>+IF(X15&lt;&gt;0,+(Y15/X15)*100,0)</f>
        <v>62.21239001136085</v>
      </c>
      <c r="AA15" s="153">
        <f>SUM(AA16:AA18)</f>
        <v>44891000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634009</v>
      </c>
      <c r="H16" s="60">
        <v>657892</v>
      </c>
      <c r="I16" s="60"/>
      <c r="J16" s="60">
        <v>1291901</v>
      </c>
      <c r="K16" s="60">
        <v>609937</v>
      </c>
      <c r="L16" s="60">
        <v>619252</v>
      </c>
      <c r="M16" s="60">
        <v>242904</v>
      </c>
      <c r="N16" s="60">
        <v>1472093</v>
      </c>
      <c r="O16" s="60"/>
      <c r="P16" s="60"/>
      <c r="Q16" s="60"/>
      <c r="R16" s="60"/>
      <c r="S16" s="60"/>
      <c r="T16" s="60"/>
      <c r="U16" s="60"/>
      <c r="V16" s="60"/>
      <c r="W16" s="60">
        <v>2763994</v>
      </c>
      <c r="X16" s="60"/>
      <c r="Y16" s="60">
        <v>2763994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44891000</v>
      </c>
      <c r="F17" s="60">
        <v>44891000</v>
      </c>
      <c r="G17" s="60">
        <v>4239694</v>
      </c>
      <c r="H17" s="60">
        <v>5831665</v>
      </c>
      <c r="I17" s="60">
        <v>3293452</v>
      </c>
      <c r="J17" s="60">
        <v>13364811</v>
      </c>
      <c r="K17" s="60">
        <v>8843725</v>
      </c>
      <c r="L17" s="60">
        <v>7273086</v>
      </c>
      <c r="M17" s="60">
        <v>4163766</v>
      </c>
      <c r="N17" s="60">
        <v>20280577</v>
      </c>
      <c r="O17" s="60"/>
      <c r="P17" s="60"/>
      <c r="Q17" s="60"/>
      <c r="R17" s="60"/>
      <c r="S17" s="60"/>
      <c r="T17" s="60"/>
      <c r="U17" s="60"/>
      <c r="V17" s="60"/>
      <c r="W17" s="60">
        <v>33645388</v>
      </c>
      <c r="X17" s="60">
        <v>22445500</v>
      </c>
      <c r="Y17" s="60">
        <v>11199888</v>
      </c>
      <c r="Z17" s="140">
        <v>49.9</v>
      </c>
      <c r="AA17" s="155">
        <v>44891000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3492922</v>
      </c>
      <c r="F19" s="100">
        <f t="shared" si="3"/>
        <v>3492922</v>
      </c>
      <c r="G19" s="100">
        <f t="shared" si="3"/>
        <v>1637154</v>
      </c>
      <c r="H19" s="100">
        <f t="shared" si="3"/>
        <v>371359</v>
      </c>
      <c r="I19" s="100">
        <f t="shared" si="3"/>
        <v>369977</v>
      </c>
      <c r="J19" s="100">
        <f t="shared" si="3"/>
        <v>2378490</v>
      </c>
      <c r="K19" s="100">
        <f t="shared" si="3"/>
        <v>779725</v>
      </c>
      <c r="L19" s="100">
        <f t="shared" si="3"/>
        <v>1602314</v>
      </c>
      <c r="M19" s="100">
        <f t="shared" si="3"/>
        <v>366621</v>
      </c>
      <c r="N19" s="100">
        <f t="shared" si="3"/>
        <v>2748660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5127150</v>
      </c>
      <c r="X19" s="100">
        <f t="shared" si="3"/>
        <v>1746461</v>
      </c>
      <c r="Y19" s="100">
        <f t="shared" si="3"/>
        <v>3380689</v>
      </c>
      <c r="Z19" s="137">
        <f>+IF(X19&lt;&gt;0,+(Y19/X19)*100,0)</f>
        <v>193.5736898791327</v>
      </c>
      <c r="AA19" s="153">
        <f>SUM(AA20:AA23)</f>
        <v>3492922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3492922</v>
      </c>
      <c r="F23" s="60">
        <v>3492922</v>
      </c>
      <c r="G23" s="60">
        <v>1637154</v>
      </c>
      <c r="H23" s="60">
        <v>371359</v>
      </c>
      <c r="I23" s="60">
        <v>369977</v>
      </c>
      <c r="J23" s="60">
        <v>2378490</v>
      </c>
      <c r="K23" s="60">
        <v>779725</v>
      </c>
      <c r="L23" s="60">
        <v>1602314</v>
      </c>
      <c r="M23" s="60">
        <v>366621</v>
      </c>
      <c r="N23" s="60">
        <v>2748660</v>
      </c>
      <c r="O23" s="60"/>
      <c r="P23" s="60"/>
      <c r="Q23" s="60"/>
      <c r="R23" s="60"/>
      <c r="S23" s="60"/>
      <c r="T23" s="60"/>
      <c r="U23" s="60"/>
      <c r="V23" s="60"/>
      <c r="W23" s="60">
        <v>5127150</v>
      </c>
      <c r="X23" s="60">
        <v>1746461</v>
      </c>
      <c r="Y23" s="60">
        <v>3380689</v>
      </c>
      <c r="Z23" s="140">
        <v>193.57</v>
      </c>
      <c r="AA23" s="155">
        <v>3492922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149579230</v>
      </c>
      <c r="D25" s="168">
        <f>+D5+D9+D15+D19+D24</f>
        <v>0</v>
      </c>
      <c r="E25" s="169">
        <f t="shared" si="4"/>
        <v>168974473</v>
      </c>
      <c r="F25" s="73">
        <f t="shared" si="4"/>
        <v>168974473</v>
      </c>
      <c r="G25" s="73">
        <f t="shared" si="4"/>
        <v>35852867</v>
      </c>
      <c r="H25" s="73">
        <f t="shared" si="4"/>
        <v>8820408</v>
      </c>
      <c r="I25" s="73">
        <f t="shared" si="4"/>
        <v>5135683</v>
      </c>
      <c r="J25" s="73">
        <f t="shared" si="4"/>
        <v>49808958</v>
      </c>
      <c r="K25" s="73">
        <f t="shared" si="4"/>
        <v>18257474</v>
      </c>
      <c r="L25" s="73">
        <f t="shared" si="4"/>
        <v>32843359</v>
      </c>
      <c r="M25" s="73">
        <f t="shared" si="4"/>
        <v>7226997</v>
      </c>
      <c r="N25" s="73">
        <f t="shared" si="4"/>
        <v>58327830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108136788</v>
      </c>
      <c r="X25" s="73">
        <f t="shared" si="4"/>
        <v>84487237</v>
      </c>
      <c r="Y25" s="73">
        <f t="shared" si="4"/>
        <v>23649551</v>
      </c>
      <c r="Z25" s="170">
        <f>+IF(X25&lt;&gt;0,+(Y25/X25)*100,0)</f>
        <v>27.99186225015265</v>
      </c>
      <c r="AA25" s="168">
        <f>+AA5+AA9+AA15+AA19+AA24</f>
        <v>168974473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122107648</v>
      </c>
      <c r="D28" s="153">
        <f>SUM(D29:D31)</f>
        <v>0</v>
      </c>
      <c r="E28" s="154">
        <f t="shared" si="5"/>
        <v>112598012</v>
      </c>
      <c r="F28" s="100">
        <f t="shared" si="5"/>
        <v>112598012</v>
      </c>
      <c r="G28" s="100">
        <f t="shared" si="5"/>
        <v>4888486</v>
      </c>
      <c r="H28" s="100">
        <f t="shared" si="5"/>
        <v>3520189</v>
      </c>
      <c r="I28" s="100">
        <f t="shared" si="5"/>
        <v>4882059</v>
      </c>
      <c r="J28" s="100">
        <f t="shared" si="5"/>
        <v>13290734</v>
      </c>
      <c r="K28" s="100">
        <f t="shared" si="5"/>
        <v>3009113</v>
      </c>
      <c r="L28" s="100">
        <f t="shared" si="5"/>
        <v>4605412</v>
      </c>
      <c r="M28" s="100">
        <f t="shared" si="5"/>
        <v>7336315</v>
      </c>
      <c r="N28" s="100">
        <f t="shared" si="5"/>
        <v>14950840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28241574</v>
      </c>
      <c r="X28" s="100">
        <f t="shared" si="5"/>
        <v>56299006</v>
      </c>
      <c r="Y28" s="100">
        <f t="shared" si="5"/>
        <v>-28057432</v>
      </c>
      <c r="Z28" s="137">
        <f>+IF(X28&lt;&gt;0,+(Y28/X28)*100,0)</f>
        <v>-49.83646070056725</v>
      </c>
      <c r="AA28" s="153">
        <f>SUM(AA29:AA31)</f>
        <v>112598012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2867950</v>
      </c>
      <c r="H29" s="60">
        <v>1732019</v>
      </c>
      <c r="I29" s="60">
        <v>2279297</v>
      </c>
      <c r="J29" s="60">
        <v>6879266</v>
      </c>
      <c r="K29" s="60">
        <v>1715564</v>
      </c>
      <c r="L29" s="60">
        <v>1961658</v>
      </c>
      <c r="M29" s="60">
        <v>3529097</v>
      </c>
      <c r="N29" s="60">
        <v>7206319</v>
      </c>
      <c r="O29" s="60"/>
      <c r="P29" s="60"/>
      <c r="Q29" s="60"/>
      <c r="R29" s="60"/>
      <c r="S29" s="60"/>
      <c r="T29" s="60"/>
      <c r="U29" s="60"/>
      <c r="V29" s="60"/>
      <c r="W29" s="60">
        <v>14085585</v>
      </c>
      <c r="X29" s="60"/>
      <c r="Y29" s="60">
        <v>14085585</v>
      </c>
      <c r="Z29" s="140">
        <v>0</v>
      </c>
      <c r="AA29" s="155"/>
    </row>
    <row r="30" spans="1:27" ht="13.5">
      <c r="A30" s="138" t="s">
        <v>76</v>
      </c>
      <c r="B30" s="136"/>
      <c r="C30" s="157">
        <v>122107648</v>
      </c>
      <c r="D30" s="157"/>
      <c r="E30" s="158">
        <v>112598012</v>
      </c>
      <c r="F30" s="159">
        <v>112598012</v>
      </c>
      <c r="G30" s="159">
        <v>882536</v>
      </c>
      <c r="H30" s="159">
        <v>619750</v>
      </c>
      <c r="I30" s="159">
        <v>1615334</v>
      </c>
      <c r="J30" s="159">
        <v>3117620</v>
      </c>
      <c r="K30" s="159">
        <v>522025</v>
      </c>
      <c r="L30" s="159">
        <v>1349418</v>
      </c>
      <c r="M30" s="159">
        <v>890047</v>
      </c>
      <c r="N30" s="159">
        <v>2761490</v>
      </c>
      <c r="O30" s="159"/>
      <c r="P30" s="159"/>
      <c r="Q30" s="159"/>
      <c r="R30" s="159"/>
      <c r="S30" s="159"/>
      <c r="T30" s="159"/>
      <c r="U30" s="159"/>
      <c r="V30" s="159"/>
      <c r="W30" s="159">
        <v>5879110</v>
      </c>
      <c r="X30" s="159">
        <v>56299006</v>
      </c>
      <c r="Y30" s="159">
        <v>-50419896</v>
      </c>
      <c r="Z30" s="141">
        <v>-89.56</v>
      </c>
      <c r="AA30" s="157">
        <v>112598012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1138000</v>
      </c>
      <c r="H31" s="60">
        <v>1168420</v>
      </c>
      <c r="I31" s="60">
        <v>987428</v>
      </c>
      <c r="J31" s="60">
        <v>3293848</v>
      </c>
      <c r="K31" s="60">
        <v>771524</v>
      </c>
      <c r="L31" s="60">
        <v>1294336</v>
      </c>
      <c r="M31" s="60">
        <v>2917171</v>
      </c>
      <c r="N31" s="60">
        <v>4983031</v>
      </c>
      <c r="O31" s="60"/>
      <c r="P31" s="60"/>
      <c r="Q31" s="60"/>
      <c r="R31" s="60"/>
      <c r="S31" s="60"/>
      <c r="T31" s="60"/>
      <c r="U31" s="60"/>
      <c r="V31" s="60"/>
      <c r="W31" s="60">
        <v>8276879</v>
      </c>
      <c r="X31" s="60"/>
      <c r="Y31" s="60">
        <v>8276879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1184228</v>
      </c>
      <c r="H32" s="100">
        <f t="shared" si="6"/>
        <v>1878568</v>
      </c>
      <c r="I32" s="100">
        <f t="shared" si="6"/>
        <v>1226870</v>
      </c>
      <c r="J32" s="100">
        <f t="shared" si="6"/>
        <v>4289666</v>
      </c>
      <c r="K32" s="100">
        <f t="shared" si="6"/>
        <v>844204</v>
      </c>
      <c r="L32" s="100">
        <f t="shared" si="6"/>
        <v>842993</v>
      </c>
      <c r="M32" s="100">
        <f t="shared" si="6"/>
        <v>2409228</v>
      </c>
      <c r="N32" s="100">
        <f t="shared" si="6"/>
        <v>4096425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8386091</v>
      </c>
      <c r="X32" s="100">
        <f t="shared" si="6"/>
        <v>0</v>
      </c>
      <c r="Y32" s="100">
        <f t="shared" si="6"/>
        <v>8386091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828773</v>
      </c>
      <c r="H33" s="60">
        <v>1535189</v>
      </c>
      <c r="I33" s="60">
        <v>868048</v>
      </c>
      <c r="J33" s="60">
        <v>3232010</v>
      </c>
      <c r="K33" s="60">
        <v>475128</v>
      </c>
      <c r="L33" s="60">
        <v>493383</v>
      </c>
      <c r="M33" s="60">
        <v>1922372</v>
      </c>
      <c r="N33" s="60">
        <v>2890883</v>
      </c>
      <c r="O33" s="60"/>
      <c r="P33" s="60"/>
      <c r="Q33" s="60"/>
      <c r="R33" s="60"/>
      <c r="S33" s="60"/>
      <c r="T33" s="60"/>
      <c r="U33" s="60"/>
      <c r="V33" s="60"/>
      <c r="W33" s="60">
        <v>6122893</v>
      </c>
      <c r="X33" s="60"/>
      <c r="Y33" s="60">
        <v>6122893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355455</v>
      </c>
      <c r="H35" s="60">
        <v>343379</v>
      </c>
      <c r="I35" s="60">
        <v>358822</v>
      </c>
      <c r="J35" s="60">
        <v>1057656</v>
      </c>
      <c r="K35" s="60">
        <v>369076</v>
      </c>
      <c r="L35" s="60">
        <v>349610</v>
      </c>
      <c r="M35" s="60">
        <v>486856</v>
      </c>
      <c r="N35" s="60">
        <v>1205542</v>
      </c>
      <c r="O35" s="60"/>
      <c r="P35" s="60"/>
      <c r="Q35" s="60"/>
      <c r="R35" s="60"/>
      <c r="S35" s="60"/>
      <c r="T35" s="60"/>
      <c r="U35" s="60"/>
      <c r="V35" s="60"/>
      <c r="W35" s="60">
        <v>2263198</v>
      </c>
      <c r="X35" s="60"/>
      <c r="Y35" s="60">
        <v>2263198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4305805</v>
      </c>
      <c r="H38" s="100">
        <f t="shared" si="7"/>
        <v>4787545</v>
      </c>
      <c r="I38" s="100">
        <f t="shared" si="7"/>
        <v>1421519</v>
      </c>
      <c r="J38" s="100">
        <f t="shared" si="7"/>
        <v>10514869</v>
      </c>
      <c r="K38" s="100">
        <f t="shared" si="7"/>
        <v>1940170</v>
      </c>
      <c r="L38" s="100">
        <f t="shared" si="7"/>
        <v>734042</v>
      </c>
      <c r="M38" s="100">
        <f t="shared" si="7"/>
        <v>719752</v>
      </c>
      <c r="N38" s="100">
        <f t="shared" si="7"/>
        <v>3393964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13908833</v>
      </c>
      <c r="X38" s="100">
        <f t="shared" si="7"/>
        <v>0</v>
      </c>
      <c r="Y38" s="100">
        <f t="shared" si="7"/>
        <v>13908833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329855</v>
      </c>
      <c r="H39" s="60">
        <v>541504</v>
      </c>
      <c r="I39" s="60">
        <v>329528</v>
      </c>
      <c r="J39" s="60">
        <v>1200887</v>
      </c>
      <c r="K39" s="60">
        <v>716424</v>
      </c>
      <c r="L39" s="60">
        <v>341374</v>
      </c>
      <c r="M39" s="60">
        <v>414350</v>
      </c>
      <c r="N39" s="60">
        <v>1472148</v>
      </c>
      <c r="O39" s="60"/>
      <c r="P39" s="60"/>
      <c r="Q39" s="60"/>
      <c r="R39" s="60"/>
      <c r="S39" s="60"/>
      <c r="T39" s="60"/>
      <c r="U39" s="60"/>
      <c r="V39" s="60"/>
      <c r="W39" s="60">
        <v>2673035</v>
      </c>
      <c r="X39" s="60"/>
      <c r="Y39" s="60">
        <v>2673035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3975950</v>
      </c>
      <c r="H40" s="60">
        <v>4246041</v>
      </c>
      <c r="I40" s="60">
        <v>1091991</v>
      </c>
      <c r="J40" s="60">
        <v>9313982</v>
      </c>
      <c r="K40" s="60">
        <v>1223746</v>
      </c>
      <c r="L40" s="60">
        <v>392668</v>
      </c>
      <c r="M40" s="60">
        <v>305402</v>
      </c>
      <c r="N40" s="60">
        <v>1921816</v>
      </c>
      <c r="O40" s="60"/>
      <c r="P40" s="60"/>
      <c r="Q40" s="60"/>
      <c r="R40" s="60"/>
      <c r="S40" s="60"/>
      <c r="T40" s="60"/>
      <c r="U40" s="60"/>
      <c r="V40" s="60"/>
      <c r="W40" s="60">
        <v>11235798</v>
      </c>
      <c r="X40" s="60"/>
      <c r="Y40" s="60">
        <v>11235798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307791</v>
      </c>
      <c r="H42" s="100">
        <f t="shared" si="8"/>
        <v>733197</v>
      </c>
      <c r="I42" s="100">
        <f t="shared" si="8"/>
        <v>853098</v>
      </c>
      <c r="J42" s="100">
        <f t="shared" si="8"/>
        <v>1894086</v>
      </c>
      <c r="K42" s="100">
        <f t="shared" si="8"/>
        <v>796775</v>
      </c>
      <c r="L42" s="100">
        <f t="shared" si="8"/>
        <v>903709</v>
      </c>
      <c r="M42" s="100">
        <f t="shared" si="8"/>
        <v>379990</v>
      </c>
      <c r="N42" s="100">
        <f t="shared" si="8"/>
        <v>2080474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3974560</v>
      </c>
      <c r="X42" s="100">
        <f t="shared" si="8"/>
        <v>0</v>
      </c>
      <c r="Y42" s="100">
        <f t="shared" si="8"/>
        <v>3974560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307791</v>
      </c>
      <c r="H46" s="60">
        <v>733197</v>
      </c>
      <c r="I46" s="60">
        <v>853098</v>
      </c>
      <c r="J46" s="60">
        <v>1894086</v>
      </c>
      <c r="K46" s="60">
        <v>796775</v>
      </c>
      <c r="L46" s="60">
        <v>903709</v>
      </c>
      <c r="M46" s="60">
        <v>379990</v>
      </c>
      <c r="N46" s="60">
        <v>2080474</v>
      </c>
      <c r="O46" s="60"/>
      <c r="P46" s="60"/>
      <c r="Q46" s="60"/>
      <c r="R46" s="60"/>
      <c r="S46" s="60"/>
      <c r="T46" s="60"/>
      <c r="U46" s="60"/>
      <c r="V46" s="60"/>
      <c r="W46" s="60">
        <v>3974560</v>
      </c>
      <c r="X46" s="60"/>
      <c r="Y46" s="60">
        <v>3974560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122107648</v>
      </c>
      <c r="D48" s="168">
        <f>+D28+D32+D38+D42+D47</f>
        <v>0</v>
      </c>
      <c r="E48" s="169">
        <f t="shared" si="9"/>
        <v>112598012</v>
      </c>
      <c r="F48" s="73">
        <f t="shared" si="9"/>
        <v>112598012</v>
      </c>
      <c r="G48" s="73">
        <f t="shared" si="9"/>
        <v>10686310</v>
      </c>
      <c r="H48" s="73">
        <f t="shared" si="9"/>
        <v>10919499</v>
      </c>
      <c r="I48" s="73">
        <f t="shared" si="9"/>
        <v>8383546</v>
      </c>
      <c r="J48" s="73">
        <f t="shared" si="9"/>
        <v>29989355</v>
      </c>
      <c r="K48" s="73">
        <f t="shared" si="9"/>
        <v>6590262</v>
      </c>
      <c r="L48" s="73">
        <f t="shared" si="9"/>
        <v>7086156</v>
      </c>
      <c r="M48" s="73">
        <f t="shared" si="9"/>
        <v>10845285</v>
      </c>
      <c r="N48" s="73">
        <f t="shared" si="9"/>
        <v>24521703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54511058</v>
      </c>
      <c r="X48" s="73">
        <f t="shared" si="9"/>
        <v>56299006</v>
      </c>
      <c r="Y48" s="73">
        <f t="shared" si="9"/>
        <v>-1787948</v>
      </c>
      <c r="Z48" s="170">
        <f>+IF(X48&lt;&gt;0,+(Y48/X48)*100,0)</f>
        <v>-3.1758074023544927</v>
      </c>
      <c r="AA48" s="168">
        <f>+AA28+AA32+AA38+AA42+AA47</f>
        <v>112598012</v>
      </c>
    </row>
    <row r="49" spans="1:27" ht="13.5">
      <c r="A49" s="148" t="s">
        <v>49</v>
      </c>
      <c r="B49" s="149"/>
      <c r="C49" s="171">
        <f aca="true" t="shared" si="10" ref="C49:Y49">+C25-C48</f>
        <v>27471582</v>
      </c>
      <c r="D49" s="171">
        <f>+D25-D48</f>
        <v>0</v>
      </c>
      <c r="E49" s="172">
        <f t="shared" si="10"/>
        <v>56376461</v>
      </c>
      <c r="F49" s="173">
        <f t="shared" si="10"/>
        <v>56376461</v>
      </c>
      <c r="G49" s="173">
        <f t="shared" si="10"/>
        <v>25166557</v>
      </c>
      <c r="H49" s="173">
        <f t="shared" si="10"/>
        <v>-2099091</v>
      </c>
      <c r="I49" s="173">
        <f t="shared" si="10"/>
        <v>-3247863</v>
      </c>
      <c r="J49" s="173">
        <f t="shared" si="10"/>
        <v>19819603</v>
      </c>
      <c r="K49" s="173">
        <f t="shared" si="10"/>
        <v>11667212</v>
      </c>
      <c r="L49" s="173">
        <f t="shared" si="10"/>
        <v>25757203</v>
      </c>
      <c r="M49" s="173">
        <f t="shared" si="10"/>
        <v>-3618288</v>
      </c>
      <c r="N49" s="173">
        <f t="shared" si="10"/>
        <v>33806127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53625730</v>
      </c>
      <c r="X49" s="173">
        <f>IF(F25=F48,0,X25-X48)</f>
        <v>28188231</v>
      </c>
      <c r="Y49" s="173">
        <f t="shared" si="10"/>
        <v>25437499</v>
      </c>
      <c r="Z49" s="174">
        <f>+IF(X49&lt;&gt;0,+(Y49/X49)*100,0)</f>
        <v>90.24155861359303</v>
      </c>
      <c r="AA49" s="171">
        <f>+AA25-AA48</f>
        <v>56376461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11910914</v>
      </c>
      <c r="D5" s="155">
        <v>0</v>
      </c>
      <c r="E5" s="156">
        <v>17985624</v>
      </c>
      <c r="F5" s="60">
        <v>17985624</v>
      </c>
      <c r="G5" s="60">
        <v>5574186</v>
      </c>
      <c r="H5" s="60">
        <v>748083</v>
      </c>
      <c r="I5" s="60">
        <v>728487</v>
      </c>
      <c r="J5" s="60">
        <v>7050756</v>
      </c>
      <c r="K5" s="60">
        <v>705095</v>
      </c>
      <c r="L5" s="60">
        <v>705166</v>
      </c>
      <c r="M5" s="60">
        <v>704918</v>
      </c>
      <c r="N5" s="60">
        <v>2115179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9165935</v>
      </c>
      <c r="X5" s="60">
        <v>8992812</v>
      </c>
      <c r="Y5" s="60">
        <v>173123</v>
      </c>
      <c r="Z5" s="140">
        <v>1.93</v>
      </c>
      <c r="AA5" s="155">
        <v>17985624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-2000</v>
      </c>
      <c r="I6" s="60">
        <v>5943</v>
      </c>
      <c r="J6" s="60">
        <v>3943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3943</v>
      </c>
      <c r="X6" s="60">
        <v>0</v>
      </c>
      <c r="Y6" s="60">
        <v>3943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3492922</v>
      </c>
      <c r="F10" s="54">
        <v>3492922</v>
      </c>
      <c r="G10" s="54">
        <v>370570</v>
      </c>
      <c r="H10" s="54">
        <v>370306</v>
      </c>
      <c r="I10" s="54">
        <v>367798</v>
      </c>
      <c r="J10" s="54">
        <v>1108674</v>
      </c>
      <c r="K10" s="54">
        <v>367799</v>
      </c>
      <c r="L10" s="54">
        <v>366622</v>
      </c>
      <c r="M10" s="54">
        <v>366621</v>
      </c>
      <c r="N10" s="54">
        <v>1101042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2209716</v>
      </c>
      <c r="X10" s="54">
        <v>1746461</v>
      </c>
      <c r="Y10" s="54">
        <v>463255</v>
      </c>
      <c r="Z10" s="184">
        <v>26.53</v>
      </c>
      <c r="AA10" s="130">
        <v>3492922</v>
      </c>
    </row>
    <row r="11" spans="1:27" ht="13.5">
      <c r="A11" s="183" t="s">
        <v>107</v>
      </c>
      <c r="B11" s="185"/>
      <c r="C11" s="155">
        <v>1992983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595074</v>
      </c>
      <c r="D12" s="155">
        <v>0</v>
      </c>
      <c r="E12" s="156">
        <v>869189</v>
      </c>
      <c r="F12" s="60">
        <v>869189</v>
      </c>
      <c r="G12" s="60">
        <v>65789</v>
      </c>
      <c r="H12" s="60">
        <v>67684</v>
      </c>
      <c r="I12" s="60">
        <v>70944</v>
      </c>
      <c r="J12" s="60">
        <v>204417</v>
      </c>
      <c r="K12" s="60">
        <v>81210</v>
      </c>
      <c r="L12" s="60">
        <v>72581</v>
      </c>
      <c r="M12" s="60">
        <v>63930</v>
      </c>
      <c r="N12" s="60">
        <v>217721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422138</v>
      </c>
      <c r="X12" s="60">
        <v>434595</v>
      </c>
      <c r="Y12" s="60">
        <v>-12457</v>
      </c>
      <c r="Z12" s="140">
        <v>-2.87</v>
      </c>
      <c r="AA12" s="155">
        <v>869189</v>
      </c>
    </row>
    <row r="13" spans="1:27" ht="13.5">
      <c r="A13" s="181" t="s">
        <v>109</v>
      </c>
      <c r="B13" s="185"/>
      <c r="C13" s="155">
        <v>2715312</v>
      </c>
      <c r="D13" s="155">
        <v>0</v>
      </c>
      <c r="E13" s="156">
        <v>4710132</v>
      </c>
      <c r="F13" s="60">
        <v>4710132</v>
      </c>
      <c r="G13" s="60">
        <v>159138</v>
      </c>
      <c r="H13" s="60">
        <v>259023</v>
      </c>
      <c r="I13" s="60">
        <v>171915</v>
      </c>
      <c r="J13" s="60">
        <v>590076</v>
      </c>
      <c r="K13" s="60">
        <v>233952</v>
      </c>
      <c r="L13" s="60">
        <v>145072</v>
      </c>
      <c r="M13" s="60">
        <v>41191</v>
      </c>
      <c r="N13" s="60">
        <v>420215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1010291</v>
      </c>
      <c r="X13" s="60">
        <v>2355066</v>
      </c>
      <c r="Y13" s="60">
        <v>-1344775</v>
      </c>
      <c r="Z13" s="140">
        <v>-57.1</v>
      </c>
      <c r="AA13" s="155">
        <v>4710132</v>
      </c>
    </row>
    <row r="14" spans="1:27" ht="13.5">
      <c r="A14" s="181" t="s">
        <v>110</v>
      </c>
      <c r="B14" s="185"/>
      <c r="C14" s="155">
        <v>5118551</v>
      </c>
      <c r="D14" s="155">
        <v>0</v>
      </c>
      <c r="E14" s="156">
        <v>3893341</v>
      </c>
      <c r="F14" s="60">
        <v>3893341</v>
      </c>
      <c r="G14" s="60">
        <v>558817</v>
      </c>
      <c r="H14" s="60">
        <v>551628</v>
      </c>
      <c r="I14" s="60">
        <v>-3770</v>
      </c>
      <c r="J14" s="60">
        <v>1106675</v>
      </c>
      <c r="K14" s="60">
        <v>-1761</v>
      </c>
      <c r="L14" s="60">
        <v>-2017</v>
      </c>
      <c r="M14" s="60">
        <v>53324</v>
      </c>
      <c r="N14" s="60">
        <v>49546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1156221</v>
      </c>
      <c r="X14" s="60">
        <v>1946671</v>
      </c>
      <c r="Y14" s="60">
        <v>-790450</v>
      </c>
      <c r="Z14" s="140">
        <v>-40.61</v>
      </c>
      <c r="AA14" s="155">
        <v>3893341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236875</v>
      </c>
      <c r="D16" s="155">
        <v>0</v>
      </c>
      <c r="E16" s="156">
        <v>387860</v>
      </c>
      <c r="F16" s="60">
        <v>387860</v>
      </c>
      <c r="G16" s="60">
        <v>39863</v>
      </c>
      <c r="H16" s="60">
        <v>20480</v>
      </c>
      <c r="I16" s="60">
        <v>19900</v>
      </c>
      <c r="J16" s="60">
        <v>80243</v>
      </c>
      <c r="K16" s="60">
        <v>55286</v>
      </c>
      <c r="L16" s="60">
        <v>36727</v>
      </c>
      <c r="M16" s="60">
        <v>9187</v>
      </c>
      <c r="N16" s="60">
        <v>101200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181443</v>
      </c>
      <c r="X16" s="60">
        <v>193930</v>
      </c>
      <c r="Y16" s="60">
        <v>-12487</v>
      </c>
      <c r="Z16" s="140">
        <v>-6.44</v>
      </c>
      <c r="AA16" s="155">
        <v>387860</v>
      </c>
    </row>
    <row r="17" spans="1:27" ht="13.5">
      <c r="A17" s="181" t="s">
        <v>113</v>
      </c>
      <c r="B17" s="185"/>
      <c r="C17" s="155">
        <v>730650</v>
      </c>
      <c r="D17" s="155">
        <v>0</v>
      </c>
      <c r="E17" s="156">
        <v>735058</v>
      </c>
      <c r="F17" s="60">
        <v>735058</v>
      </c>
      <c r="G17" s="60">
        <v>0</v>
      </c>
      <c r="H17" s="60">
        <v>0</v>
      </c>
      <c r="I17" s="60">
        <v>0</v>
      </c>
      <c r="J17" s="60">
        <v>0</v>
      </c>
      <c r="K17" s="60">
        <v>84240</v>
      </c>
      <c r="L17" s="60">
        <v>0</v>
      </c>
      <c r="M17" s="60">
        <v>58180</v>
      </c>
      <c r="N17" s="60">
        <v>142420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142420</v>
      </c>
      <c r="X17" s="60">
        <v>367529</v>
      </c>
      <c r="Y17" s="60">
        <v>-225109</v>
      </c>
      <c r="Z17" s="140">
        <v>-61.25</v>
      </c>
      <c r="AA17" s="155">
        <v>735058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78533148</v>
      </c>
      <c r="D19" s="155">
        <v>0</v>
      </c>
      <c r="E19" s="156">
        <v>89911000</v>
      </c>
      <c r="F19" s="60">
        <v>89911000</v>
      </c>
      <c r="G19" s="60">
        <v>27869280</v>
      </c>
      <c r="H19" s="60">
        <v>458517</v>
      </c>
      <c r="I19" s="60">
        <v>370851</v>
      </c>
      <c r="J19" s="60">
        <v>28698648</v>
      </c>
      <c r="K19" s="60">
        <v>9373979</v>
      </c>
      <c r="L19" s="60">
        <v>27097353</v>
      </c>
      <c r="M19" s="60">
        <v>5288222</v>
      </c>
      <c r="N19" s="60">
        <v>41759554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70458202</v>
      </c>
      <c r="X19" s="60">
        <v>44955500</v>
      </c>
      <c r="Y19" s="60">
        <v>25502702</v>
      </c>
      <c r="Z19" s="140">
        <v>56.73</v>
      </c>
      <c r="AA19" s="155">
        <v>89911000</v>
      </c>
    </row>
    <row r="20" spans="1:27" ht="13.5">
      <c r="A20" s="181" t="s">
        <v>35</v>
      </c>
      <c r="B20" s="185"/>
      <c r="C20" s="155">
        <v>7857906</v>
      </c>
      <c r="D20" s="155">
        <v>0</v>
      </c>
      <c r="E20" s="156">
        <v>2098347</v>
      </c>
      <c r="F20" s="54">
        <v>2098347</v>
      </c>
      <c r="G20" s="54">
        <v>118180</v>
      </c>
      <c r="H20" s="54">
        <v>515022</v>
      </c>
      <c r="I20" s="54">
        <v>110163</v>
      </c>
      <c r="J20" s="54">
        <v>743365</v>
      </c>
      <c r="K20" s="54">
        <v>2895</v>
      </c>
      <c r="L20" s="54">
        <v>217999</v>
      </c>
      <c r="M20" s="54">
        <v>641424</v>
      </c>
      <c r="N20" s="54">
        <v>862318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1605683</v>
      </c>
      <c r="X20" s="54">
        <v>1049174</v>
      </c>
      <c r="Y20" s="54">
        <v>556509</v>
      </c>
      <c r="Z20" s="184">
        <v>53.04</v>
      </c>
      <c r="AA20" s="130">
        <v>2098347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109691413</v>
      </c>
      <c r="D22" s="188">
        <f>SUM(D5:D21)</f>
        <v>0</v>
      </c>
      <c r="E22" s="189">
        <f t="shared" si="0"/>
        <v>124083473</v>
      </c>
      <c r="F22" s="190">
        <f t="shared" si="0"/>
        <v>124083473</v>
      </c>
      <c r="G22" s="190">
        <f t="shared" si="0"/>
        <v>34755823</v>
      </c>
      <c r="H22" s="190">
        <f t="shared" si="0"/>
        <v>2988743</v>
      </c>
      <c r="I22" s="190">
        <f t="shared" si="0"/>
        <v>1842231</v>
      </c>
      <c r="J22" s="190">
        <f t="shared" si="0"/>
        <v>39586797</v>
      </c>
      <c r="K22" s="190">
        <f t="shared" si="0"/>
        <v>10902695</v>
      </c>
      <c r="L22" s="190">
        <f t="shared" si="0"/>
        <v>28639503</v>
      </c>
      <c r="M22" s="190">
        <f t="shared" si="0"/>
        <v>7226997</v>
      </c>
      <c r="N22" s="190">
        <f t="shared" si="0"/>
        <v>46769195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86355992</v>
      </c>
      <c r="X22" s="190">
        <f t="shared" si="0"/>
        <v>62041738</v>
      </c>
      <c r="Y22" s="190">
        <f t="shared" si="0"/>
        <v>24314254</v>
      </c>
      <c r="Z22" s="191">
        <f>+IF(X22&lt;&gt;0,+(Y22/X22)*100,0)</f>
        <v>39.19015614939737</v>
      </c>
      <c r="AA22" s="188">
        <f>SUM(AA5:AA21)</f>
        <v>124083473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30465752</v>
      </c>
      <c r="D25" s="155">
        <v>0</v>
      </c>
      <c r="E25" s="156">
        <v>32083793</v>
      </c>
      <c r="F25" s="60">
        <v>32083793</v>
      </c>
      <c r="G25" s="60">
        <v>2367534</v>
      </c>
      <c r="H25" s="60">
        <v>2766246</v>
      </c>
      <c r="I25" s="60">
        <v>3497710</v>
      </c>
      <c r="J25" s="60">
        <v>8631490</v>
      </c>
      <c r="K25" s="60">
        <v>2789995</v>
      </c>
      <c r="L25" s="60">
        <v>2907390</v>
      </c>
      <c r="M25" s="60">
        <v>2741000</v>
      </c>
      <c r="N25" s="60">
        <v>8438385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17069875</v>
      </c>
      <c r="X25" s="60">
        <v>16041897</v>
      </c>
      <c r="Y25" s="60">
        <v>1027978</v>
      </c>
      <c r="Z25" s="140">
        <v>6.41</v>
      </c>
      <c r="AA25" s="155">
        <v>32083793</v>
      </c>
    </row>
    <row r="26" spans="1:27" ht="13.5">
      <c r="A26" s="183" t="s">
        <v>38</v>
      </c>
      <c r="B26" s="182"/>
      <c r="C26" s="155">
        <v>7660908</v>
      </c>
      <c r="D26" s="155">
        <v>0</v>
      </c>
      <c r="E26" s="156">
        <v>10201358</v>
      </c>
      <c r="F26" s="60">
        <v>10201358</v>
      </c>
      <c r="G26" s="60">
        <v>551915</v>
      </c>
      <c r="H26" s="60">
        <v>573236</v>
      </c>
      <c r="I26" s="60">
        <v>571236</v>
      </c>
      <c r="J26" s="60">
        <v>1696387</v>
      </c>
      <c r="K26" s="60">
        <v>868032</v>
      </c>
      <c r="L26" s="60">
        <v>955575</v>
      </c>
      <c r="M26" s="60">
        <v>1142467</v>
      </c>
      <c r="N26" s="60">
        <v>2966074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4662461</v>
      </c>
      <c r="X26" s="60">
        <v>5100679</v>
      </c>
      <c r="Y26" s="60">
        <v>-438218</v>
      </c>
      <c r="Z26" s="140">
        <v>-8.59</v>
      </c>
      <c r="AA26" s="155">
        <v>10201358</v>
      </c>
    </row>
    <row r="27" spans="1:27" ht="13.5">
      <c r="A27" s="183" t="s">
        <v>118</v>
      </c>
      <c r="B27" s="182"/>
      <c r="C27" s="155">
        <v>16549068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1000000</v>
      </c>
      <c r="Y27" s="60">
        <v>-1000000</v>
      </c>
      <c r="Z27" s="140">
        <v>-100</v>
      </c>
      <c r="AA27" s="155">
        <v>2000000</v>
      </c>
    </row>
    <row r="28" spans="1:27" ht="13.5">
      <c r="A28" s="183" t="s">
        <v>39</v>
      </c>
      <c r="B28" s="182"/>
      <c r="C28" s="155">
        <v>11213362</v>
      </c>
      <c r="D28" s="155">
        <v>0</v>
      </c>
      <c r="E28" s="156">
        <v>1000000</v>
      </c>
      <c r="F28" s="60">
        <v>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500000</v>
      </c>
      <c r="Y28" s="60">
        <v>-500000</v>
      </c>
      <c r="Z28" s="140">
        <v>-100</v>
      </c>
      <c r="AA28" s="155">
        <v>1000000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3040477</v>
      </c>
      <c r="D32" s="155">
        <v>0</v>
      </c>
      <c r="E32" s="156">
        <v>5852800</v>
      </c>
      <c r="F32" s="60">
        <v>5852800</v>
      </c>
      <c r="G32" s="60">
        <v>218585</v>
      </c>
      <c r="H32" s="60">
        <v>417060</v>
      </c>
      <c r="I32" s="60">
        <v>310401</v>
      </c>
      <c r="J32" s="60">
        <v>946046</v>
      </c>
      <c r="K32" s="60">
        <v>281104</v>
      </c>
      <c r="L32" s="60">
        <v>593222</v>
      </c>
      <c r="M32" s="60">
        <v>2961044</v>
      </c>
      <c r="N32" s="60">
        <v>3835370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4781416</v>
      </c>
      <c r="X32" s="60">
        <v>2926400</v>
      </c>
      <c r="Y32" s="60">
        <v>1855016</v>
      </c>
      <c r="Z32" s="140">
        <v>63.39</v>
      </c>
      <c r="AA32" s="155">
        <v>5852800</v>
      </c>
    </row>
    <row r="33" spans="1:27" ht="13.5">
      <c r="A33" s="183" t="s">
        <v>42</v>
      </c>
      <c r="B33" s="182"/>
      <c r="C33" s="155">
        <v>12581756</v>
      </c>
      <c r="D33" s="155">
        <v>0</v>
      </c>
      <c r="E33" s="156">
        <v>4391271</v>
      </c>
      <c r="F33" s="60">
        <v>4391271</v>
      </c>
      <c r="G33" s="60">
        <v>741408</v>
      </c>
      <c r="H33" s="60">
        <v>440814</v>
      </c>
      <c r="I33" s="60">
        <v>370851</v>
      </c>
      <c r="J33" s="60">
        <v>1553073</v>
      </c>
      <c r="K33" s="60">
        <v>1223904</v>
      </c>
      <c r="L33" s="60">
        <v>217353</v>
      </c>
      <c r="M33" s="60">
        <v>881553</v>
      </c>
      <c r="N33" s="60">
        <v>2322810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3875883</v>
      </c>
      <c r="X33" s="60">
        <v>2195636</v>
      </c>
      <c r="Y33" s="60">
        <v>1680247</v>
      </c>
      <c r="Z33" s="140">
        <v>76.53</v>
      </c>
      <c r="AA33" s="155">
        <v>4391271</v>
      </c>
    </row>
    <row r="34" spans="1:27" ht="13.5">
      <c r="A34" s="183" t="s">
        <v>43</v>
      </c>
      <c r="B34" s="182"/>
      <c r="C34" s="155">
        <v>40188553</v>
      </c>
      <c r="D34" s="155">
        <v>0</v>
      </c>
      <c r="E34" s="156">
        <v>57068790</v>
      </c>
      <c r="F34" s="60">
        <v>57068790</v>
      </c>
      <c r="G34" s="60">
        <v>6806868</v>
      </c>
      <c r="H34" s="60">
        <v>6722143</v>
      </c>
      <c r="I34" s="60">
        <v>3633348</v>
      </c>
      <c r="J34" s="60">
        <v>17162359</v>
      </c>
      <c r="K34" s="60">
        <v>1427227</v>
      </c>
      <c r="L34" s="60">
        <v>2412616</v>
      </c>
      <c r="M34" s="60">
        <v>3119221</v>
      </c>
      <c r="N34" s="60">
        <v>6959064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24121423</v>
      </c>
      <c r="X34" s="60">
        <v>28534395</v>
      </c>
      <c r="Y34" s="60">
        <v>-4412972</v>
      </c>
      <c r="Z34" s="140">
        <v>-15.47</v>
      </c>
      <c r="AA34" s="155">
        <v>57068790</v>
      </c>
    </row>
    <row r="35" spans="1:27" ht="13.5">
      <c r="A35" s="181" t="s">
        <v>122</v>
      </c>
      <c r="B35" s="185"/>
      <c r="C35" s="155">
        <v>407772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122107648</v>
      </c>
      <c r="D36" s="188">
        <f>SUM(D25:D35)</f>
        <v>0</v>
      </c>
      <c r="E36" s="189">
        <f t="shared" si="1"/>
        <v>112598012</v>
      </c>
      <c r="F36" s="190">
        <f t="shared" si="1"/>
        <v>112598012</v>
      </c>
      <c r="G36" s="190">
        <f t="shared" si="1"/>
        <v>10686310</v>
      </c>
      <c r="H36" s="190">
        <f t="shared" si="1"/>
        <v>10919499</v>
      </c>
      <c r="I36" s="190">
        <f t="shared" si="1"/>
        <v>8383546</v>
      </c>
      <c r="J36" s="190">
        <f t="shared" si="1"/>
        <v>29989355</v>
      </c>
      <c r="K36" s="190">
        <f t="shared" si="1"/>
        <v>6590262</v>
      </c>
      <c r="L36" s="190">
        <f t="shared" si="1"/>
        <v>7086156</v>
      </c>
      <c r="M36" s="190">
        <f t="shared" si="1"/>
        <v>10845285</v>
      </c>
      <c r="N36" s="190">
        <f t="shared" si="1"/>
        <v>24521703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54511058</v>
      </c>
      <c r="X36" s="190">
        <f t="shared" si="1"/>
        <v>56299007</v>
      </c>
      <c r="Y36" s="190">
        <f t="shared" si="1"/>
        <v>-1787949</v>
      </c>
      <c r="Z36" s="191">
        <f>+IF(X36&lt;&gt;0,+(Y36/X36)*100,0)</f>
        <v>-3.1758091221751035</v>
      </c>
      <c r="AA36" s="188">
        <f>SUM(AA25:AA35)</f>
        <v>112598012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-12416235</v>
      </c>
      <c r="D38" s="199">
        <f>+D22-D36</f>
        <v>0</v>
      </c>
      <c r="E38" s="200">
        <f t="shared" si="2"/>
        <v>11485461</v>
      </c>
      <c r="F38" s="106">
        <f t="shared" si="2"/>
        <v>11485461</v>
      </c>
      <c r="G38" s="106">
        <f t="shared" si="2"/>
        <v>24069513</v>
      </c>
      <c r="H38" s="106">
        <f t="shared" si="2"/>
        <v>-7930756</v>
      </c>
      <c r="I38" s="106">
        <f t="shared" si="2"/>
        <v>-6541315</v>
      </c>
      <c r="J38" s="106">
        <f t="shared" si="2"/>
        <v>9597442</v>
      </c>
      <c r="K38" s="106">
        <f t="shared" si="2"/>
        <v>4312433</v>
      </c>
      <c r="L38" s="106">
        <f t="shared" si="2"/>
        <v>21553347</v>
      </c>
      <c r="M38" s="106">
        <f t="shared" si="2"/>
        <v>-3618288</v>
      </c>
      <c r="N38" s="106">
        <f t="shared" si="2"/>
        <v>22247492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31844934</v>
      </c>
      <c r="X38" s="106">
        <f>IF(F22=F36,0,X22-X36)</f>
        <v>5742731</v>
      </c>
      <c r="Y38" s="106">
        <f t="shared" si="2"/>
        <v>26102203</v>
      </c>
      <c r="Z38" s="201">
        <f>+IF(X38&lt;&gt;0,+(Y38/X38)*100,0)</f>
        <v>454.5259563785941</v>
      </c>
      <c r="AA38" s="199">
        <f>+AA22-AA36</f>
        <v>11485461</v>
      </c>
    </row>
    <row r="39" spans="1:27" ht="13.5">
      <c r="A39" s="181" t="s">
        <v>46</v>
      </c>
      <c r="B39" s="185"/>
      <c r="C39" s="155">
        <v>39887817</v>
      </c>
      <c r="D39" s="155">
        <v>0</v>
      </c>
      <c r="E39" s="156">
        <v>44891000</v>
      </c>
      <c r="F39" s="60">
        <v>44891000</v>
      </c>
      <c r="G39" s="60">
        <v>1097044</v>
      </c>
      <c r="H39" s="60">
        <v>5831665</v>
      </c>
      <c r="I39" s="60">
        <v>3293452</v>
      </c>
      <c r="J39" s="60">
        <v>10222161</v>
      </c>
      <c r="K39" s="60">
        <v>7354779</v>
      </c>
      <c r="L39" s="60">
        <v>4203856</v>
      </c>
      <c r="M39" s="60">
        <v>0</v>
      </c>
      <c r="N39" s="60">
        <v>11558635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21780796</v>
      </c>
      <c r="X39" s="60">
        <v>22445500</v>
      </c>
      <c r="Y39" s="60">
        <v>-664704</v>
      </c>
      <c r="Z39" s="140">
        <v>-2.96</v>
      </c>
      <c r="AA39" s="155">
        <v>44891000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27471582</v>
      </c>
      <c r="D42" s="206">
        <f>SUM(D38:D41)</f>
        <v>0</v>
      </c>
      <c r="E42" s="207">
        <f t="shared" si="3"/>
        <v>56376461</v>
      </c>
      <c r="F42" s="88">
        <f t="shared" si="3"/>
        <v>56376461</v>
      </c>
      <c r="G42" s="88">
        <f t="shared" si="3"/>
        <v>25166557</v>
      </c>
      <c r="H42" s="88">
        <f t="shared" si="3"/>
        <v>-2099091</v>
      </c>
      <c r="I42" s="88">
        <f t="shared" si="3"/>
        <v>-3247863</v>
      </c>
      <c r="J42" s="88">
        <f t="shared" si="3"/>
        <v>19819603</v>
      </c>
      <c r="K42" s="88">
        <f t="shared" si="3"/>
        <v>11667212</v>
      </c>
      <c r="L42" s="88">
        <f t="shared" si="3"/>
        <v>25757203</v>
      </c>
      <c r="M42" s="88">
        <f t="shared" si="3"/>
        <v>-3618288</v>
      </c>
      <c r="N42" s="88">
        <f t="shared" si="3"/>
        <v>33806127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53625730</v>
      </c>
      <c r="X42" s="88">
        <f t="shared" si="3"/>
        <v>28188231</v>
      </c>
      <c r="Y42" s="88">
        <f t="shared" si="3"/>
        <v>25437499</v>
      </c>
      <c r="Z42" s="208">
        <f>+IF(X42&lt;&gt;0,+(Y42/X42)*100,0)</f>
        <v>90.24155861359303</v>
      </c>
      <c r="AA42" s="206">
        <f>SUM(AA38:AA41)</f>
        <v>56376461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27471582</v>
      </c>
      <c r="D44" s="210">
        <f>+D42-D43</f>
        <v>0</v>
      </c>
      <c r="E44" s="211">
        <f t="shared" si="4"/>
        <v>56376461</v>
      </c>
      <c r="F44" s="77">
        <f t="shared" si="4"/>
        <v>56376461</v>
      </c>
      <c r="G44" s="77">
        <f t="shared" si="4"/>
        <v>25166557</v>
      </c>
      <c r="H44" s="77">
        <f t="shared" si="4"/>
        <v>-2099091</v>
      </c>
      <c r="I44" s="77">
        <f t="shared" si="4"/>
        <v>-3247863</v>
      </c>
      <c r="J44" s="77">
        <f t="shared" si="4"/>
        <v>19819603</v>
      </c>
      <c r="K44" s="77">
        <f t="shared" si="4"/>
        <v>11667212</v>
      </c>
      <c r="L44" s="77">
        <f t="shared" si="4"/>
        <v>25757203</v>
      </c>
      <c r="M44" s="77">
        <f t="shared" si="4"/>
        <v>-3618288</v>
      </c>
      <c r="N44" s="77">
        <f t="shared" si="4"/>
        <v>33806127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53625730</v>
      </c>
      <c r="X44" s="77">
        <f t="shared" si="4"/>
        <v>28188231</v>
      </c>
      <c r="Y44" s="77">
        <f t="shared" si="4"/>
        <v>25437499</v>
      </c>
      <c r="Z44" s="212">
        <f>+IF(X44&lt;&gt;0,+(Y44/X44)*100,0)</f>
        <v>90.24155861359303</v>
      </c>
      <c r="AA44" s="210">
        <f>+AA42-AA43</f>
        <v>56376461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27471582</v>
      </c>
      <c r="D46" s="206">
        <f>SUM(D44:D45)</f>
        <v>0</v>
      </c>
      <c r="E46" s="207">
        <f t="shared" si="5"/>
        <v>56376461</v>
      </c>
      <c r="F46" s="88">
        <f t="shared" si="5"/>
        <v>56376461</v>
      </c>
      <c r="G46" s="88">
        <f t="shared" si="5"/>
        <v>25166557</v>
      </c>
      <c r="H46" s="88">
        <f t="shared" si="5"/>
        <v>-2099091</v>
      </c>
      <c r="I46" s="88">
        <f t="shared" si="5"/>
        <v>-3247863</v>
      </c>
      <c r="J46" s="88">
        <f t="shared" si="5"/>
        <v>19819603</v>
      </c>
      <c r="K46" s="88">
        <f t="shared" si="5"/>
        <v>11667212</v>
      </c>
      <c r="L46" s="88">
        <f t="shared" si="5"/>
        <v>25757203</v>
      </c>
      <c r="M46" s="88">
        <f t="shared" si="5"/>
        <v>-3618288</v>
      </c>
      <c r="N46" s="88">
        <f t="shared" si="5"/>
        <v>33806127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53625730</v>
      </c>
      <c r="X46" s="88">
        <f t="shared" si="5"/>
        <v>28188231</v>
      </c>
      <c r="Y46" s="88">
        <f t="shared" si="5"/>
        <v>25437499</v>
      </c>
      <c r="Z46" s="208">
        <f>+IF(X46&lt;&gt;0,+(Y46/X46)*100,0)</f>
        <v>90.24155861359303</v>
      </c>
      <c r="AA46" s="206">
        <f>SUM(AA44:AA45)</f>
        <v>56376461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27471582</v>
      </c>
      <c r="D48" s="217">
        <f>SUM(D46:D47)</f>
        <v>0</v>
      </c>
      <c r="E48" s="218">
        <f t="shared" si="6"/>
        <v>56376461</v>
      </c>
      <c r="F48" s="219">
        <f t="shared" si="6"/>
        <v>56376461</v>
      </c>
      <c r="G48" s="219">
        <f t="shared" si="6"/>
        <v>25166557</v>
      </c>
      <c r="H48" s="220">
        <f t="shared" si="6"/>
        <v>-2099091</v>
      </c>
      <c r="I48" s="220">
        <f t="shared" si="6"/>
        <v>-3247863</v>
      </c>
      <c r="J48" s="220">
        <f t="shared" si="6"/>
        <v>19819603</v>
      </c>
      <c r="K48" s="220">
        <f t="shared" si="6"/>
        <v>11667212</v>
      </c>
      <c r="L48" s="220">
        <f t="shared" si="6"/>
        <v>25757203</v>
      </c>
      <c r="M48" s="219">
        <f t="shared" si="6"/>
        <v>-3618288</v>
      </c>
      <c r="N48" s="219">
        <f t="shared" si="6"/>
        <v>33806127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53625730</v>
      </c>
      <c r="X48" s="220">
        <f t="shared" si="6"/>
        <v>28188231</v>
      </c>
      <c r="Y48" s="220">
        <f t="shared" si="6"/>
        <v>25437499</v>
      </c>
      <c r="Z48" s="221">
        <f>+IF(X48&lt;&gt;0,+(Y48/X48)*100,0)</f>
        <v>90.24155861359303</v>
      </c>
      <c r="AA48" s="222">
        <f>SUM(AA46:AA47)</f>
        <v>56376461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1850000</v>
      </c>
      <c r="F5" s="100">
        <f t="shared" si="0"/>
        <v>1850000</v>
      </c>
      <c r="G5" s="100">
        <f t="shared" si="0"/>
        <v>111</v>
      </c>
      <c r="H5" s="100">
        <f t="shared" si="0"/>
        <v>421328</v>
      </c>
      <c r="I5" s="100">
        <f t="shared" si="0"/>
        <v>118980</v>
      </c>
      <c r="J5" s="100">
        <f t="shared" si="0"/>
        <v>540419</v>
      </c>
      <c r="K5" s="100">
        <f t="shared" si="0"/>
        <v>4155</v>
      </c>
      <c r="L5" s="100">
        <f t="shared" si="0"/>
        <v>106711</v>
      </c>
      <c r="M5" s="100">
        <f t="shared" si="0"/>
        <v>14994</v>
      </c>
      <c r="N5" s="100">
        <f t="shared" si="0"/>
        <v>125860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666279</v>
      </c>
      <c r="X5" s="100">
        <f t="shared" si="0"/>
        <v>925000</v>
      </c>
      <c r="Y5" s="100">
        <f t="shared" si="0"/>
        <v>-258721</v>
      </c>
      <c r="Z5" s="137">
        <f>+IF(X5&lt;&gt;0,+(Y5/X5)*100,0)</f>
        <v>-27.969837837837837</v>
      </c>
      <c r="AA5" s="153">
        <f>SUM(AA6:AA8)</f>
        <v>1850000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200000</v>
      </c>
      <c r="G6" s="60"/>
      <c r="H6" s="60">
        <v>8156</v>
      </c>
      <c r="I6" s="60">
        <v>108310</v>
      </c>
      <c r="J6" s="60">
        <v>116466</v>
      </c>
      <c r="K6" s="60"/>
      <c r="L6" s="60">
        <v>106711</v>
      </c>
      <c r="M6" s="60">
        <v>14994</v>
      </c>
      <c r="N6" s="60">
        <v>121705</v>
      </c>
      <c r="O6" s="60"/>
      <c r="P6" s="60"/>
      <c r="Q6" s="60"/>
      <c r="R6" s="60"/>
      <c r="S6" s="60"/>
      <c r="T6" s="60"/>
      <c r="U6" s="60"/>
      <c r="V6" s="60"/>
      <c r="W6" s="60">
        <v>238171</v>
      </c>
      <c r="X6" s="60">
        <v>100000</v>
      </c>
      <c r="Y6" s="60">
        <v>138171</v>
      </c>
      <c r="Z6" s="140">
        <v>138.17</v>
      </c>
      <c r="AA6" s="62">
        <v>200000</v>
      </c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>
        <v>409700</v>
      </c>
      <c r="I7" s="159">
        <v>10670</v>
      </c>
      <c r="J7" s="159">
        <v>420370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420370</v>
      </c>
      <c r="X7" s="159">
        <v>250000</v>
      </c>
      <c r="Y7" s="159">
        <v>170370</v>
      </c>
      <c r="Z7" s="141">
        <v>68.15</v>
      </c>
      <c r="AA7" s="225">
        <v>500000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1150000</v>
      </c>
      <c r="G8" s="60">
        <v>111</v>
      </c>
      <c r="H8" s="60">
        <v>3472</v>
      </c>
      <c r="I8" s="60"/>
      <c r="J8" s="60">
        <v>3583</v>
      </c>
      <c r="K8" s="60">
        <v>4155</v>
      </c>
      <c r="L8" s="60"/>
      <c r="M8" s="60"/>
      <c r="N8" s="60">
        <v>4155</v>
      </c>
      <c r="O8" s="60"/>
      <c r="P8" s="60"/>
      <c r="Q8" s="60"/>
      <c r="R8" s="60"/>
      <c r="S8" s="60"/>
      <c r="T8" s="60"/>
      <c r="U8" s="60"/>
      <c r="V8" s="60"/>
      <c r="W8" s="60">
        <v>7738</v>
      </c>
      <c r="X8" s="60">
        <v>575000</v>
      </c>
      <c r="Y8" s="60">
        <v>-567262</v>
      </c>
      <c r="Z8" s="140">
        <v>-98.65</v>
      </c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1930000</v>
      </c>
      <c r="F9" s="100">
        <f t="shared" si="1"/>
        <v>1930000</v>
      </c>
      <c r="G9" s="100">
        <f t="shared" si="1"/>
        <v>5400</v>
      </c>
      <c r="H9" s="100">
        <f t="shared" si="1"/>
        <v>543540</v>
      </c>
      <c r="I9" s="100">
        <f t="shared" si="1"/>
        <v>0</v>
      </c>
      <c r="J9" s="100">
        <f t="shared" si="1"/>
        <v>548940</v>
      </c>
      <c r="K9" s="100">
        <f t="shared" si="1"/>
        <v>10900</v>
      </c>
      <c r="L9" s="100">
        <f t="shared" si="1"/>
        <v>22338</v>
      </c>
      <c r="M9" s="100">
        <f t="shared" si="1"/>
        <v>363447</v>
      </c>
      <c r="N9" s="100">
        <f t="shared" si="1"/>
        <v>396685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945625</v>
      </c>
      <c r="X9" s="100">
        <f t="shared" si="1"/>
        <v>965000</v>
      </c>
      <c r="Y9" s="100">
        <f t="shared" si="1"/>
        <v>-19375</v>
      </c>
      <c r="Z9" s="137">
        <f>+IF(X9&lt;&gt;0,+(Y9/X9)*100,0)</f>
        <v>-2.0077720207253886</v>
      </c>
      <c r="AA9" s="102">
        <f>SUM(AA10:AA14)</f>
        <v>1930000</v>
      </c>
    </row>
    <row r="10" spans="1:27" ht="13.5">
      <c r="A10" s="138" t="s">
        <v>79</v>
      </c>
      <c r="B10" s="136"/>
      <c r="C10" s="155"/>
      <c r="D10" s="155"/>
      <c r="E10" s="156">
        <v>1500000</v>
      </c>
      <c r="F10" s="60">
        <v>1500000</v>
      </c>
      <c r="G10" s="60">
        <v>5400</v>
      </c>
      <c r="H10" s="60">
        <v>20703</v>
      </c>
      <c r="I10" s="60"/>
      <c r="J10" s="60">
        <v>26103</v>
      </c>
      <c r="K10" s="60">
        <v>10900</v>
      </c>
      <c r="L10" s="60"/>
      <c r="M10" s="60"/>
      <c r="N10" s="60">
        <v>10900</v>
      </c>
      <c r="O10" s="60"/>
      <c r="P10" s="60"/>
      <c r="Q10" s="60"/>
      <c r="R10" s="60"/>
      <c r="S10" s="60"/>
      <c r="T10" s="60"/>
      <c r="U10" s="60"/>
      <c r="V10" s="60"/>
      <c r="W10" s="60">
        <v>37003</v>
      </c>
      <c r="X10" s="60">
        <v>750000</v>
      </c>
      <c r="Y10" s="60">
        <v>-712997</v>
      </c>
      <c r="Z10" s="140">
        <v>-95.07</v>
      </c>
      <c r="AA10" s="62">
        <v>1500000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430000</v>
      </c>
      <c r="F12" s="60">
        <v>430000</v>
      </c>
      <c r="G12" s="60"/>
      <c r="H12" s="60">
        <v>522837</v>
      </c>
      <c r="I12" s="60"/>
      <c r="J12" s="60">
        <v>522837</v>
      </c>
      <c r="K12" s="60"/>
      <c r="L12" s="60">
        <v>22338</v>
      </c>
      <c r="M12" s="60">
        <v>363447</v>
      </c>
      <c r="N12" s="60">
        <v>385785</v>
      </c>
      <c r="O12" s="60"/>
      <c r="P12" s="60"/>
      <c r="Q12" s="60"/>
      <c r="R12" s="60"/>
      <c r="S12" s="60"/>
      <c r="T12" s="60"/>
      <c r="U12" s="60"/>
      <c r="V12" s="60"/>
      <c r="W12" s="60">
        <v>908622</v>
      </c>
      <c r="X12" s="60">
        <v>215000</v>
      </c>
      <c r="Y12" s="60">
        <v>693622</v>
      </c>
      <c r="Z12" s="140">
        <v>322.61</v>
      </c>
      <c r="AA12" s="62">
        <v>430000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60768924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568355</v>
      </c>
      <c r="H15" s="100">
        <f t="shared" si="2"/>
        <v>4333599</v>
      </c>
      <c r="I15" s="100">
        <f t="shared" si="2"/>
        <v>3591882</v>
      </c>
      <c r="J15" s="100">
        <f t="shared" si="2"/>
        <v>8493836</v>
      </c>
      <c r="K15" s="100">
        <f t="shared" si="2"/>
        <v>7151671</v>
      </c>
      <c r="L15" s="100">
        <f t="shared" si="2"/>
        <v>4203856</v>
      </c>
      <c r="M15" s="100">
        <f t="shared" si="2"/>
        <v>2094082</v>
      </c>
      <c r="N15" s="100">
        <f t="shared" si="2"/>
        <v>13449609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21943445</v>
      </c>
      <c r="X15" s="100">
        <f t="shared" si="2"/>
        <v>0</v>
      </c>
      <c r="Y15" s="100">
        <f t="shared" si="2"/>
        <v>21943445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138550</v>
      </c>
      <c r="H16" s="60"/>
      <c r="I16" s="60"/>
      <c r="J16" s="60">
        <v>138550</v>
      </c>
      <c r="K16" s="60"/>
      <c r="L16" s="60"/>
      <c r="M16" s="60">
        <v>12100</v>
      </c>
      <c r="N16" s="60">
        <v>12100</v>
      </c>
      <c r="O16" s="60"/>
      <c r="P16" s="60"/>
      <c r="Q16" s="60"/>
      <c r="R16" s="60"/>
      <c r="S16" s="60"/>
      <c r="T16" s="60"/>
      <c r="U16" s="60"/>
      <c r="V16" s="60"/>
      <c r="W16" s="60">
        <v>150650</v>
      </c>
      <c r="X16" s="60"/>
      <c r="Y16" s="60">
        <v>150650</v>
      </c>
      <c r="Z16" s="140"/>
      <c r="AA16" s="62"/>
    </row>
    <row r="17" spans="1:27" ht="13.5">
      <c r="A17" s="138" t="s">
        <v>86</v>
      </c>
      <c r="B17" s="136"/>
      <c r="C17" s="155">
        <v>60768924</v>
      </c>
      <c r="D17" s="155"/>
      <c r="E17" s="156"/>
      <c r="F17" s="60"/>
      <c r="G17" s="60">
        <v>429805</v>
      </c>
      <c r="H17" s="60">
        <v>4333599</v>
      </c>
      <c r="I17" s="60">
        <v>3591882</v>
      </c>
      <c r="J17" s="60">
        <v>8355286</v>
      </c>
      <c r="K17" s="60">
        <v>7151671</v>
      </c>
      <c r="L17" s="60">
        <v>4203856</v>
      </c>
      <c r="M17" s="60">
        <v>2081982</v>
      </c>
      <c r="N17" s="60">
        <v>13437509</v>
      </c>
      <c r="O17" s="60"/>
      <c r="P17" s="60"/>
      <c r="Q17" s="60"/>
      <c r="R17" s="60"/>
      <c r="S17" s="60"/>
      <c r="T17" s="60"/>
      <c r="U17" s="60"/>
      <c r="V17" s="60"/>
      <c r="W17" s="60">
        <v>21792795</v>
      </c>
      <c r="X17" s="60"/>
      <c r="Y17" s="60">
        <v>21792795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250000</v>
      </c>
      <c r="F19" s="100">
        <f t="shared" si="3"/>
        <v>250000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579419</v>
      </c>
      <c r="N19" s="100">
        <f t="shared" si="3"/>
        <v>579419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579419</v>
      </c>
      <c r="X19" s="100">
        <f t="shared" si="3"/>
        <v>125000</v>
      </c>
      <c r="Y19" s="100">
        <f t="shared" si="3"/>
        <v>454419</v>
      </c>
      <c r="Z19" s="137">
        <f>+IF(X19&lt;&gt;0,+(Y19/X19)*100,0)</f>
        <v>363.53520000000003</v>
      </c>
      <c r="AA19" s="102">
        <f>SUM(AA20:AA23)</f>
        <v>250000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>
        <v>394737</v>
      </c>
      <c r="N20" s="60">
        <v>394737</v>
      </c>
      <c r="O20" s="60"/>
      <c r="P20" s="60"/>
      <c r="Q20" s="60"/>
      <c r="R20" s="60"/>
      <c r="S20" s="60"/>
      <c r="T20" s="60"/>
      <c r="U20" s="60"/>
      <c r="V20" s="60"/>
      <c r="W20" s="60">
        <v>394737</v>
      </c>
      <c r="X20" s="60"/>
      <c r="Y20" s="60">
        <v>394737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250000</v>
      </c>
      <c r="F23" s="60">
        <v>250000</v>
      </c>
      <c r="G23" s="60"/>
      <c r="H23" s="60"/>
      <c r="I23" s="60"/>
      <c r="J23" s="60"/>
      <c r="K23" s="60"/>
      <c r="L23" s="60"/>
      <c r="M23" s="60">
        <v>184682</v>
      </c>
      <c r="N23" s="60">
        <v>184682</v>
      </c>
      <c r="O23" s="60"/>
      <c r="P23" s="60"/>
      <c r="Q23" s="60"/>
      <c r="R23" s="60"/>
      <c r="S23" s="60"/>
      <c r="T23" s="60"/>
      <c r="U23" s="60"/>
      <c r="V23" s="60"/>
      <c r="W23" s="60">
        <v>184682</v>
      </c>
      <c r="X23" s="60">
        <v>125000</v>
      </c>
      <c r="Y23" s="60">
        <v>59682</v>
      </c>
      <c r="Z23" s="140">
        <v>47.75</v>
      </c>
      <c r="AA23" s="62">
        <v>250000</v>
      </c>
    </row>
    <row r="24" spans="1:27" ht="13.5">
      <c r="A24" s="135" t="s">
        <v>93</v>
      </c>
      <c r="B24" s="142"/>
      <c r="C24" s="153"/>
      <c r="D24" s="153"/>
      <c r="E24" s="154">
        <v>51541000</v>
      </c>
      <c r="F24" s="100">
        <v>51541000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25770500</v>
      </c>
      <c r="Y24" s="100">
        <v>-25770500</v>
      </c>
      <c r="Z24" s="137">
        <v>-100</v>
      </c>
      <c r="AA24" s="102">
        <v>51541000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60768924</v>
      </c>
      <c r="D25" s="217">
        <f>+D5+D9+D15+D19+D24</f>
        <v>0</v>
      </c>
      <c r="E25" s="230">
        <f t="shared" si="4"/>
        <v>55571000</v>
      </c>
      <c r="F25" s="219">
        <f t="shared" si="4"/>
        <v>55571000</v>
      </c>
      <c r="G25" s="219">
        <f t="shared" si="4"/>
        <v>573866</v>
      </c>
      <c r="H25" s="219">
        <f t="shared" si="4"/>
        <v>5298467</v>
      </c>
      <c r="I25" s="219">
        <f t="shared" si="4"/>
        <v>3710862</v>
      </c>
      <c r="J25" s="219">
        <f t="shared" si="4"/>
        <v>9583195</v>
      </c>
      <c r="K25" s="219">
        <f t="shared" si="4"/>
        <v>7166726</v>
      </c>
      <c r="L25" s="219">
        <f t="shared" si="4"/>
        <v>4332905</v>
      </c>
      <c r="M25" s="219">
        <f t="shared" si="4"/>
        <v>3051942</v>
      </c>
      <c r="N25" s="219">
        <f t="shared" si="4"/>
        <v>14551573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24134768</v>
      </c>
      <c r="X25" s="219">
        <f t="shared" si="4"/>
        <v>27785500</v>
      </c>
      <c r="Y25" s="219">
        <f t="shared" si="4"/>
        <v>-3650732</v>
      </c>
      <c r="Z25" s="231">
        <f>+IF(X25&lt;&gt;0,+(Y25/X25)*100,0)</f>
        <v>-13.138982562847529</v>
      </c>
      <c r="AA25" s="232">
        <f>+AA5+AA9+AA15+AA19+AA24</f>
        <v>55571000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38322000</v>
      </c>
      <c r="D28" s="155"/>
      <c r="E28" s="156">
        <v>44891000</v>
      </c>
      <c r="F28" s="60">
        <v>44891000</v>
      </c>
      <c r="G28" s="60">
        <v>429805</v>
      </c>
      <c r="H28" s="60">
        <v>4831388</v>
      </c>
      <c r="I28" s="60">
        <v>3552237</v>
      </c>
      <c r="J28" s="60">
        <v>8813430</v>
      </c>
      <c r="K28" s="60">
        <v>6438757</v>
      </c>
      <c r="L28" s="60">
        <v>3266310</v>
      </c>
      <c r="M28" s="60">
        <v>3039842</v>
      </c>
      <c r="N28" s="60">
        <v>12744909</v>
      </c>
      <c r="O28" s="60"/>
      <c r="P28" s="60"/>
      <c r="Q28" s="60"/>
      <c r="R28" s="60"/>
      <c r="S28" s="60"/>
      <c r="T28" s="60"/>
      <c r="U28" s="60"/>
      <c r="V28" s="60"/>
      <c r="W28" s="60">
        <v>21558339</v>
      </c>
      <c r="X28" s="60">
        <v>22445500</v>
      </c>
      <c r="Y28" s="60">
        <v>-887161</v>
      </c>
      <c r="Z28" s="140">
        <v>-3.95</v>
      </c>
      <c r="AA28" s="155">
        <v>44891000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723814</v>
      </c>
      <c r="L29" s="60">
        <v>685084</v>
      </c>
      <c r="M29" s="60">
        <v>12100</v>
      </c>
      <c r="N29" s="60">
        <v>1420998</v>
      </c>
      <c r="O29" s="60"/>
      <c r="P29" s="60"/>
      <c r="Q29" s="60"/>
      <c r="R29" s="60"/>
      <c r="S29" s="60"/>
      <c r="T29" s="60"/>
      <c r="U29" s="60"/>
      <c r="V29" s="60"/>
      <c r="W29" s="60">
        <v>1420998</v>
      </c>
      <c r="X29" s="60"/>
      <c r="Y29" s="60">
        <v>1420998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38322000</v>
      </c>
      <c r="D32" s="210">
        <f>SUM(D28:D31)</f>
        <v>0</v>
      </c>
      <c r="E32" s="211">
        <f t="shared" si="5"/>
        <v>44891000</v>
      </c>
      <c r="F32" s="77">
        <f t="shared" si="5"/>
        <v>44891000</v>
      </c>
      <c r="G32" s="77">
        <f t="shared" si="5"/>
        <v>429805</v>
      </c>
      <c r="H32" s="77">
        <f t="shared" si="5"/>
        <v>4831388</v>
      </c>
      <c r="I32" s="77">
        <f t="shared" si="5"/>
        <v>3552237</v>
      </c>
      <c r="J32" s="77">
        <f t="shared" si="5"/>
        <v>8813430</v>
      </c>
      <c r="K32" s="77">
        <f t="shared" si="5"/>
        <v>7162571</v>
      </c>
      <c r="L32" s="77">
        <f t="shared" si="5"/>
        <v>3951394</v>
      </c>
      <c r="M32" s="77">
        <f t="shared" si="5"/>
        <v>3051942</v>
      </c>
      <c r="N32" s="77">
        <f t="shared" si="5"/>
        <v>14165907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22979337</v>
      </c>
      <c r="X32" s="77">
        <f t="shared" si="5"/>
        <v>22445500</v>
      </c>
      <c r="Y32" s="77">
        <f t="shared" si="5"/>
        <v>533837</v>
      </c>
      <c r="Z32" s="212">
        <f>+IF(X32&lt;&gt;0,+(Y32/X32)*100,0)</f>
        <v>2.3783698291416986</v>
      </c>
      <c r="AA32" s="79">
        <f>SUM(AA28:AA31)</f>
        <v>44891000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22446924</v>
      </c>
      <c r="D35" s="155"/>
      <c r="E35" s="156">
        <v>10680000</v>
      </c>
      <c r="F35" s="60">
        <v>10680000</v>
      </c>
      <c r="G35" s="60">
        <v>144061</v>
      </c>
      <c r="H35" s="60">
        <v>467079</v>
      </c>
      <c r="I35" s="60">
        <v>158625</v>
      </c>
      <c r="J35" s="60">
        <v>769765</v>
      </c>
      <c r="K35" s="60">
        <v>4155</v>
      </c>
      <c r="L35" s="60">
        <v>381511</v>
      </c>
      <c r="M35" s="60"/>
      <c r="N35" s="60">
        <v>385666</v>
      </c>
      <c r="O35" s="60"/>
      <c r="P35" s="60"/>
      <c r="Q35" s="60"/>
      <c r="R35" s="60"/>
      <c r="S35" s="60"/>
      <c r="T35" s="60"/>
      <c r="U35" s="60"/>
      <c r="V35" s="60"/>
      <c r="W35" s="60">
        <v>1155431</v>
      </c>
      <c r="X35" s="60">
        <v>5340000</v>
      </c>
      <c r="Y35" s="60">
        <v>-4184569</v>
      </c>
      <c r="Z35" s="140">
        <v>-78.36</v>
      </c>
      <c r="AA35" s="62">
        <v>10680000</v>
      </c>
    </row>
    <row r="36" spans="1:27" ht="13.5">
      <c r="A36" s="238" t="s">
        <v>139</v>
      </c>
      <c r="B36" s="149"/>
      <c r="C36" s="222">
        <f aca="true" t="shared" si="6" ref="C36:Y36">SUM(C32:C35)</f>
        <v>60768924</v>
      </c>
      <c r="D36" s="222">
        <f>SUM(D32:D35)</f>
        <v>0</v>
      </c>
      <c r="E36" s="218">
        <f t="shared" si="6"/>
        <v>55571000</v>
      </c>
      <c r="F36" s="220">
        <f t="shared" si="6"/>
        <v>55571000</v>
      </c>
      <c r="G36" s="220">
        <f t="shared" si="6"/>
        <v>573866</v>
      </c>
      <c r="H36" s="220">
        <f t="shared" si="6"/>
        <v>5298467</v>
      </c>
      <c r="I36" s="220">
        <f t="shared" si="6"/>
        <v>3710862</v>
      </c>
      <c r="J36" s="220">
        <f t="shared" si="6"/>
        <v>9583195</v>
      </c>
      <c r="K36" s="220">
        <f t="shared" si="6"/>
        <v>7166726</v>
      </c>
      <c r="L36" s="220">
        <f t="shared" si="6"/>
        <v>4332905</v>
      </c>
      <c r="M36" s="220">
        <f t="shared" si="6"/>
        <v>3051942</v>
      </c>
      <c r="N36" s="220">
        <f t="shared" si="6"/>
        <v>14551573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24134768</v>
      </c>
      <c r="X36" s="220">
        <f t="shared" si="6"/>
        <v>27785500</v>
      </c>
      <c r="Y36" s="220">
        <f t="shared" si="6"/>
        <v>-3650732</v>
      </c>
      <c r="Z36" s="221">
        <f>+IF(X36&lt;&gt;0,+(Y36/X36)*100,0)</f>
        <v>-13.138982562847529</v>
      </c>
      <c r="AA36" s="239">
        <f>SUM(AA32:AA35)</f>
        <v>55571000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30088577</v>
      </c>
      <c r="D6" s="155"/>
      <c r="E6" s="59">
        <v>20686078</v>
      </c>
      <c r="F6" s="60">
        <v>20686078</v>
      </c>
      <c r="G6" s="60">
        <v>65423056</v>
      </c>
      <c r="H6" s="60">
        <v>52615349</v>
      </c>
      <c r="I6" s="60">
        <v>45741116</v>
      </c>
      <c r="J6" s="60">
        <v>45741116</v>
      </c>
      <c r="K6" s="60">
        <v>35645338</v>
      </c>
      <c r="L6" s="60">
        <v>57135418</v>
      </c>
      <c r="M6" s="60">
        <v>47079317</v>
      </c>
      <c r="N6" s="60">
        <v>47079317</v>
      </c>
      <c r="O6" s="60"/>
      <c r="P6" s="60"/>
      <c r="Q6" s="60"/>
      <c r="R6" s="60"/>
      <c r="S6" s="60"/>
      <c r="T6" s="60"/>
      <c r="U6" s="60"/>
      <c r="V6" s="60"/>
      <c r="W6" s="60">
        <v>47079317</v>
      </c>
      <c r="X6" s="60">
        <v>10343039</v>
      </c>
      <c r="Y6" s="60">
        <v>36736278</v>
      </c>
      <c r="Z6" s="140">
        <v>355.18</v>
      </c>
      <c r="AA6" s="62">
        <v>20686078</v>
      </c>
    </row>
    <row r="7" spans="1:27" ht="13.5">
      <c r="A7" s="249" t="s">
        <v>144</v>
      </c>
      <c r="B7" s="182"/>
      <c r="C7" s="155"/>
      <c r="D7" s="155"/>
      <c r="E7" s="59">
        <v>32074000</v>
      </c>
      <c r="F7" s="60">
        <v>32074000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16037000</v>
      </c>
      <c r="Y7" s="60">
        <v>-16037000</v>
      </c>
      <c r="Z7" s="140">
        <v>-100</v>
      </c>
      <c r="AA7" s="62">
        <v>32074000</v>
      </c>
    </row>
    <row r="8" spans="1:27" ht="13.5">
      <c r="A8" s="249" t="s">
        <v>145</v>
      </c>
      <c r="B8" s="182"/>
      <c r="C8" s="155">
        <v>8490310</v>
      </c>
      <c r="D8" s="155"/>
      <c r="E8" s="59">
        <v>31590397</v>
      </c>
      <c r="F8" s="60">
        <v>31590397</v>
      </c>
      <c r="G8" s="60">
        <v>25156427</v>
      </c>
      <c r="H8" s="60">
        <v>26462909</v>
      </c>
      <c r="I8" s="60">
        <v>23897415</v>
      </c>
      <c r="J8" s="60">
        <v>23897415</v>
      </c>
      <c r="K8" s="60">
        <v>25236960</v>
      </c>
      <c r="L8" s="60">
        <v>16378668</v>
      </c>
      <c r="M8" s="60">
        <v>17809108</v>
      </c>
      <c r="N8" s="60">
        <v>17809108</v>
      </c>
      <c r="O8" s="60"/>
      <c r="P8" s="60"/>
      <c r="Q8" s="60"/>
      <c r="R8" s="60"/>
      <c r="S8" s="60"/>
      <c r="T8" s="60"/>
      <c r="U8" s="60"/>
      <c r="V8" s="60"/>
      <c r="W8" s="60">
        <v>17809108</v>
      </c>
      <c r="X8" s="60">
        <v>15795199</v>
      </c>
      <c r="Y8" s="60">
        <v>2013909</v>
      </c>
      <c r="Z8" s="140">
        <v>12.75</v>
      </c>
      <c r="AA8" s="62">
        <v>31590397</v>
      </c>
    </row>
    <row r="9" spans="1:27" ht="13.5">
      <c r="A9" s="249" t="s">
        <v>146</v>
      </c>
      <c r="B9" s="182"/>
      <c r="C9" s="155">
        <v>2502866</v>
      </c>
      <c r="D9" s="155"/>
      <c r="E9" s="59"/>
      <c r="F9" s="60"/>
      <c r="G9" s="60">
        <v>6542214</v>
      </c>
      <c r="H9" s="60">
        <v>7704100</v>
      </c>
      <c r="I9" s="60">
        <v>8448134</v>
      </c>
      <c r="J9" s="60">
        <v>8448134</v>
      </c>
      <c r="K9" s="60">
        <v>7184280</v>
      </c>
      <c r="L9" s="60">
        <v>3112466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41081753</v>
      </c>
      <c r="D12" s="168">
        <f>SUM(D6:D11)</f>
        <v>0</v>
      </c>
      <c r="E12" s="72">
        <f t="shared" si="0"/>
        <v>84350475</v>
      </c>
      <c r="F12" s="73">
        <f t="shared" si="0"/>
        <v>84350475</v>
      </c>
      <c r="G12" s="73">
        <f t="shared" si="0"/>
        <v>97121697</v>
      </c>
      <c r="H12" s="73">
        <f t="shared" si="0"/>
        <v>86782358</v>
      </c>
      <c r="I12" s="73">
        <f t="shared" si="0"/>
        <v>78086665</v>
      </c>
      <c r="J12" s="73">
        <f t="shared" si="0"/>
        <v>78086665</v>
      </c>
      <c r="K12" s="73">
        <f t="shared" si="0"/>
        <v>68066578</v>
      </c>
      <c r="L12" s="73">
        <f t="shared" si="0"/>
        <v>76626552</v>
      </c>
      <c r="M12" s="73">
        <f t="shared" si="0"/>
        <v>64888425</v>
      </c>
      <c r="N12" s="73">
        <f t="shared" si="0"/>
        <v>64888425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64888425</v>
      </c>
      <c r="X12" s="73">
        <f t="shared" si="0"/>
        <v>42175238</v>
      </c>
      <c r="Y12" s="73">
        <f t="shared" si="0"/>
        <v>22713187</v>
      </c>
      <c r="Z12" s="170">
        <f>+IF(X12&lt;&gt;0,+(Y12/X12)*100,0)</f>
        <v>53.854318498451626</v>
      </c>
      <c r="AA12" s="74">
        <f>SUM(AA6:AA11)</f>
        <v>84350475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178709435</v>
      </c>
      <c r="D19" s="155"/>
      <c r="E19" s="59">
        <v>182987872</v>
      </c>
      <c r="F19" s="60">
        <v>182987872</v>
      </c>
      <c r="G19" s="60">
        <v>180282880</v>
      </c>
      <c r="H19" s="60">
        <v>185578347</v>
      </c>
      <c r="I19" s="60">
        <v>189289209</v>
      </c>
      <c r="J19" s="60">
        <v>189289209</v>
      </c>
      <c r="K19" s="60">
        <v>196556049</v>
      </c>
      <c r="L19" s="60">
        <v>199655661</v>
      </c>
      <c r="M19" s="60">
        <v>204625453</v>
      </c>
      <c r="N19" s="60">
        <v>204625453</v>
      </c>
      <c r="O19" s="60"/>
      <c r="P19" s="60"/>
      <c r="Q19" s="60"/>
      <c r="R19" s="60"/>
      <c r="S19" s="60"/>
      <c r="T19" s="60"/>
      <c r="U19" s="60"/>
      <c r="V19" s="60"/>
      <c r="W19" s="60">
        <v>204625453</v>
      </c>
      <c r="X19" s="60">
        <v>91493936</v>
      </c>
      <c r="Y19" s="60">
        <v>113131517</v>
      </c>
      <c r="Z19" s="140">
        <v>123.65</v>
      </c>
      <c r="AA19" s="62">
        <v>182987872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124444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178833879</v>
      </c>
      <c r="D24" s="168">
        <f>SUM(D15:D23)</f>
        <v>0</v>
      </c>
      <c r="E24" s="76">
        <f t="shared" si="1"/>
        <v>182987872</v>
      </c>
      <c r="F24" s="77">
        <f t="shared" si="1"/>
        <v>182987872</v>
      </c>
      <c r="G24" s="77">
        <f t="shared" si="1"/>
        <v>180282880</v>
      </c>
      <c r="H24" s="77">
        <f t="shared" si="1"/>
        <v>185578347</v>
      </c>
      <c r="I24" s="77">
        <f t="shared" si="1"/>
        <v>189289209</v>
      </c>
      <c r="J24" s="77">
        <f t="shared" si="1"/>
        <v>189289209</v>
      </c>
      <c r="K24" s="77">
        <f t="shared" si="1"/>
        <v>196556049</v>
      </c>
      <c r="L24" s="77">
        <f t="shared" si="1"/>
        <v>199655661</v>
      </c>
      <c r="M24" s="77">
        <f t="shared" si="1"/>
        <v>204625453</v>
      </c>
      <c r="N24" s="77">
        <f t="shared" si="1"/>
        <v>204625453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204625453</v>
      </c>
      <c r="X24" s="77">
        <f t="shared" si="1"/>
        <v>91493936</v>
      </c>
      <c r="Y24" s="77">
        <f t="shared" si="1"/>
        <v>113131517</v>
      </c>
      <c r="Z24" s="212">
        <f>+IF(X24&lt;&gt;0,+(Y24/X24)*100,0)</f>
        <v>123.6491968167158</v>
      </c>
      <c r="AA24" s="79">
        <f>SUM(AA15:AA23)</f>
        <v>182987872</v>
      </c>
    </row>
    <row r="25" spans="1:27" ht="13.5">
      <c r="A25" s="250" t="s">
        <v>159</v>
      </c>
      <c r="B25" s="251"/>
      <c r="C25" s="168">
        <f aca="true" t="shared" si="2" ref="C25:Y25">+C12+C24</f>
        <v>219915632</v>
      </c>
      <c r="D25" s="168">
        <f>+D12+D24</f>
        <v>0</v>
      </c>
      <c r="E25" s="72">
        <f t="shared" si="2"/>
        <v>267338347</v>
      </c>
      <c r="F25" s="73">
        <f t="shared" si="2"/>
        <v>267338347</v>
      </c>
      <c r="G25" s="73">
        <f t="shared" si="2"/>
        <v>277404577</v>
      </c>
      <c r="H25" s="73">
        <f t="shared" si="2"/>
        <v>272360705</v>
      </c>
      <c r="I25" s="73">
        <f t="shared" si="2"/>
        <v>267375874</v>
      </c>
      <c r="J25" s="73">
        <f t="shared" si="2"/>
        <v>267375874</v>
      </c>
      <c r="K25" s="73">
        <f t="shared" si="2"/>
        <v>264622627</v>
      </c>
      <c r="L25" s="73">
        <f t="shared" si="2"/>
        <v>276282213</v>
      </c>
      <c r="M25" s="73">
        <f t="shared" si="2"/>
        <v>269513878</v>
      </c>
      <c r="N25" s="73">
        <f t="shared" si="2"/>
        <v>269513878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269513878</v>
      </c>
      <c r="X25" s="73">
        <f t="shared" si="2"/>
        <v>133669174</v>
      </c>
      <c r="Y25" s="73">
        <f t="shared" si="2"/>
        <v>135844704</v>
      </c>
      <c r="Z25" s="170">
        <f>+IF(X25&lt;&gt;0,+(Y25/X25)*100,0)</f>
        <v>101.62754802389966</v>
      </c>
      <c r="AA25" s="74">
        <f>+AA12+AA24</f>
        <v>267338347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36700487</v>
      </c>
      <c r="D32" s="155"/>
      <c r="E32" s="59">
        <v>39135119</v>
      </c>
      <c r="F32" s="60">
        <v>39135119</v>
      </c>
      <c r="G32" s="60">
        <v>59405515</v>
      </c>
      <c r="H32" s="60">
        <v>56543284</v>
      </c>
      <c r="I32" s="60">
        <v>54636839</v>
      </c>
      <c r="J32" s="60">
        <v>54636839</v>
      </c>
      <c r="K32" s="60">
        <v>39589041</v>
      </c>
      <c r="L32" s="60">
        <v>34044795</v>
      </c>
      <c r="M32" s="60">
        <v>35557739</v>
      </c>
      <c r="N32" s="60">
        <v>35557739</v>
      </c>
      <c r="O32" s="60"/>
      <c r="P32" s="60"/>
      <c r="Q32" s="60"/>
      <c r="R32" s="60"/>
      <c r="S32" s="60"/>
      <c r="T32" s="60"/>
      <c r="U32" s="60"/>
      <c r="V32" s="60"/>
      <c r="W32" s="60">
        <v>35557739</v>
      </c>
      <c r="X32" s="60">
        <v>19567560</v>
      </c>
      <c r="Y32" s="60">
        <v>15990179</v>
      </c>
      <c r="Z32" s="140">
        <v>81.72</v>
      </c>
      <c r="AA32" s="62">
        <v>39135119</v>
      </c>
    </row>
    <row r="33" spans="1:27" ht="13.5">
      <c r="A33" s="249" t="s">
        <v>165</v>
      </c>
      <c r="B33" s="182"/>
      <c r="C33" s="155">
        <v>7492069</v>
      </c>
      <c r="D33" s="155"/>
      <c r="E33" s="59">
        <v>4603016</v>
      </c>
      <c r="F33" s="60">
        <v>4603016</v>
      </c>
      <c r="G33" s="60">
        <v>7872457</v>
      </c>
      <c r="H33" s="60">
        <v>7872456</v>
      </c>
      <c r="I33" s="60">
        <v>7872457</v>
      </c>
      <c r="J33" s="60">
        <v>7872457</v>
      </c>
      <c r="K33" s="60">
        <v>7446288</v>
      </c>
      <c r="L33" s="60">
        <v>6903677</v>
      </c>
      <c r="M33" s="60">
        <v>6903678</v>
      </c>
      <c r="N33" s="60">
        <v>6903678</v>
      </c>
      <c r="O33" s="60"/>
      <c r="P33" s="60"/>
      <c r="Q33" s="60"/>
      <c r="R33" s="60"/>
      <c r="S33" s="60"/>
      <c r="T33" s="60"/>
      <c r="U33" s="60"/>
      <c r="V33" s="60"/>
      <c r="W33" s="60">
        <v>6903678</v>
      </c>
      <c r="X33" s="60">
        <v>2301508</v>
      </c>
      <c r="Y33" s="60">
        <v>4602170</v>
      </c>
      <c r="Z33" s="140">
        <v>199.96</v>
      </c>
      <c r="AA33" s="62">
        <v>4603016</v>
      </c>
    </row>
    <row r="34" spans="1:27" ht="13.5">
      <c r="A34" s="250" t="s">
        <v>58</v>
      </c>
      <c r="B34" s="251"/>
      <c r="C34" s="168">
        <f aca="true" t="shared" si="3" ref="C34:Y34">SUM(C29:C33)</f>
        <v>44192556</v>
      </c>
      <c r="D34" s="168">
        <f>SUM(D29:D33)</f>
        <v>0</v>
      </c>
      <c r="E34" s="72">
        <f t="shared" si="3"/>
        <v>43738135</v>
      </c>
      <c r="F34" s="73">
        <f t="shared" si="3"/>
        <v>43738135</v>
      </c>
      <c r="G34" s="73">
        <f t="shared" si="3"/>
        <v>67277972</v>
      </c>
      <c r="H34" s="73">
        <f t="shared" si="3"/>
        <v>64415740</v>
      </c>
      <c r="I34" s="73">
        <f t="shared" si="3"/>
        <v>62509296</v>
      </c>
      <c r="J34" s="73">
        <f t="shared" si="3"/>
        <v>62509296</v>
      </c>
      <c r="K34" s="73">
        <f t="shared" si="3"/>
        <v>47035329</v>
      </c>
      <c r="L34" s="73">
        <f t="shared" si="3"/>
        <v>40948472</v>
      </c>
      <c r="M34" s="73">
        <f t="shared" si="3"/>
        <v>42461417</v>
      </c>
      <c r="N34" s="73">
        <f t="shared" si="3"/>
        <v>42461417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42461417</v>
      </c>
      <c r="X34" s="73">
        <f t="shared" si="3"/>
        <v>21869068</v>
      </c>
      <c r="Y34" s="73">
        <f t="shared" si="3"/>
        <v>20592349</v>
      </c>
      <c r="Z34" s="170">
        <f>+IF(X34&lt;&gt;0,+(Y34/X34)*100,0)</f>
        <v>94.16198715006968</v>
      </c>
      <c r="AA34" s="74">
        <f>SUM(AA29:AA33)</f>
        <v>43738135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44192556</v>
      </c>
      <c r="D40" s="168">
        <f>+D34+D39</f>
        <v>0</v>
      </c>
      <c r="E40" s="72">
        <f t="shared" si="5"/>
        <v>43738135</v>
      </c>
      <c r="F40" s="73">
        <f t="shared" si="5"/>
        <v>43738135</v>
      </c>
      <c r="G40" s="73">
        <f t="shared" si="5"/>
        <v>67277972</v>
      </c>
      <c r="H40" s="73">
        <f t="shared" si="5"/>
        <v>64415740</v>
      </c>
      <c r="I40" s="73">
        <f t="shared" si="5"/>
        <v>62509296</v>
      </c>
      <c r="J40" s="73">
        <f t="shared" si="5"/>
        <v>62509296</v>
      </c>
      <c r="K40" s="73">
        <f t="shared" si="5"/>
        <v>47035329</v>
      </c>
      <c r="L40" s="73">
        <f t="shared" si="5"/>
        <v>40948472</v>
      </c>
      <c r="M40" s="73">
        <f t="shared" si="5"/>
        <v>42461417</v>
      </c>
      <c r="N40" s="73">
        <f t="shared" si="5"/>
        <v>42461417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42461417</v>
      </c>
      <c r="X40" s="73">
        <f t="shared" si="5"/>
        <v>21869068</v>
      </c>
      <c r="Y40" s="73">
        <f t="shared" si="5"/>
        <v>20592349</v>
      </c>
      <c r="Z40" s="170">
        <f>+IF(X40&lt;&gt;0,+(Y40/X40)*100,0)</f>
        <v>94.16198715006968</v>
      </c>
      <c r="AA40" s="74">
        <f>+AA34+AA39</f>
        <v>43738135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175723076</v>
      </c>
      <c r="D42" s="257">
        <f>+D25-D40</f>
        <v>0</v>
      </c>
      <c r="E42" s="258">
        <f t="shared" si="6"/>
        <v>223600212</v>
      </c>
      <c r="F42" s="259">
        <f t="shared" si="6"/>
        <v>223600212</v>
      </c>
      <c r="G42" s="259">
        <f t="shared" si="6"/>
        <v>210126605</v>
      </c>
      <c r="H42" s="259">
        <f t="shared" si="6"/>
        <v>207944965</v>
      </c>
      <c r="I42" s="259">
        <f t="shared" si="6"/>
        <v>204866578</v>
      </c>
      <c r="J42" s="259">
        <f t="shared" si="6"/>
        <v>204866578</v>
      </c>
      <c r="K42" s="259">
        <f t="shared" si="6"/>
        <v>217587298</v>
      </c>
      <c r="L42" s="259">
        <f t="shared" si="6"/>
        <v>235333741</v>
      </c>
      <c r="M42" s="259">
        <f t="shared" si="6"/>
        <v>227052461</v>
      </c>
      <c r="N42" s="259">
        <f t="shared" si="6"/>
        <v>227052461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227052461</v>
      </c>
      <c r="X42" s="259">
        <f t="shared" si="6"/>
        <v>111800106</v>
      </c>
      <c r="Y42" s="259">
        <f t="shared" si="6"/>
        <v>115252355</v>
      </c>
      <c r="Z42" s="260">
        <f>+IF(X42&lt;&gt;0,+(Y42/X42)*100,0)</f>
        <v>103.08787632097594</v>
      </c>
      <c r="AA42" s="261">
        <f>+AA25-AA40</f>
        <v>223600212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175723076</v>
      </c>
      <c r="D45" s="155"/>
      <c r="E45" s="59">
        <v>223600212</v>
      </c>
      <c r="F45" s="60">
        <v>223600212</v>
      </c>
      <c r="G45" s="60">
        <v>210126605</v>
      </c>
      <c r="H45" s="60">
        <v>207944965</v>
      </c>
      <c r="I45" s="60">
        <v>204866578</v>
      </c>
      <c r="J45" s="60">
        <v>204866578</v>
      </c>
      <c r="K45" s="60">
        <v>217587298</v>
      </c>
      <c r="L45" s="60">
        <v>235333741</v>
      </c>
      <c r="M45" s="60">
        <v>227052461</v>
      </c>
      <c r="N45" s="60">
        <v>227052461</v>
      </c>
      <c r="O45" s="60"/>
      <c r="P45" s="60"/>
      <c r="Q45" s="60"/>
      <c r="R45" s="60"/>
      <c r="S45" s="60"/>
      <c r="T45" s="60"/>
      <c r="U45" s="60"/>
      <c r="V45" s="60"/>
      <c r="W45" s="60">
        <v>227052461</v>
      </c>
      <c r="X45" s="60">
        <v>111800106</v>
      </c>
      <c r="Y45" s="60">
        <v>115252355</v>
      </c>
      <c r="Z45" s="139">
        <v>103.09</v>
      </c>
      <c r="AA45" s="62">
        <v>223600212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175723076</v>
      </c>
      <c r="D48" s="217">
        <f>SUM(D45:D47)</f>
        <v>0</v>
      </c>
      <c r="E48" s="264">
        <f t="shared" si="7"/>
        <v>223600212</v>
      </c>
      <c r="F48" s="219">
        <f t="shared" si="7"/>
        <v>223600212</v>
      </c>
      <c r="G48" s="219">
        <f t="shared" si="7"/>
        <v>210126605</v>
      </c>
      <c r="H48" s="219">
        <f t="shared" si="7"/>
        <v>207944965</v>
      </c>
      <c r="I48" s="219">
        <f t="shared" si="7"/>
        <v>204866578</v>
      </c>
      <c r="J48" s="219">
        <f t="shared" si="7"/>
        <v>204866578</v>
      </c>
      <c r="K48" s="219">
        <f t="shared" si="7"/>
        <v>217587298</v>
      </c>
      <c r="L48" s="219">
        <f t="shared" si="7"/>
        <v>235333741</v>
      </c>
      <c r="M48" s="219">
        <f t="shared" si="7"/>
        <v>227052461</v>
      </c>
      <c r="N48" s="219">
        <f t="shared" si="7"/>
        <v>227052461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227052461</v>
      </c>
      <c r="X48" s="219">
        <f t="shared" si="7"/>
        <v>111800106</v>
      </c>
      <c r="Y48" s="219">
        <f t="shared" si="7"/>
        <v>115252355</v>
      </c>
      <c r="Z48" s="265">
        <f>+IF(X48&lt;&gt;0,+(Y48/X48)*100,0)</f>
        <v>103.08787632097594</v>
      </c>
      <c r="AA48" s="232">
        <f>SUM(AA45:AA47)</f>
        <v>223600212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16975443</v>
      </c>
      <c r="D6" s="155"/>
      <c r="E6" s="59">
        <v>25569000</v>
      </c>
      <c r="F6" s="60">
        <v>25569000</v>
      </c>
      <c r="G6" s="60">
        <v>486213</v>
      </c>
      <c r="H6" s="60">
        <v>584550</v>
      </c>
      <c r="I6" s="60">
        <v>3853625</v>
      </c>
      <c r="J6" s="60">
        <v>4924388</v>
      </c>
      <c r="K6" s="60">
        <v>2826540</v>
      </c>
      <c r="L6" s="60">
        <v>5133035</v>
      </c>
      <c r="M6" s="60">
        <v>886464</v>
      </c>
      <c r="N6" s="60">
        <v>8846039</v>
      </c>
      <c r="O6" s="60"/>
      <c r="P6" s="60"/>
      <c r="Q6" s="60"/>
      <c r="R6" s="60"/>
      <c r="S6" s="60"/>
      <c r="T6" s="60"/>
      <c r="U6" s="60"/>
      <c r="V6" s="60"/>
      <c r="W6" s="60">
        <v>13770427</v>
      </c>
      <c r="X6" s="60">
        <v>12784500</v>
      </c>
      <c r="Y6" s="60">
        <v>985927</v>
      </c>
      <c r="Z6" s="140">
        <v>7.71</v>
      </c>
      <c r="AA6" s="62">
        <v>25569000</v>
      </c>
    </row>
    <row r="7" spans="1:27" ht="13.5">
      <c r="A7" s="249" t="s">
        <v>178</v>
      </c>
      <c r="B7" s="182"/>
      <c r="C7" s="155">
        <v>80175743</v>
      </c>
      <c r="D7" s="155"/>
      <c r="E7" s="59">
        <v>89911000</v>
      </c>
      <c r="F7" s="60">
        <v>89911000</v>
      </c>
      <c r="G7" s="60">
        <v>29173000</v>
      </c>
      <c r="H7" s="60">
        <v>1290000</v>
      </c>
      <c r="I7" s="60">
        <v>712590</v>
      </c>
      <c r="J7" s="60">
        <v>31175590</v>
      </c>
      <c r="K7" s="60">
        <v>12175600</v>
      </c>
      <c r="L7" s="60">
        <v>26880000</v>
      </c>
      <c r="M7" s="60"/>
      <c r="N7" s="60">
        <v>39055600</v>
      </c>
      <c r="O7" s="60"/>
      <c r="P7" s="60"/>
      <c r="Q7" s="60"/>
      <c r="R7" s="60"/>
      <c r="S7" s="60"/>
      <c r="T7" s="60"/>
      <c r="U7" s="60"/>
      <c r="V7" s="60"/>
      <c r="W7" s="60">
        <v>70231190</v>
      </c>
      <c r="X7" s="60">
        <v>44955500</v>
      </c>
      <c r="Y7" s="60">
        <v>25275690</v>
      </c>
      <c r="Z7" s="140">
        <v>56.22</v>
      </c>
      <c r="AA7" s="62">
        <v>89911000</v>
      </c>
    </row>
    <row r="8" spans="1:27" ht="13.5">
      <c r="A8" s="249" t="s">
        <v>179</v>
      </c>
      <c r="B8" s="182"/>
      <c r="C8" s="155">
        <v>38322000</v>
      </c>
      <c r="D8" s="155"/>
      <c r="E8" s="59">
        <v>44891001</v>
      </c>
      <c r="F8" s="60">
        <v>44891001</v>
      </c>
      <c r="G8" s="60">
        <v>15284000</v>
      </c>
      <c r="H8" s="60"/>
      <c r="I8" s="60">
        <v>3675000</v>
      </c>
      <c r="J8" s="60">
        <v>18959000</v>
      </c>
      <c r="K8" s="60"/>
      <c r="L8" s="60">
        <v>525000</v>
      </c>
      <c r="M8" s="60">
        <v>875000</v>
      </c>
      <c r="N8" s="60">
        <v>1400000</v>
      </c>
      <c r="O8" s="60"/>
      <c r="P8" s="60"/>
      <c r="Q8" s="60"/>
      <c r="R8" s="60"/>
      <c r="S8" s="60"/>
      <c r="T8" s="60"/>
      <c r="U8" s="60"/>
      <c r="V8" s="60"/>
      <c r="W8" s="60">
        <v>20359000</v>
      </c>
      <c r="X8" s="60">
        <v>29927334</v>
      </c>
      <c r="Y8" s="60">
        <v>-9568334</v>
      </c>
      <c r="Z8" s="140">
        <v>-31.97</v>
      </c>
      <c r="AA8" s="62">
        <v>44891001</v>
      </c>
    </row>
    <row r="9" spans="1:27" ht="13.5">
      <c r="A9" s="249" t="s">
        <v>180</v>
      </c>
      <c r="B9" s="182"/>
      <c r="C9" s="155">
        <v>2715312</v>
      </c>
      <c r="D9" s="155"/>
      <c r="E9" s="59">
        <v>8603472</v>
      </c>
      <c r="F9" s="60">
        <v>8603472</v>
      </c>
      <c r="G9" s="60">
        <v>701427</v>
      </c>
      <c r="H9" s="60">
        <v>258442</v>
      </c>
      <c r="I9" s="60">
        <v>110988</v>
      </c>
      <c r="J9" s="60">
        <v>1070857</v>
      </c>
      <c r="K9" s="60">
        <v>233953</v>
      </c>
      <c r="L9" s="60">
        <v>137357</v>
      </c>
      <c r="M9" s="60">
        <v>94515</v>
      </c>
      <c r="N9" s="60">
        <v>465825</v>
      </c>
      <c r="O9" s="60"/>
      <c r="P9" s="60"/>
      <c r="Q9" s="60"/>
      <c r="R9" s="60"/>
      <c r="S9" s="60"/>
      <c r="T9" s="60"/>
      <c r="U9" s="60"/>
      <c r="V9" s="60"/>
      <c r="W9" s="60">
        <v>1536682</v>
      </c>
      <c r="X9" s="60">
        <v>4301736</v>
      </c>
      <c r="Y9" s="60">
        <v>-2765054</v>
      </c>
      <c r="Z9" s="140">
        <v>-64.28</v>
      </c>
      <c r="AA9" s="62">
        <v>8603472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-71862150</v>
      </c>
      <c r="D12" s="155"/>
      <c r="E12" s="59">
        <v>-105206736</v>
      </c>
      <c r="F12" s="60">
        <v>-105206736</v>
      </c>
      <c r="G12" s="60">
        <v>-7569758</v>
      </c>
      <c r="H12" s="60">
        <v>-13234709</v>
      </c>
      <c r="I12" s="60">
        <v>-12394124</v>
      </c>
      <c r="J12" s="60">
        <v>-33198591</v>
      </c>
      <c r="K12" s="60">
        <v>-12910558</v>
      </c>
      <c r="L12" s="60">
        <v>-23723658</v>
      </c>
      <c r="M12" s="60">
        <v>-51894545</v>
      </c>
      <c r="N12" s="60">
        <v>-88528761</v>
      </c>
      <c r="O12" s="60"/>
      <c r="P12" s="60"/>
      <c r="Q12" s="60"/>
      <c r="R12" s="60"/>
      <c r="S12" s="60"/>
      <c r="T12" s="60"/>
      <c r="U12" s="60"/>
      <c r="V12" s="60"/>
      <c r="W12" s="60">
        <v>-121727352</v>
      </c>
      <c r="X12" s="60">
        <v>-52603368</v>
      </c>
      <c r="Y12" s="60">
        <v>-69123984</v>
      </c>
      <c r="Z12" s="140">
        <v>131.41</v>
      </c>
      <c r="AA12" s="62">
        <v>-105206736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>
        <v>-14067</v>
      </c>
      <c r="H13" s="60"/>
      <c r="I13" s="60"/>
      <c r="J13" s="60">
        <v>-14067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-14067</v>
      </c>
      <c r="X13" s="60"/>
      <c r="Y13" s="60">
        <v>-14067</v>
      </c>
      <c r="Z13" s="140"/>
      <c r="AA13" s="62"/>
    </row>
    <row r="14" spans="1:27" ht="13.5">
      <c r="A14" s="249" t="s">
        <v>42</v>
      </c>
      <c r="B14" s="182"/>
      <c r="C14" s="155">
        <v>-12852783</v>
      </c>
      <c r="D14" s="155"/>
      <c r="E14" s="59">
        <v>-4391268</v>
      </c>
      <c r="F14" s="60">
        <v>-4391268</v>
      </c>
      <c r="G14" s="60"/>
      <c r="H14" s="60">
        <v>-222000</v>
      </c>
      <c r="I14" s="60">
        <v>-82000</v>
      </c>
      <c r="J14" s="60">
        <v>-304000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-304000</v>
      </c>
      <c r="X14" s="60">
        <v>-2195634</v>
      </c>
      <c r="Y14" s="60">
        <v>1891634</v>
      </c>
      <c r="Z14" s="140">
        <v>-86.15</v>
      </c>
      <c r="AA14" s="62">
        <v>-4391268</v>
      </c>
    </row>
    <row r="15" spans="1:27" ht="13.5">
      <c r="A15" s="250" t="s">
        <v>184</v>
      </c>
      <c r="B15" s="251"/>
      <c r="C15" s="168">
        <f aca="true" t="shared" si="0" ref="C15:Y15">SUM(C6:C14)</f>
        <v>53473565</v>
      </c>
      <c r="D15" s="168">
        <f>SUM(D6:D14)</f>
        <v>0</v>
      </c>
      <c r="E15" s="72">
        <f t="shared" si="0"/>
        <v>59376469</v>
      </c>
      <c r="F15" s="73">
        <f t="shared" si="0"/>
        <v>59376469</v>
      </c>
      <c r="G15" s="73">
        <f t="shared" si="0"/>
        <v>38060815</v>
      </c>
      <c r="H15" s="73">
        <f t="shared" si="0"/>
        <v>-11323717</v>
      </c>
      <c r="I15" s="73">
        <f t="shared" si="0"/>
        <v>-4123921</v>
      </c>
      <c r="J15" s="73">
        <f t="shared" si="0"/>
        <v>22613177</v>
      </c>
      <c r="K15" s="73">
        <f t="shared" si="0"/>
        <v>2325535</v>
      </c>
      <c r="L15" s="73">
        <f t="shared" si="0"/>
        <v>8951734</v>
      </c>
      <c r="M15" s="73">
        <f t="shared" si="0"/>
        <v>-50038566</v>
      </c>
      <c r="N15" s="73">
        <f t="shared" si="0"/>
        <v>-38761297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-16148120</v>
      </c>
      <c r="X15" s="73">
        <f t="shared" si="0"/>
        <v>37170068</v>
      </c>
      <c r="Y15" s="73">
        <f t="shared" si="0"/>
        <v>-53318188</v>
      </c>
      <c r="Z15" s="170">
        <f>+IF(X15&lt;&gt;0,+(Y15/X15)*100,0)</f>
        <v>-143.44388070530297</v>
      </c>
      <c r="AA15" s="74">
        <f>SUM(AA6:AA14)</f>
        <v>59376469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8926368</v>
      </c>
      <c r="F20" s="159">
        <v>8926368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4463184</v>
      </c>
      <c r="Y20" s="60">
        <v>-4463184</v>
      </c>
      <c r="Z20" s="140">
        <v>-100</v>
      </c>
      <c r="AA20" s="62">
        <v>8926368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-30220877</v>
      </c>
      <c r="H22" s="60">
        <v>12260782</v>
      </c>
      <c r="I22" s="60">
        <v>23719150</v>
      </c>
      <c r="J22" s="60">
        <v>5759055</v>
      </c>
      <c r="K22" s="60">
        <v>-4752992</v>
      </c>
      <c r="L22" s="60">
        <v>15000000</v>
      </c>
      <c r="M22" s="60">
        <v>40432706</v>
      </c>
      <c r="N22" s="60">
        <v>50679714</v>
      </c>
      <c r="O22" s="60"/>
      <c r="P22" s="60"/>
      <c r="Q22" s="60"/>
      <c r="R22" s="60"/>
      <c r="S22" s="60"/>
      <c r="T22" s="60"/>
      <c r="U22" s="60"/>
      <c r="V22" s="60"/>
      <c r="W22" s="60">
        <v>56438769</v>
      </c>
      <c r="X22" s="60"/>
      <c r="Y22" s="60">
        <v>56438769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-60410373</v>
      </c>
      <c r="D24" s="155"/>
      <c r="E24" s="59">
        <v>55571004</v>
      </c>
      <c r="F24" s="60">
        <v>55571004</v>
      </c>
      <c r="G24" s="60">
        <v>-5311730</v>
      </c>
      <c r="H24" s="60">
        <v>-4366725</v>
      </c>
      <c r="I24" s="60">
        <v>-3922356</v>
      </c>
      <c r="J24" s="60">
        <v>-13600811</v>
      </c>
      <c r="K24" s="60">
        <v>-6787202</v>
      </c>
      <c r="L24" s="60">
        <v>-2461933</v>
      </c>
      <c r="M24" s="60">
        <v>-4434801</v>
      </c>
      <c r="N24" s="60">
        <v>-13683936</v>
      </c>
      <c r="O24" s="60"/>
      <c r="P24" s="60"/>
      <c r="Q24" s="60"/>
      <c r="R24" s="60"/>
      <c r="S24" s="60"/>
      <c r="T24" s="60"/>
      <c r="U24" s="60"/>
      <c r="V24" s="60"/>
      <c r="W24" s="60">
        <v>-27284747</v>
      </c>
      <c r="X24" s="60">
        <v>27785502</v>
      </c>
      <c r="Y24" s="60">
        <v>-55070249</v>
      </c>
      <c r="Z24" s="140">
        <v>-198.2</v>
      </c>
      <c r="AA24" s="62">
        <v>55571004</v>
      </c>
    </row>
    <row r="25" spans="1:27" ht="13.5">
      <c r="A25" s="250" t="s">
        <v>191</v>
      </c>
      <c r="B25" s="251"/>
      <c r="C25" s="168">
        <f aca="true" t="shared" si="1" ref="C25:Y25">SUM(C19:C24)</f>
        <v>-60410373</v>
      </c>
      <c r="D25" s="168">
        <f>SUM(D19:D24)</f>
        <v>0</v>
      </c>
      <c r="E25" s="72">
        <f t="shared" si="1"/>
        <v>64497372</v>
      </c>
      <c r="F25" s="73">
        <f t="shared" si="1"/>
        <v>64497372</v>
      </c>
      <c r="G25" s="73">
        <f t="shared" si="1"/>
        <v>-35532607</v>
      </c>
      <c r="H25" s="73">
        <f t="shared" si="1"/>
        <v>7894057</v>
      </c>
      <c r="I25" s="73">
        <f t="shared" si="1"/>
        <v>19796794</v>
      </c>
      <c r="J25" s="73">
        <f t="shared" si="1"/>
        <v>-7841756</v>
      </c>
      <c r="K25" s="73">
        <f t="shared" si="1"/>
        <v>-11540194</v>
      </c>
      <c r="L25" s="73">
        <f t="shared" si="1"/>
        <v>12538067</v>
      </c>
      <c r="M25" s="73">
        <f t="shared" si="1"/>
        <v>35997905</v>
      </c>
      <c r="N25" s="73">
        <f t="shared" si="1"/>
        <v>36995778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29154022</v>
      </c>
      <c r="X25" s="73">
        <f t="shared" si="1"/>
        <v>32248686</v>
      </c>
      <c r="Y25" s="73">
        <f t="shared" si="1"/>
        <v>-3094664</v>
      </c>
      <c r="Z25" s="170">
        <f>+IF(X25&lt;&gt;0,+(Y25/X25)*100,0)</f>
        <v>-9.596248355669438</v>
      </c>
      <c r="AA25" s="74">
        <f>SUM(AA19:AA24)</f>
        <v>64497372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-6936808</v>
      </c>
      <c r="D36" s="153">
        <f>+D15+D25+D34</f>
        <v>0</v>
      </c>
      <c r="E36" s="99">
        <f t="shared" si="3"/>
        <v>123873841</v>
      </c>
      <c r="F36" s="100">
        <f t="shared" si="3"/>
        <v>123873841</v>
      </c>
      <c r="G36" s="100">
        <f t="shared" si="3"/>
        <v>2528208</v>
      </c>
      <c r="H36" s="100">
        <f t="shared" si="3"/>
        <v>-3429660</v>
      </c>
      <c r="I36" s="100">
        <f t="shared" si="3"/>
        <v>15672873</v>
      </c>
      <c r="J36" s="100">
        <f t="shared" si="3"/>
        <v>14771421</v>
      </c>
      <c r="K36" s="100">
        <f t="shared" si="3"/>
        <v>-9214659</v>
      </c>
      <c r="L36" s="100">
        <f t="shared" si="3"/>
        <v>21489801</v>
      </c>
      <c r="M36" s="100">
        <f t="shared" si="3"/>
        <v>-14040661</v>
      </c>
      <c r="N36" s="100">
        <f t="shared" si="3"/>
        <v>-1765519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13005902</v>
      </c>
      <c r="X36" s="100">
        <f t="shared" si="3"/>
        <v>69418754</v>
      </c>
      <c r="Y36" s="100">
        <f t="shared" si="3"/>
        <v>-56412852</v>
      </c>
      <c r="Z36" s="137">
        <f>+IF(X36&lt;&gt;0,+(Y36/X36)*100,0)</f>
        <v>-81.2645700900941</v>
      </c>
      <c r="AA36" s="102">
        <f>+AA15+AA25+AA34</f>
        <v>123873841</v>
      </c>
    </row>
    <row r="37" spans="1:27" ht="13.5">
      <c r="A37" s="249" t="s">
        <v>199</v>
      </c>
      <c r="B37" s="182"/>
      <c r="C37" s="153">
        <v>37025385</v>
      </c>
      <c r="D37" s="153"/>
      <c r="E37" s="99">
        <v>37177519</v>
      </c>
      <c r="F37" s="100">
        <v>37177519</v>
      </c>
      <c r="G37" s="100">
        <v>30088577</v>
      </c>
      <c r="H37" s="100">
        <v>32616785</v>
      </c>
      <c r="I37" s="100">
        <v>29187125</v>
      </c>
      <c r="J37" s="100">
        <v>30088577</v>
      </c>
      <c r="K37" s="100">
        <v>44859998</v>
      </c>
      <c r="L37" s="100">
        <v>35645339</v>
      </c>
      <c r="M37" s="100">
        <v>57135140</v>
      </c>
      <c r="N37" s="100">
        <v>44859998</v>
      </c>
      <c r="O37" s="100"/>
      <c r="P37" s="100"/>
      <c r="Q37" s="100"/>
      <c r="R37" s="100"/>
      <c r="S37" s="100"/>
      <c r="T37" s="100"/>
      <c r="U37" s="100"/>
      <c r="V37" s="100"/>
      <c r="W37" s="100">
        <v>30088577</v>
      </c>
      <c r="X37" s="100">
        <v>37177519</v>
      </c>
      <c r="Y37" s="100">
        <v>-7088942</v>
      </c>
      <c r="Z37" s="137">
        <v>-19.07</v>
      </c>
      <c r="AA37" s="102">
        <v>37177519</v>
      </c>
    </row>
    <row r="38" spans="1:27" ht="13.5">
      <c r="A38" s="269" t="s">
        <v>200</v>
      </c>
      <c r="B38" s="256"/>
      <c r="C38" s="257">
        <v>30088577</v>
      </c>
      <c r="D38" s="257"/>
      <c r="E38" s="258">
        <v>161051359</v>
      </c>
      <c r="F38" s="259">
        <v>161051359</v>
      </c>
      <c r="G38" s="259">
        <v>32616785</v>
      </c>
      <c r="H38" s="259">
        <v>29187125</v>
      </c>
      <c r="I38" s="259">
        <v>44859998</v>
      </c>
      <c r="J38" s="259">
        <v>44859998</v>
      </c>
      <c r="K38" s="259">
        <v>35645339</v>
      </c>
      <c r="L38" s="259">
        <v>57135140</v>
      </c>
      <c r="M38" s="259">
        <v>43094479</v>
      </c>
      <c r="N38" s="259">
        <v>43094479</v>
      </c>
      <c r="O38" s="259"/>
      <c r="P38" s="259"/>
      <c r="Q38" s="259"/>
      <c r="R38" s="259"/>
      <c r="S38" s="259"/>
      <c r="T38" s="259"/>
      <c r="U38" s="259"/>
      <c r="V38" s="259"/>
      <c r="W38" s="259">
        <v>43094479</v>
      </c>
      <c r="X38" s="259">
        <v>106596272</v>
      </c>
      <c r="Y38" s="259">
        <v>-63501793</v>
      </c>
      <c r="Z38" s="260">
        <v>-59.57</v>
      </c>
      <c r="AA38" s="261">
        <v>161051359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60768924</v>
      </c>
      <c r="D5" s="200">
        <f t="shared" si="0"/>
        <v>0</v>
      </c>
      <c r="E5" s="106">
        <f t="shared" si="0"/>
        <v>55571000</v>
      </c>
      <c r="F5" s="106">
        <f t="shared" si="0"/>
        <v>55571000</v>
      </c>
      <c r="G5" s="106">
        <f t="shared" si="0"/>
        <v>573866</v>
      </c>
      <c r="H5" s="106">
        <f t="shared" si="0"/>
        <v>5298467</v>
      </c>
      <c r="I5" s="106">
        <f t="shared" si="0"/>
        <v>3710862</v>
      </c>
      <c r="J5" s="106">
        <f t="shared" si="0"/>
        <v>9583195</v>
      </c>
      <c r="K5" s="106">
        <f t="shared" si="0"/>
        <v>7166726</v>
      </c>
      <c r="L5" s="106">
        <f t="shared" si="0"/>
        <v>4332905</v>
      </c>
      <c r="M5" s="106">
        <f t="shared" si="0"/>
        <v>3051942</v>
      </c>
      <c r="N5" s="106">
        <f t="shared" si="0"/>
        <v>14551573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24134768</v>
      </c>
      <c r="X5" s="106">
        <f t="shared" si="0"/>
        <v>27785500</v>
      </c>
      <c r="Y5" s="106">
        <f t="shared" si="0"/>
        <v>-3650732</v>
      </c>
      <c r="Z5" s="201">
        <f>+IF(X5&lt;&gt;0,+(Y5/X5)*100,0)</f>
        <v>-13.138982562847529</v>
      </c>
      <c r="AA5" s="199">
        <f>SUM(AA11:AA18)</f>
        <v>55571000</v>
      </c>
    </row>
    <row r="6" spans="1:27" ht="13.5">
      <c r="A6" s="291" t="s">
        <v>204</v>
      </c>
      <c r="B6" s="142"/>
      <c r="C6" s="62"/>
      <c r="D6" s="156"/>
      <c r="E6" s="60">
        <v>3071000</v>
      </c>
      <c r="F6" s="60">
        <v>3071000</v>
      </c>
      <c r="G6" s="60">
        <v>232545</v>
      </c>
      <c r="H6" s="60"/>
      <c r="I6" s="60"/>
      <c r="J6" s="60">
        <v>232545</v>
      </c>
      <c r="K6" s="60">
        <v>323661</v>
      </c>
      <c r="L6" s="60">
        <v>895146</v>
      </c>
      <c r="M6" s="60">
        <v>214381</v>
      </c>
      <c r="N6" s="60">
        <v>1433188</v>
      </c>
      <c r="O6" s="60"/>
      <c r="P6" s="60"/>
      <c r="Q6" s="60"/>
      <c r="R6" s="60"/>
      <c r="S6" s="60"/>
      <c r="T6" s="60"/>
      <c r="U6" s="60"/>
      <c r="V6" s="60"/>
      <c r="W6" s="60">
        <v>1665733</v>
      </c>
      <c r="X6" s="60">
        <v>1535500</v>
      </c>
      <c r="Y6" s="60">
        <v>130233</v>
      </c>
      <c r="Z6" s="140">
        <v>8.48</v>
      </c>
      <c r="AA6" s="155">
        <v>3071000</v>
      </c>
    </row>
    <row r="7" spans="1:27" ht="13.5">
      <c r="A7" s="291" t="s">
        <v>205</v>
      </c>
      <c r="B7" s="142"/>
      <c r="C7" s="62"/>
      <c r="D7" s="156"/>
      <c r="E7" s="60">
        <v>15100000</v>
      </c>
      <c r="F7" s="60">
        <v>15100000</v>
      </c>
      <c r="G7" s="60"/>
      <c r="H7" s="60"/>
      <c r="I7" s="60">
        <v>27544</v>
      </c>
      <c r="J7" s="60">
        <v>27544</v>
      </c>
      <c r="K7" s="60"/>
      <c r="L7" s="60">
        <v>153509</v>
      </c>
      <c r="M7" s="60">
        <v>394737</v>
      </c>
      <c r="N7" s="60">
        <v>548246</v>
      </c>
      <c r="O7" s="60"/>
      <c r="P7" s="60"/>
      <c r="Q7" s="60"/>
      <c r="R7" s="60"/>
      <c r="S7" s="60"/>
      <c r="T7" s="60"/>
      <c r="U7" s="60"/>
      <c r="V7" s="60"/>
      <c r="W7" s="60">
        <v>575790</v>
      </c>
      <c r="X7" s="60">
        <v>7550000</v>
      </c>
      <c r="Y7" s="60">
        <v>-6974210</v>
      </c>
      <c r="Z7" s="140">
        <v>-92.37</v>
      </c>
      <c r="AA7" s="155">
        <v>15100000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43405688</v>
      </c>
      <c r="D10" s="156"/>
      <c r="E10" s="60">
        <v>20820000</v>
      </c>
      <c r="F10" s="60">
        <v>20820000</v>
      </c>
      <c r="G10" s="60"/>
      <c r="H10" s="60"/>
      <c r="I10" s="60"/>
      <c r="J10" s="60"/>
      <c r="K10" s="60"/>
      <c r="L10" s="60"/>
      <c r="M10" s="60">
        <v>136280</v>
      </c>
      <c r="N10" s="60">
        <v>136280</v>
      </c>
      <c r="O10" s="60"/>
      <c r="P10" s="60"/>
      <c r="Q10" s="60"/>
      <c r="R10" s="60"/>
      <c r="S10" s="60"/>
      <c r="T10" s="60"/>
      <c r="U10" s="60"/>
      <c r="V10" s="60"/>
      <c r="W10" s="60">
        <v>136280</v>
      </c>
      <c r="X10" s="60">
        <v>10410000</v>
      </c>
      <c r="Y10" s="60">
        <v>-10273720</v>
      </c>
      <c r="Z10" s="140">
        <v>-98.69</v>
      </c>
      <c r="AA10" s="155">
        <v>20820000</v>
      </c>
    </row>
    <row r="11" spans="1:27" ht="13.5">
      <c r="A11" s="292" t="s">
        <v>209</v>
      </c>
      <c r="B11" s="142"/>
      <c r="C11" s="293">
        <f aca="true" t="shared" si="1" ref="C11:Y11">SUM(C6:C10)</f>
        <v>43405688</v>
      </c>
      <c r="D11" s="294">
        <f t="shared" si="1"/>
        <v>0</v>
      </c>
      <c r="E11" s="295">
        <f t="shared" si="1"/>
        <v>38991000</v>
      </c>
      <c r="F11" s="295">
        <f t="shared" si="1"/>
        <v>38991000</v>
      </c>
      <c r="G11" s="295">
        <f t="shared" si="1"/>
        <v>232545</v>
      </c>
      <c r="H11" s="295">
        <f t="shared" si="1"/>
        <v>0</v>
      </c>
      <c r="I11" s="295">
        <f t="shared" si="1"/>
        <v>27544</v>
      </c>
      <c r="J11" s="295">
        <f t="shared" si="1"/>
        <v>260089</v>
      </c>
      <c r="K11" s="295">
        <f t="shared" si="1"/>
        <v>323661</v>
      </c>
      <c r="L11" s="295">
        <f t="shared" si="1"/>
        <v>1048655</v>
      </c>
      <c r="M11" s="295">
        <f t="shared" si="1"/>
        <v>745398</v>
      </c>
      <c r="N11" s="295">
        <f t="shared" si="1"/>
        <v>2117714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2377803</v>
      </c>
      <c r="X11" s="295">
        <f t="shared" si="1"/>
        <v>19495500</v>
      </c>
      <c r="Y11" s="295">
        <f t="shared" si="1"/>
        <v>-17117697</v>
      </c>
      <c r="Z11" s="296">
        <f>+IF(X11&lt;&gt;0,+(Y11/X11)*100,0)</f>
        <v>-87.803323843964</v>
      </c>
      <c r="AA11" s="297">
        <f>SUM(AA6:AA10)</f>
        <v>38991000</v>
      </c>
    </row>
    <row r="12" spans="1:27" ht="13.5">
      <c r="A12" s="298" t="s">
        <v>210</v>
      </c>
      <c r="B12" s="136"/>
      <c r="C12" s="62"/>
      <c r="D12" s="156"/>
      <c r="E12" s="60">
        <v>11500000</v>
      </c>
      <c r="F12" s="60">
        <v>11500000</v>
      </c>
      <c r="G12" s="60">
        <v>137990</v>
      </c>
      <c r="H12" s="60">
        <v>4641396</v>
      </c>
      <c r="I12" s="60">
        <v>3564338</v>
      </c>
      <c r="J12" s="60">
        <v>8343724</v>
      </c>
      <c r="K12" s="60">
        <v>6828010</v>
      </c>
      <c r="L12" s="60">
        <v>2773690</v>
      </c>
      <c r="M12" s="60">
        <v>1746315</v>
      </c>
      <c r="N12" s="60">
        <v>11348015</v>
      </c>
      <c r="O12" s="60"/>
      <c r="P12" s="60"/>
      <c r="Q12" s="60"/>
      <c r="R12" s="60"/>
      <c r="S12" s="60"/>
      <c r="T12" s="60"/>
      <c r="U12" s="60"/>
      <c r="V12" s="60"/>
      <c r="W12" s="60">
        <v>19691739</v>
      </c>
      <c r="X12" s="60">
        <v>5750000</v>
      </c>
      <c r="Y12" s="60">
        <v>13941739</v>
      </c>
      <c r="Z12" s="140">
        <v>242.47</v>
      </c>
      <c r="AA12" s="155">
        <v>11500000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17363236</v>
      </c>
      <c r="D15" s="156"/>
      <c r="E15" s="60">
        <v>5080000</v>
      </c>
      <c r="F15" s="60">
        <v>5080000</v>
      </c>
      <c r="G15" s="60">
        <v>203331</v>
      </c>
      <c r="H15" s="60">
        <v>657071</v>
      </c>
      <c r="I15" s="60">
        <v>118980</v>
      </c>
      <c r="J15" s="60">
        <v>979382</v>
      </c>
      <c r="K15" s="60">
        <v>15055</v>
      </c>
      <c r="L15" s="60">
        <v>510560</v>
      </c>
      <c r="M15" s="60">
        <v>560229</v>
      </c>
      <c r="N15" s="60">
        <v>1085844</v>
      </c>
      <c r="O15" s="60"/>
      <c r="P15" s="60"/>
      <c r="Q15" s="60"/>
      <c r="R15" s="60"/>
      <c r="S15" s="60"/>
      <c r="T15" s="60"/>
      <c r="U15" s="60"/>
      <c r="V15" s="60"/>
      <c r="W15" s="60">
        <v>2065226</v>
      </c>
      <c r="X15" s="60">
        <v>2540000</v>
      </c>
      <c r="Y15" s="60">
        <v>-474774</v>
      </c>
      <c r="Z15" s="140">
        <v>-18.69</v>
      </c>
      <c r="AA15" s="155">
        <v>5080000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3071000</v>
      </c>
      <c r="F36" s="60">
        <f t="shared" si="4"/>
        <v>3071000</v>
      </c>
      <c r="G36" s="60">
        <f t="shared" si="4"/>
        <v>232545</v>
      </c>
      <c r="H36" s="60">
        <f t="shared" si="4"/>
        <v>0</v>
      </c>
      <c r="I36" s="60">
        <f t="shared" si="4"/>
        <v>0</v>
      </c>
      <c r="J36" s="60">
        <f t="shared" si="4"/>
        <v>232545</v>
      </c>
      <c r="K36" s="60">
        <f t="shared" si="4"/>
        <v>323661</v>
      </c>
      <c r="L36" s="60">
        <f t="shared" si="4"/>
        <v>895146</v>
      </c>
      <c r="M36" s="60">
        <f t="shared" si="4"/>
        <v>214381</v>
      </c>
      <c r="N36" s="60">
        <f t="shared" si="4"/>
        <v>1433188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1665733</v>
      </c>
      <c r="X36" s="60">
        <f t="shared" si="4"/>
        <v>1535500</v>
      </c>
      <c r="Y36" s="60">
        <f t="shared" si="4"/>
        <v>130233</v>
      </c>
      <c r="Z36" s="140">
        <f aca="true" t="shared" si="5" ref="Z36:Z49">+IF(X36&lt;&gt;0,+(Y36/X36)*100,0)</f>
        <v>8.481471833279063</v>
      </c>
      <c r="AA36" s="155">
        <f>AA6+AA21</f>
        <v>3071000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15100000</v>
      </c>
      <c r="F37" s="60">
        <f t="shared" si="4"/>
        <v>15100000</v>
      </c>
      <c r="G37" s="60">
        <f t="shared" si="4"/>
        <v>0</v>
      </c>
      <c r="H37" s="60">
        <f t="shared" si="4"/>
        <v>0</v>
      </c>
      <c r="I37" s="60">
        <f t="shared" si="4"/>
        <v>27544</v>
      </c>
      <c r="J37" s="60">
        <f t="shared" si="4"/>
        <v>27544</v>
      </c>
      <c r="K37" s="60">
        <f t="shared" si="4"/>
        <v>0</v>
      </c>
      <c r="L37" s="60">
        <f t="shared" si="4"/>
        <v>153509</v>
      </c>
      <c r="M37" s="60">
        <f t="shared" si="4"/>
        <v>394737</v>
      </c>
      <c r="N37" s="60">
        <f t="shared" si="4"/>
        <v>548246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575790</v>
      </c>
      <c r="X37" s="60">
        <f t="shared" si="4"/>
        <v>7550000</v>
      </c>
      <c r="Y37" s="60">
        <f t="shared" si="4"/>
        <v>-6974210</v>
      </c>
      <c r="Z37" s="140">
        <f t="shared" si="5"/>
        <v>-92.37364238410596</v>
      </c>
      <c r="AA37" s="155">
        <f>AA7+AA22</f>
        <v>15100000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43405688</v>
      </c>
      <c r="D40" s="156">
        <f t="shared" si="4"/>
        <v>0</v>
      </c>
      <c r="E40" s="60">
        <f t="shared" si="4"/>
        <v>20820000</v>
      </c>
      <c r="F40" s="60">
        <f t="shared" si="4"/>
        <v>20820000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136280</v>
      </c>
      <c r="N40" s="60">
        <f t="shared" si="4"/>
        <v>136280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136280</v>
      </c>
      <c r="X40" s="60">
        <f t="shared" si="4"/>
        <v>10410000</v>
      </c>
      <c r="Y40" s="60">
        <f t="shared" si="4"/>
        <v>-10273720</v>
      </c>
      <c r="Z40" s="140">
        <f t="shared" si="5"/>
        <v>-98.69087415946206</v>
      </c>
      <c r="AA40" s="155">
        <f>AA10+AA25</f>
        <v>20820000</v>
      </c>
    </row>
    <row r="41" spans="1:27" ht="13.5">
      <c r="A41" s="292" t="s">
        <v>209</v>
      </c>
      <c r="B41" s="142"/>
      <c r="C41" s="293">
        <f aca="true" t="shared" si="6" ref="C41:Y41">SUM(C36:C40)</f>
        <v>43405688</v>
      </c>
      <c r="D41" s="294">
        <f t="shared" si="6"/>
        <v>0</v>
      </c>
      <c r="E41" s="295">
        <f t="shared" si="6"/>
        <v>38991000</v>
      </c>
      <c r="F41" s="295">
        <f t="shared" si="6"/>
        <v>38991000</v>
      </c>
      <c r="G41" s="295">
        <f t="shared" si="6"/>
        <v>232545</v>
      </c>
      <c r="H41" s="295">
        <f t="shared" si="6"/>
        <v>0</v>
      </c>
      <c r="I41" s="295">
        <f t="shared" si="6"/>
        <v>27544</v>
      </c>
      <c r="J41" s="295">
        <f t="shared" si="6"/>
        <v>260089</v>
      </c>
      <c r="K41" s="295">
        <f t="shared" si="6"/>
        <v>323661</v>
      </c>
      <c r="L41" s="295">
        <f t="shared" si="6"/>
        <v>1048655</v>
      </c>
      <c r="M41" s="295">
        <f t="shared" si="6"/>
        <v>745398</v>
      </c>
      <c r="N41" s="295">
        <f t="shared" si="6"/>
        <v>2117714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2377803</v>
      </c>
      <c r="X41" s="295">
        <f t="shared" si="6"/>
        <v>19495500</v>
      </c>
      <c r="Y41" s="295">
        <f t="shared" si="6"/>
        <v>-17117697</v>
      </c>
      <c r="Z41" s="296">
        <f t="shared" si="5"/>
        <v>-87.803323843964</v>
      </c>
      <c r="AA41" s="297">
        <f>SUM(AA36:AA40)</f>
        <v>38991000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11500000</v>
      </c>
      <c r="F42" s="54">
        <f t="shared" si="7"/>
        <v>11500000</v>
      </c>
      <c r="G42" s="54">
        <f t="shared" si="7"/>
        <v>137990</v>
      </c>
      <c r="H42" s="54">
        <f t="shared" si="7"/>
        <v>4641396</v>
      </c>
      <c r="I42" s="54">
        <f t="shared" si="7"/>
        <v>3564338</v>
      </c>
      <c r="J42" s="54">
        <f t="shared" si="7"/>
        <v>8343724</v>
      </c>
      <c r="K42" s="54">
        <f t="shared" si="7"/>
        <v>6828010</v>
      </c>
      <c r="L42" s="54">
        <f t="shared" si="7"/>
        <v>2773690</v>
      </c>
      <c r="M42" s="54">
        <f t="shared" si="7"/>
        <v>1746315</v>
      </c>
      <c r="N42" s="54">
        <f t="shared" si="7"/>
        <v>11348015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19691739</v>
      </c>
      <c r="X42" s="54">
        <f t="shared" si="7"/>
        <v>5750000</v>
      </c>
      <c r="Y42" s="54">
        <f t="shared" si="7"/>
        <v>13941739</v>
      </c>
      <c r="Z42" s="184">
        <f t="shared" si="5"/>
        <v>242.46502608695653</v>
      </c>
      <c r="AA42" s="130">
        <f aca="true" t="shared" si="8" ref="AA42:AA48">AA12+AA27</f>
        <v>11500000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17363236</v>
      </c>
      <c r="D45" s="129">
        <f t="shared" si="7"/>
        <v>0</v>
      </c>
      <c r="E45" s="54">
        <f t="shared" si="7"/>
        <v>5080000</v>
      </c>
      <c r="F45" s="54">
        <f t="shared" si="7"/>
        <v>5080000</v>
      </c>
      <c r="G45" s="54">
        <f t="shared" si="7"/>
        <v>203331</v>
      </c>
      <c r="H45" s="54">
        <f t="shared" si="7"/>
        <v>657071</v>
      </c>
      <c r="I45" s="54">
        <f t="shared" si="7"/>
        <v>118980</v>
      </c>
      <c r="J45" s="54">
        <f t="shared" si="7"/>
        <v>979382</v>
      </c>
      <c r="K45" s="54">
        <f t="shared" si="7"/>
        <v>15055</v>
      </c>
      <c r="L45" s="54">
        <f t="shared" si="7"/>
        <v>510560</v>
      </c>
      <c r="M45" s="54">
        <f t="shared" si="7"/>
        <v>560229</v>
      </c>
      <c r="N45" s="54">
        <f t="shared" si="7"/>
        <v>1085844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2065226</v>
      </c>
      <c r="X45" s="54">
        <f t="shared" si="7"/>
        <v>2540000</v>
      </c>
      <c r="Y45" s="54">
        <f t="shared" si="7"/>
        <v>-474774</v>
      </c>
      <c r="Z45" s="184">
        <f t="shared" si="5"/>
        <v>-18.69188976377953</v>
      </c>
      <c r="AA45" s="130">
        <f t="shared" si="8"/>
        <v>5080000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60768924</v>
      </c>
      <c r="D49" s="218">
        <f t="shared" si="9"/>
        <v>0</v>
      </c>
      <c r="E49" s="220">
        <f t="shared" si="9"/>
        <v>55571000</v>
      </c>
      <c r="F49" s="220">
        <f t="shared" si="9"/>
        <v>55571000</v>
      </c>
      <c r="G49" s="220">
        <f t="shared" si="9"/>
        <v>573866</v>
      </c>
      <c r="H49" s="220">
        <f t="shared" si="9"/>
        <v>5298467</v>
      </c>
      <c r="I49" s="220">
        <f t="shared" si="9"/>
        <v>3710862</v>
      </c>
      <c r="J49" s="220">
        <f t="shared" si="9"/>
        <v>9583195</v>
      </c>
      <c r="K49" s="220">
        <f t="shared" si="9"/>
        <v>7166726</v>
      </c>
      <c r="L49" s="220">
        <f t="shared" si="9"/>
        <v>4332905</v>
      </c>
      <c r="M49" s="220">
        <f t="shared" si="9"/>
        <v>3051942</v>
      </c>
      <c r="N49" s="220">
        <f t="shared" si="9"/>
        <v>14551573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24134768</v>
      </c>
      <c r="X49" s="220">
        <f t="shared" si="9"/>
        <v>27785500</v>
      </c>
      <c r="Y49" s="220">
        <f t="shared" si="9"/>
        <v>-3650732</v>
      </c>
      <c r="Z49" s="221">
        <f t="shared" si="5"/>
        <v>-13.138982562847529</v>
      </c>
      <c r="AA49" s="222">
        <f>SUM(AA41:AA48)</f>
        <v>55571000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3237340</v>
      </c>
      <c r="I51" s="54">
        <f t="shared" si="10"/>
        <v>0</v>
      </c>
      <c r="J51" s="54">
        <f t="shared" si="10"/>
        <v>3237340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3237340</v>
      </c>
      <c r="X51" s="54">
        <f t="shared" si="10"/>
        <v>0</v>
      </c>
      <c r="Y51" s="54">
        <f t="shared" si="10"/>
        <v>3237340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>
        <v>32838</v>
      </c>
      <c r="I53" s="60"/>
      <c r="J53" s="60">
        <v>32838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32838</v>
      </c>
      <c r="X53" s="60"/>
      <c r="Y53" s="60">
        <v>32838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32838</v>
      </c>
      <c r="I57" s="295">
        <f t="shared" si="11"/>
        <v>0</v>
      </c>
      <c r="J57" s="295">
        <f t="shared" si="11"/>
        <v>32838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32838</v>
      </c>
      <c r="X57" s="295">
        <f t="shared" si="11"/>
        <v>0</v>
      </c>
      <c r="Y57" s="295">
        <f t="shared" si="11"/>
        <v>32838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>
        <v>2808283</v>
      </c>
      <c r="I58" s="60"/>
      <c r="J58" s="60">
        <v>2808283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2808283</v>
      </c>
      <c r="X58" s="60"/>
      <c r="Y58" s="60">
        <v>2808283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>
        <v>396219</v>
      </c>
      <c r="I61" s="60"/>
      <c r="J61" s="60">
        <v>396219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396219</v>
      </c>
      <c r="X61" s="60"/>
      <c r="Y61" s="60">
        <v>396219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36999</v>
      </c>
      <c r="H67" s="60"/>
      <c r="I67" s="60"/>
      <c r="J67" s="60">
        <v>36999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36999</v>
      </c>
      <c r="X67" s="60"/>
      <c r="Y67" s="60">
        <v>36999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8527600</v>
      </c>
      <c r="F68" s="60"/>
      <c r="G68" s="60">
        <v>3164653</v>
      </c>
      <c r="H68" s="60">
        <v>3240341</v>
      </c>
      <c r="I68" s="60">
        <v>1017068</v>
      </c>
      <c r="J68" s="60">
        <v>7422062</v>
      </c>
      <c r="K68" s="60">
        <v>528550</v>
      </c>
      <c r="L68" s="60">
        <v>292191</v>
      </c>
      <c r="M68" s="60">
        <v>859774</v>
      </c>
      <c r="N68" s="60">
        <v>1680515</v>
      </c>
      <c r="O68" s="60"/>
      <c r="P68" s="60"/>
      <c r="Q68" s="60"/>
      <c r="R68" s="60"/>
      <c r="S68" s="60"/>
      <c r="T68" s="60"/>
      <c r="U68" s="60"/>
      <c r="V68" s="60"/>
      <c r="W68" s="60">
        <v>9102577</v>
      </c>
      <c r="X68" s="60"/>
      <c r="Y68" s="60">
        <v>9102577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8527600</v>
      </c>
      <c r="F69" s="220">
        <f t="shared" si="12"/>
        <v>0</v>
      </c>
      <c r="G69" s="220">
        <f t="shared" si="12"/>
        <v>3201652</v>
      </c>
      <c r="H69" s="220">
        <f t="shared" si="12"/>
        <v>3240341</v>
      </c>
      <c r="I69" s="220">
        <f t="shared" si="12"/>
        <v>1017068</v>
      </c>
      <c r="J69" s="220">
        <f t="shared" si="12"/>
        <v>7459061</v>
      </c>
      <c r="K69" s="220">
        <f t="shared" si="12"/>
        <v>528550</v>
      </c>
      <c r="L69" s="220">
        <f t="shared" si="12"/>
        <v>292191</v>
      </c>
      <c r="M69" s="220">
        <f t="shared" si="12"/>
        <v>859774</v>
      </c>
      <c r="N69" s="220">
        <f t="shared" si="12"/>
        <v>1680515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9139576</v>
      </c>
      <c r="X69" s="220">
        <f t="shared" si="12"/>
        <v>0</v>
      </c>
      <c r="Y69" s="220">
        <f t="shared" si="12"/>
        <v>9139576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43405688</v>
      </c>
      <c r="D5" s="357">
        <f t="shared" si="0"/>
        <v>0</v>
      </c>
      <c r="E5" s="356">
        <f t="shared" si="0"/>
        <v>38991000</v>
      </c>
      <c r="F5" s="358">
        <f t="shared" si="0"/>
        <v>38991000</v>
      </c>
      <c r="G5" s="358">
        <f t="shared" si="0"/>
        <v>232545</v>
      </c>
      <c r="H5" s="356">
        <f t="shared" si="0"/>
        <v>0</v>
      </c>
      <c r="I5" s="356">
        <f t="shared" si="0"/>
        <v>27544</v>
      </c>
      <c r="J5" s="358">
        <f t="shared" si="0"/>
        <v>260089</v>
      </c>
      <c r="K5" s="358">
        <f t="shared" si="0"/>
        <v>323661</v>
      </c>
      <c r="L5" s="356">
        <f t="shared" si="0"/>
        <v>1048655</v>
      </c>
      <c r="M5" s="356">
        <f t="shared" si="0"/>
        <v>745398</v>
      </c>
      <c r="N5" s="358">
        <f t="shared" si="0"/>
        <v>2117714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2377803</v>
      </c>
      <c r="X5" s="356">
        <f t="shared" si="0"/>
        <v>19495500</v>
      </c>
      <c r="Y5" s="358">
        <f t="shared" si="0"/>
        <v>-17117697</v>
      </c>
      <c r="Z5" s="359">
        <f>+IF(X5&lt;&gt;0,+(Y5/X5)*100,0)</f>
        <v>-87.803323843964</v>
      </c>
      <c r="AA5" s="360">
        <f>+AA6+AA8+AA11+AA13+AA15</f>
        <v>38991000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3071000</v>
      </c>
      <c r="F6" s="59">
        <f t="shared" si="1"/>
        <v>3071000</v>
      </c>
      <c r="G6" s="59">
        <f t="shared" si="1"/>
        <v>232545</v>
      </c>
      <c r="H6" s="60">
        <f t="shared" si="1"/>
        <v>0</v>
      </c>
      <c r="I6" s="60">
        <f t="shared" si="1"/>
        <v>0</v>
      </c>
      <c r="J6" s="59">
        <f t="shared" si="1"/>
        <v>232545</v>
      </c>
      <c r="K6" s="59">
        <f t="shared" si="1"/>
        <v>323661</v>
      </c>
      <c r="L6" s="60">
        <f t="shared" si="1"/>
        <v>895146</v>
      </c>
      <c r="M6" s="60">
        <f t="shared" si="1"/>
        <v>214381</v>
      </c>
      <c r="N6" s="59">
        <f t="shared" si="1"/>
        <v>1433188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1665733</v>
      </c>
      <c r="X6" s="60">
        <f t="shared" si="1"/>
        <v>1535500</v>
      </c>
      <c r="Y6" s="59">
        <f t="shared" si="1"/>
        <v>130233</v>
      </c>
      <c r="Z6" s="61">
        <f>+IF(X6&lt;&gt;0,+(Y6/X6)*100,0)</f>
        <v>8.481471833279063</v>
      </c>
      <c r="AA6" s="62">
        <f t="shared" si="1"/>
        <v>3071000</v>
      </c>
    </row>
    <row r="7" spans="1:27" ht="13.5">
      <c r="A7" s="291" t="s">
        <v>228</v>
      </c>
      <c r="B7" s="142"/>
      <c r="C7" s="60"/>
      <c r="D7" s="340"/>
      <c r="E7" s="60">
        <v>3071000</v>
      </c>
      <c r="F7" s="59">
        <v>3071000</v>
      </c>
      <c r="G7" s="59">
        <v>232545</v>
      </c>
      <c r="H7" s="60"/>
      <c r="I7" s="60"/>
      <c r="J7" s="59">
        <v>232545</v>
      </c>
      <c r="K7" s="59">
        <v>323661</v>
      </c>
      <c r="L7" s="60">
        <v>895146</v>
      </c>
      <c r="M7" s="60">
        <v>214381</v>
      </c>
      <c r="N7" s="59">
        <v>1433188</v>
      </c>
      <c r="O7" s="59"/>
      <c r="P7" s="60"/>
      <c r="Q7" s="60"/>
      <c r="R7" s="59"/>
      <c r="S7" s="59"/>
      <c r="T7" s="60"/>
      <c r="U7" s="60"/>
      <c r="V7" s="59"/>
      <c r="W7" s="59">
        <v>1665733</v>
      </c>
      <c r="X7" s="60">
        <v>1535500</v>
      </c>
      <c r="Y7" s="59">
        <v>130233</v>
      </c>
      <c r="Z7" s="61">
        <v>8.48</v>
      </c>
      <c r="AA7" s="62">
        <v>3071000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15100000</v>
      </c>
      <c r="F8" s="59">
        <f t="shared" si="2"/>
        <v>15100000</v>
      </c>
      <c r="G8" s="59">
        <f t="shared" si="2"/>
        <v>0</v>
      </c>
      <c r="H8" s="60">
        <f t="shared" si="2"/>
        <v>0</v>
      </c>
      <c r="I8" s="60">
        <f t="shared" si="2"/>
        <v>27544</v>
      </c>
      <c r="J8" s="59">
        <f t="shared" si="2"/>
        <v>27544</v>
      </c>
      <c r="K8" s="59">
        <f t="shared" si="2"/>
        <v>0</v>
      </c>
      <c r="L8" s="60">
        <f t="shared" si="2"/>
        <v>153509</v>
      </c>
      <c r="M8" s="60">
        <f t="shared" si="2"/>
        <v>394737</v>
      </c>
      <c r="N8" s="59">
        <f t="shared" si="2"/>
        <v>548246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575790</v>
      </c>
      <c r="X8" s="60">
        <f t="shared" si="2"/>
        <v>7550000</v>
      </c>
      <c r="Y8" s="59">
        <f t="shared" si="2"/>
        <v>-6974210</v>
      </c>
      <c r="Z8" s="61">
        <f>+IF(X8&lt;&gt;0,+(Y8/X8)*100,0)</f>
        <v>-92.37364238410596</v>
      </c>
      <c r="AA8" s="62">
        <f>SUM(AA9:AA10)</f>
        <v>15100000</v>
      </c>
    </row>
    <row r="9" spans="1:27" ht="13.5">
      <c r="A9" s="291" t="s">
        <v>229</v>
      </c>
      <c r="B9" s="142"/>
      <c r="C9" s="60"/>
      <c r="D9" s="340"/>
      <c r="E9" s="60">
        <v>15100000</v>
      </c>
      <c r="F9" s="59">
        <v>15100000</v>
      </c>
      <c r="G9" s="59"/>
      <c r="H9" s="60"/>
      <c r="I9" s="60">
        <v>27544</v>
      </c>
      <c r="J9" s="59">
        <v>27544</v>
      </c>
      <c r="K9" s="59"/>
      <c r="L9" s="60">
        <v>153509</v>
      </c>
      <c r="M9" s="60">
        <v>394737</v>
      </c>
      <c r="N9" s="59">
        <v>548246</v>
      </c>
      <c r="O9" s="59"/>
      <c r="P9" s="60"/>
      <c r="Q9" s="60"/>
      <c r="R9" s="59"/>
      <c r="S9" s="59"/>
      <c r="T9" s="60"/>
      <c r="U9" s="60"/>
      <c r="V9" s="59"/>
      <c r="W9" s="59">
        <v>575790</v>
      </c>
      <c r="X9" s="60">
        <v>7550000</v>
      </c>
      <c r="Y9" s="59">
        <v>-6974210</v>
      </c>
      <c r="Z9" s="61">
        <v>-92.37</v>
      </c>
      <c r="AA9" s="62">
        <v>15100000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43405688</v>
      </c>
      <c r="D15" s="340">
        <f t="shared" si="5"/>
        <v>0</v>
      </c>
      <c r="E15" s="60">
        <f t="shared" si="5"/>
        <v>20820000</v>
      </c>
      <c r="F15" s="59">
        <f t="shared" si="5"/>
        <v>20820000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136280</v>
      </c>
      <c r="N15" s="59">
        <f t="shared" si="5"/>
        <v>136280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136280</v>
      </c>
      <c r="X15" s="60">
        <f t="shared" si="5"/>
        <v>10410000</v>
      </c>
      <c r="Y15" s="59">
        <f t="shared" si="5"/>
        <v>-10273720</v>
      </c>
      <c r="Z15" s="61">
        <f>+IF(X15&lt;&gt;0,+(Y15/X15)*100,0)</f>
        <v>-98.69087415946206</v>
      </c>
      <c r="AA15" s="62">
        <f>SUM(AA16:AA20)</f>
        <v>20820000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136280</v>
      </c>
      <c r="N17" s="59">
        <v>136280</v>
      </c>
      <c r="O17" s="59"/>
      <c r="P17" s="60"/>
      <c r="Q17" s="60"/>
      <c r="R17" s="59"/>
      <c r="S17" s="59"/>
      <c r="T17" s="60"/>
      <c r="U17" s="60"/>
      <c r="V17" s="59"/>
      <c r="W17" s="59">
        <v>136280</v>
      </c>
      <c r="X17" s="60"/>
      <c r="Y17" s="59">
        <v>136280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43405688</v>
      </c>
      <c r="D20" s="340"/>
      <c r="E20" s="60">
        <v>20820000</v>
      </c>
      <c r="F20" s="59">
        <v>20820000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10410000</v>
      </c>
      <c r="Y20" s="59">
        <v>-10410000</v>
      </c>
      <c r="Z20" s="61">
        <v>-100</v>
      </c>
      <c r="AA20" s="62">
        <v>20820000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11500000</v>
      </c>
      <c r="F22" s="345">
        <f t="shared" si="6"/>
        <v>11500000</v>
      </c>
      <c r="G22" s="345">
        <f t="shared" si="6"/>
        <v>137990</v>
      </c>
      <c r="H22" s="343">
        <f t="shared" si="6"/>
        <v>4641396</v>
      </c>
      <c r="I22" s="343">
        <f t="shared" si="6"/>
        <v>3564338</v>
      </c>
      <c r="J22" s="345">
        <f t="shared" si="6"/>
        <v>8343724</v>
      </c>
      <c r="K22" s="345">
        <f t="shared" si="6"/>
        <v>6828010</v>
      </c>
      <c r="L22" s="343">
        <f t="shared" si="6"/>
        <v>2773690</v>
      </c>
      <c r="M22" s="343">
        <f t="shared" si="6"/>
        <v>1746315</v>
      </c>
      <c r="N22" s="345">
        <f t="shared" si="6"/>
        <v>11348015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19691739</v>
      </c>
      <c r="X22" s="343">
        <f t="shared" si="6"/>
        <v>5750000</v>
      </c>
      <c r="Y22" s="345">
        <f t="shared" si="6"/>
        <v>13941739</v>
      </c>
      <c r="Z22" s="336">
        <f>+IF(X22&lt;&gt;0,+(Y22/X22)*100,0)</f>
        <v>242.46502608695653</v>
      </c>
      <c r="AA22" s="350">
        <f>SUM(AA23:AA32)</f>
        <v>11500000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120490</v>
      </c>
      <c r="H24" s="60"/>
      <c r="I24" s="60">
        <v>1921797</v>
      </c>
      <c r="J24" s="59">
        <v>2042287</v>
      </c>
      <c r="K24" s="59">
        <v>2848789</v>
      </c>
      <c r="L24" s="60">
        <v>1683446</v>
      </c>
      <c r="M24" s="60">
        <v>792526</v>
      </c>
      <c r="N24" s="59">
        <v>5324761</v>
      </c>
      <c r="O24" s="59"/>
      <c r="P24" s="60"/>
      <c r="Q24" s="60"/>
      <c r="R24" s="59"/>
      <c r="S24" s="59"/>
      <c r="T24" s="60"/>
      <c r="U24" s="60"/>
      <c r="V24" s="59"/>
      <c r="W24" s="59">
        <v>7367048</v>
      </c>
      <c r="X24" s="60"/>
      <c r="Y24" s="59">
        <v>7367048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10000000</v>
      </c>
      <c r="F25" s="59">
        <v>10000000</v>
      </c>
      <c r="G25" s="59"/>
      <c r="H25" s="60">
        <v>4085756</v>
      </c>
      <c r="I25" s="60">
        <v>1630441</v>
      </c>
      <c r="J25" s="59">
        <v>5716197</v>
      </c>
      <c r="K25" s="59">
        <v>3787784</v>
      </c>
      <c r="L25" s="60">
        <v>1090244</v>
      </c>
      <c r="M25" s="60">
        <v>938795</v>
      </c>
      <c r="N25" s="59">
        <v>5816823</v>
      </c>
      <c r="O25" s="59"/>
      <c r="P25" s="60"/>
      <c r="Q25" s="60"/>
      <c r="R25" s="59"/>
      <c r="S25" s="59"/>
      <c r="T25" s="60"/>
      <c r="U25" s="60"/>
      <c r="V25" s="59"/>
      <c r="W25" s="59">
        <v>11533020</v>
      </c>
      <c r="X25" s="60">
        <v>5000000</v>
      </c>
      <c r="Y25" s="59">
        <v>6533020</v>
      </c>
      <c r="Z25" s="61">
        <v>130.66</v>
      </c>
      <c r="AA25" s="62">
        <v>10000000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>
        <v>17500</v>
      </c>
      <c r="H32" s="60">
        <v>555640</v>
      </c>
      <c r="I32" s="60">
        <v>12100</v>
      </c>
      <c r="J32" s="59">
        <v>585240</v>
      </c>
      <c r="K32" s="59">
        <v>191437</v>
      </c>
      <c r="L32" s="60"/>
      <c r="M32" s="60">
        <v>14994</v>
      </c>
      <c r="N32" s="59">
        <v>206431</v>
      </c>
      <c r="O32" s="59"/>
      <c r="P32" s="60"/>
      <c r="Q32" s="60"/>
      <c r="R32" s="59"/>
      <c r="S32" s="59"/>
      <c r="T32" s="60"/>
      <c r="U32" s="60"/>
      <c r="V32" s="59"/>
      <c r="W32" s="59">
        <v>791671</v>
      </c>
      <c r="X32" s="60">
        <v>750000</v>
      </c>
      <c r="Y32" s="59">
        <v>41671</v>
      </c>
      <c r="Z32" s="61">
        <v>5.56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17363236</v>
      </c>
      <c r="D40" s="344">
        <f t="shared" si="9"/>
        <v>0</v>
      </c>
      <c r="E40" s="343">
        <f t="shared" si="9"/>
        <v>5080000</v>
      </c>
      <c r="F40" s="345">
        <f t="shared" si="9"/>
        <v>5080000</v>
      </c>
      <c r="G40" s="345">
        <f t="shared" si="9"/>
        <v>203331</v>
      </c>
      <c r="H40" s="343">
        <f t="shared" si="9"/>
        <v>657071</v>
      </c>
      <c r="I40" s="343">
        <f t="shared" si="9"/>
        <v>118980</v>
      </c>
      <c r="J40" s="345">
        <f t="shared" si="9"/>
        <v>979382</v>
      </c>
      <c r="K40" s="345">
        <f t="shared" si="9"/>
        <v>15055</v>
      </c>
      <c r="L40" s="343">
        <f t="shared" si="9"/>
        <v>510560</v>
      </c>
      <c r="M40" s="343">
        <f t="shared" si="9"/>
        <v>560229</v>
      </c>
      <c r="N40" s="345">
        <f t="shared" si="9"/>
        <v>1085844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2065226</v>
      </c>
      <c r="X40" s="343">
        <f t="shared" si="9"/>
        <v>2540000</v>
      </c>
      <c r="Y40" s="345">
        <f t="shared" si="9"/>
        <v>-474774</v>
      </c>
      <c r="Z40" s="336">
        <f>+IF(X40&lt;&gt;0,+(Y40/X40)*100,0)</f>
        <v>-18.69188976377953</v>
      </c>
      <c r="AA40" s="350">
        <f>SUM(AA41:AA49)</f>
        <v>5080000</v>
      </c>
    </row>
    <row r="41" spans="1:27" ht="13.5">
      <c r="A41" s="361" t="s">
        <v>247</v>
      </c>
      <c r="B41" s="142"/>
      <c r="C41" s="362">
        <v>2745302</v>
      </c>
      <c r="D41" s="363"/>
      <c r="E41" s="362">
        <v>2130000</v>
      </c>
      <c r="F41" s="364">
        <v>2130000</v>
      </c>
      <c r="G41" s="364"/>
      <c r="H41" s="362"/>
      <c r="I41" s="362"/>
      <c r="J41" s="364"/>
      <c r="K41" s="364"/>
      <c r="L41" s="362"/>
      <c r="M41" s="362">
        <v>548129</v>
      </c>
      <c r="N41" s="364">
        <v>548129</v>
      </c>
      <c r="O41" s="364"/>
      <c r="P41" s="362"/>
      <c r="Q41" s="362"/>
      <c r="R41" s="364"/>
      <c r="S41" s="364"/>
      <c r="T41" s="362"/>
      <c r="U41" s="362"/>
      <c r="V41" s="364"/>
      <c r="W41" s="364">
        <v>548129</v>
      </c>
      <c r="X41" s="362">
        <v>1065000</v>
      </c>
      <c r="Y41" s="364">
        <v>-516871</v>
      </c>
      <c r="Z41" s="365">
        <v>-48.53</v>
      </c>
      <c r="AA41" s="366">
        <v>2130000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2250000</v>
      </c>
      <c r="F43" s="370">
        <v>2250000</v>
      </c>
      <c r="G43" s="370">
        <v>138550</v>
      </c>
      <c r="H43" s="305"/>
      <c r="I43" s="305">
        <v>10670</v>
      </c>
      <c r="J43" s="370">
        <v>149220</v>
      </c>
      <c r="K43" s="370"/>
      <c r="L43" s="305">
        <v>22338</v>
      </c>
      <c r="M43" s="305"/>
      <c r="N43" s="370">
        <v>22338</v>
      </c>
      <c r="O43" s="370"/>
      <c r="P43" s="305"/>
      <c r="Q43" s="305"/>
      <c r="R43" s="370"/>
      <c r="S43" s="370"/>
      <c r="T43" s="305"/>
      <c r="U43" s="305"/>
      <c r="V43" s="370"/>
      <c r="W43" s="370">
        <v>171558</v>
      </c>
      <c r="X43" s="305">
        <v>1125000</v>
      </c>
      <c r="Y43" s="370">
        <v>-953442</v>
      </c>
      <c r="Z43" s="371">
        <v>-84.75</v>
      </c>
      <c r="AA43" s="303">
        <v>2250000</v>
      </c>
    </row>
    <row r="44" spans="1:27" ht="13.5">
      <c r="A44" s="361" t="s">
        <v>250</v>
      </c>
      <c r="B44" s="136"/>
      <c r="C44" s="60">
        <v>1147676</v>
      </c>
      <c r="D44" s="368"/>
      <c r="E44" s="54">
        <v>700000</v>
      </c>
      <c r="F44" s="53">
        <v>700000</v>
      </c>
      <c r="G44" s="53"/>
      <c r="H44" s="54">
        <v>434276</v>
      </c>
      <c r="I44" s="54">
        <v>108310</v>
      </c>
      <c r="J44" s="53">
        <v>542586</v>
      </c>
      <c r="K44" s="53">
        <v>4155</v>
      </c>
      <c r="L44" s="54">
        <v>106711</v>
      </c>
      <c r="M44" s="54"/>
      <c r="N44" s="53">
        <v>110866</v>
      </c>
      <c r="O44" s="53"/>
      <c r="P44" s="54"/>
      <c r="Q44" s="54"/>
      <c r="R44" s="53"/>
      <c r="S44" s="53"/>
      <c r="T44" s="54"/>
      <c r="U44" s="54"/>
      <c r="V44" s="53"/>
      <c r="W44" s="53">
        <v>653452</v>
      </c>
      <c r="X44" s="54">
        <v>350000</v>
      </c>
      <c r="Y44" s="53">
        <v>303452</v>
      </c>
      <c r="Z44" s="94">
        <v>86.7</v>
      </c>
      <c r="AA44" s="95">
        <v>700000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>
        <v>381511</v>
      </c>
      <c r="M46" s="54">
        <v>12100</v>
      </c>
      <c r="N46" s="53">
        <v>393611</v>
      </c>
      <c r="O46" s="53"/>
      <c r="P46" s="54"/>
      <c r="Q46" s="54"/>
      <c r="R46" s="53"/>
      <c r="S46" s="53"/>
      <c r="T46" s="54"/>
      <c r="U46" s="54"/>
      <c r="V46" s="53"/>
      <c r="W46" s="53">
        <v>393611</v>
      </c>
      <c r="X46" s="54"/>
      <c r="Y46" s="53">
        <v>393611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13470258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64781</v>
      </c>
      <c r="H49" s="54">
        <v>222795</v>
      </c>
      <c r="I49" s="54"/>
      <c r="J49" s="53">
        <v>287576</v>
      </c>
      <c r="K49" s="53">
        <v>10900</v>
      </c>
      <c r="L49" s="54"/>
      <c r="M49" s="54"/>
      <c r="N49" s="53">
        <v>10900</v>
      </c>
      <c r="O49" s="53"/>
      <c r="P49" s="54"/>
      <c r="Q49" s="54"/>
      <c r="R49" s="53"/>
      <c r="S49" s="53"/>
      <c r="T49" s="54"/>
      <c r="U49" s="54"/>
      <c r="V49" s="53"/>
      <c r="W49" s="53">
        <v>298476</v>
      </c>
      <c r="X49" s="54"/>
      <c r="Y49" s="53">
        <v>298476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60768924</v>
      </c>
      <c r="D60" s="346">
        <f t="shared" si="14"/>
        <v>0</v>
      </c>
      <c r="E60" s="219">
        <f t="shared" si="14"/>
        <v>55571000</v>
      </c>
      <c r="F60" s="264">
        <f t="shared" si="14"/>
        <v>55571000</v>
      </c>
      <c r="G60" s="264">
        <f t="shared" si="14"/>
        <v>573866</v>
      </c>
      <c r="H60" s="219">
        <f t="shared" si="14"/>
        <v>5298467</v>
      </c>
      <c r="I60" s="219">
        <f t="shared" si="14"/>
        <v>3710862</v>
      </c>
      <c r="J60" s="264">
        <f t="shared" si="14"/>
        <v>9583195</v>
      </c>
      <c r="K60" s="264">
        <f t="shared" si="14"/>
        <v>7166726</v>
      </c>
      <c r="L60" s="219">
        <f t="shared" si="14"/>
        <v>4332905</v>
      </c>
      <c r="M60" s="219">
        <f t="shared" si="14"/>
        <v>3051942</v>
      </c>
      <c r="N60" s="264">
        <f t="shared" si="14"/>
        <v>14551573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24134768</v>
      </c>
      <c r="X60" s="219">
        <f t="shared" si="14"/>
        <v>27785500</v>
      </c>
      <c r="Y60" s="264">
        <f t="shared" si="14"/>
        <v>-3650732</v>
      </c>
      <c r="Z60" s="337">
        <f>+IF(X60&lt;&gt;0,+(Y60/X60)*100,0)</f>
        <v>-13.138982562847529</v>
      </c>
      <c r="AA60" s="232">
        <f>+AA57+AA54+AA51+AA40+AA37+AA34+AA22+AA5</f>
        <v>55571000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2014-02-05T07:23:18Z</dcterms:created>
  <dcterms:modified xsi:type="dcterms:W3CDTF">2014-02-05T07:23:22Z</dcterms:modified>
  <cp:category/>
  <cp:version/>
  <cp:contentType/>
  <cp:contentStatus/>
</cp:coreProperties>
</file>