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<sst xmlns="http://schemas.openxmlformats.org/spreadsheetml/2006/main" count="855" uniqueCount="302">
  <si>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The Big 5 False Bay(KZN273)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</si>
  <si>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</si>
  <si>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</si>
  <si>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</si>
  <si>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</si>
  <si>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</si>
  <si>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</si>
  <si>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</si>
  <si>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</si>
  <si>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</si>
  <si>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</si>
  <si>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</si>
  <si>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</si>
  <si>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</si>
  <si>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</si>
  <si>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</si>
  <si>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</si>
  <si>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</si>
  <si>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</si>
  <si>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</si>
  <si>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</si>
  <si>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</si>
  <si>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</si>
  <si>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</si>
  <si>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</si>
  <si>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</si>
  <si>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</si>
  <si>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</si>
  <si>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</si>
  <si>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</si>
  <si>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</si>
  <si>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</si>
  <si>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</si>
  <si>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</si>
  <si>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</si>
  <si>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</si>
  <si>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</si>
  <si>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</si>
  <si>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</si>
  <si>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</si>
  <si>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</si>
  <si>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</si>
  <si>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</si>
  <si>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</si>
  <si>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</si>
  <si>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</si>
  <si>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</si>
  <si>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</si>
  <si>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</si>
  <si>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</si>
  <si>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</si>
  <si>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</si>
  <si>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</si>
  <si>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</si>
  <si>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</si>
  <si>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</si>
  <si>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</si>
  <si>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</si>
  <si>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</si>
  <si>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</si>
  <si>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</si>
  <si>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</si>
  <si>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</si>
  <si>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</si>
  <si>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</si>
  <si>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</si>
  <si>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</si>
  <si>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</si>
  <si>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</si>
  <si>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</si>
  <si>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The Big 5 False Bay(KZN273)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</si>
  <si>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</si>
  <si>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</si>
  <si>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</si>
  <si>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</si>
  <si>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</si>
  <si>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</si>
  <si>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</si>
  <si>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</si>
  <si>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</si>
  <si>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</si>
  <si>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</si>
  <si>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</si>
  <si>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</si>
  <si>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</si>
  <si>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</si>
  <si>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</si>
  <si>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</si>
  <si>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</si>
  <si>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</si>
  <si>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</si>
  <si>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</si>
  <si>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</si>
  <si>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</si>
  <si>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</si>
  <si>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</si>
  <si>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</si>
  <si>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</si>
  <si>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</si>
  <si>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</si>
  <si>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The Big 5 False Bay(KZN273)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</si>
  <si>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</si>
  <si>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</si>
  <si>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</si>
  <si>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</si>
  <si>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</si>
  <si>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</si>
  <si>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</si>
  <si>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</si>
  <si>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</si>
  <si>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</si>
  <si>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</si>
  <si>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</si>
  <si>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</si>
  <si>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</si>
  <si>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</si>
  <si>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</si>
  <si>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</si>
  <si>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</si>
  <si>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</si>
  <si>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</si>
  <si>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</si>
  <si>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</si>
  <si>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</si>
  <si>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</si>
  <si>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</si>
  <si>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</si>
  <si>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</si>
  <si>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</si>
  <si>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The Big 5 False Bay(KZN273)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</si>
  <si>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</si>
  <si>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</si>
  <si>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</si>
  <si>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</si>
  <si>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</si>
  <si>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</si>
  <si>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</si>
  <si>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</si>
  <si>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</si>
  <si>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</si>
  <si>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The Big 5 False Bay(KZN273)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</si>
  <si>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</si>
  <si>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</si>
  <si>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</si>
  <si>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</si>
  <si>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</si>
  <si>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</si>
  <si>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</si>
  <si>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</si>
  <si>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</si>
  <si>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</si>
  <si>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</si>
  <si>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</si>
  <si>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</si>
  <si>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</si>
  <si>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</si>
  <si>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</si>
  <si>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</si>
  <si>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</si>
  <si>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</si>
  <si>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</si>
  <si>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</si>
  <si>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</si>
  <si>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</si>
  <si>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</si>
  <si>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</si>
  <si>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</si>
  <si>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</si>
  <si>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</si>
  <si>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</si>
  <si>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</si>
  <si>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</si>
  <si>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</si>
  <si>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</si>
  <si>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The Big 5 False Bay(KZN273)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</si>
  <si>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</si>
  <si>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</si>
  <si>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</si>
  <si>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</si>
  <si>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</si>
  <si>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</si>
  <si>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</si>
  <si>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</si>
  <si>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</si>
  <si>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</si>
  <si>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</si>
  <si>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</si>
  <si>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</si>
  <si>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</si>
  <si>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</si>
  <si>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</si>
  <si>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</si>
  <si>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</si>
  <si>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</si>
  <si>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</si>
  <si>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</si>
  <si>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</si>
  <si>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</si>
  <si>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</si>
  <si>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</si>
  <si>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</si>
  <si>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The Big 5 False Bay(KZN273)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</si>
  <si>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</si>
  <si>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</si>
  <si>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</si>
  <si>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</si>
  <si>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</si>
  <si>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</si>
  <si>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</si>
  <si>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</si>
  <si>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</si>
  <si>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</si>
  <si>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</si>
  <si>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</si>
  <si>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</si>
  <si>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</si>
  <si>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</si>
  <si>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</si>
  <si>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</si>
  <si>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</si>
  <si>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</si>
  <si>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</si>
  <si>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</si>
  <si>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</si>
  <si>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</si>
  <si>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</si>
  <si>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The Big 5 False Bay(KZN273)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</si>
  <si>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</si>
  <si>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</si>
  <si>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</si>
  <si>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</si>
  <si>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</si>
  <si>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</si>
  <si>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</si>
  <si>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</si>
  <si>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</si>
  <si>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</si>
  <si>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</si>
  <si>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</si>
  <si>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</si>
  <si>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</si>
  <si>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</si>
  <si>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</si>
  <si>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</si>
  <si>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</si>
  <si>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</si>
  <si>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</si>
  <si>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</si>
  <si>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</si>
  <si>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</si>
  <si>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</si>
  <si>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</si>
  <si>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</si>
  <si>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</si>
  <si>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</si>
  <si>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</si>
  <si>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</si>
  <si>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</si>
  <si>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</si>
  <si>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</si>
  <si>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</si>
  <si>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</si>
  <si>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The Big 5 False Bay(KZN273)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</si>
  <si>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</si>
  <si>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</si>
  <si>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The Big 5 False Bay(KZN273)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</si>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</sst>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7371628</v>
      </c>
      <c r="C5" s="19">
        <v>0</v>
      </c>
      <c r="D5" s="59">
        <v>6829000</v>
      </c>
      <c r="E5" s="60">
        <v>6829000</v>
      </c>
      <c r="F5" s="60">
        <v>3403419</v>
      </c>
      <c r="G5" s="60">
        <v>527338</v>
      </c>
      <c r="H5" s="60">
        <v>527453</v>
      </c>
      <c r="I5" s="60">
        <v>4458210</v>
      </c>
      <c r="J5" s="60">
        <v>527683</v>
      </c>
      <c r="K5" s="60">
        <v>527959</v>
      </c>
      <c r="L5" s="60">
        <v>695108</v>
      </c>
      <c r="M5" s="60">
        <v>1750750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6208960</v>
      </c>
      <c r="W5" s="60">
        <v>3414500</v>
      </c>
      <c r="X5" s="60">
        <v>2794460</v>
      </c>
      <c r="Y5" s="61">
        <v>81.84</v>
      </c>
      <c r="Z5" s="62">
        <v>6829000</v>
      </c>
    </row>
    <row r="6" spans="1:26" ht="13.5">
      <c r="A6" s="58" t="s">
        <v>32</v>
      </c>
      <c r="B6" s="19">
        <v>1156872</v>
      </c>
      <c r="C6" s="19">
        <v>0</v>
      </c>
      <c r="D6" s="59">
        <v>1303000</v>
      </c>
      <c r="E6" s="60">
        <v>1303000</v>
      </c>
      <c r="F6" s="60">
        <v>111988</v>
      </c>
      <c r="G6" s="60">
        <v>111988</v>
      </c>
      <c r="H6" s="60">
        <v>113784</v>
      </c>
      <c r="I6" s="60">
        <v>337760</v>
      </c>
      <c r="J6" s="60">
        <v>113784</v>
      </c>
      <c r="K6" s="60">
        <v>114554</v>
      </c>
      <c r="L6" s="60">
        <v>113655</v>
      </c>
      <c r="M6" s="60">
        <v>341993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679753</v>
      </c>
      <c r="W6" s="60">
        <v>651500</v>
      </c>
      <c r="X6" s="60">
        <v>28253</v>
      </c>
      <c r="Y6" s="61">
        <v>4.34</v>
      </c>
      <c r="Z6" s="62">
        <v>1303000</v>
      </c>
    </row>
    <row r="7" spans="1:26" ht="13.5">
      <c r="A7" s="58" t="s">
        <v>33</v>
      </c>
      <c r="B7" s="19">
        <v>178241</v>
      </c>
      <c r="C7" s="19">
        <v>0</v>
      </c>
      <c r="D7" s="59">
        <v>200000</v>
      </c>
      <c r="E7" s="60">
        <v>200000</v>
      </c>
      <c r="F7" s="60">
        <v>5516</v>
      </c>
      <c r="G7" s="60">
        <v>12842</v>
      </c>
      <c r="H7" s="60">
        <v>10733</v>
      </c>
      <c r="I7" s="60">
        <v>29091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29091</v>
      </c>
      <c r="W7" s="60">
        <v>100000</v>
      </c>
      <c r="X7" s="60">
        <v>-70909</v>
      </c>
      <c r="Y7" s="61">
        <v>-70.91</v>
      </c>
      <c r="Z7" s="62">
        <v>200000</v>
      </c>
    </row>
    <row r="8" spans="1:26" ht="13.5">
      <c r="A8" s="58" t="s">
        <v>34</v>
      </c>
      <c r="B8" s="19">
        <v>30163024</v>
      </c>
      <c r="C8" s="19">
        <v>0</v>
      </c>
      <c r="D8" s="59">
        <v>25645000</v>
      </c>
      <c r="E8" s="60">
        <v>25645000</v>
      </c>
      <c r="F8" s="60">
        <v>7255156</v>
      </c>
      <c r="G8" s="60">
        <v>394232</v>
      </c>
      <c r="H8" s="60">
        <v>567887</v>
      </c>
      <c r="I8" s="60">
        <v>8217275</v>
      </c>
      <c r="J8" s="60">
        <v>135533</v>
      </c>
      <c r="K8" s="60">
        <v>6177255</v>
      </c>
      <c r="L8" s="60">
        <v>0</v>
      </c>
      <c r="M8" s="60">
        <v>6312788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14530063</v>
      </c>
      <c r="W8" s="60">
        <v>12822500</v>
      </c>
      <c r="X8" s="60">
        <v>1707563</v>
      </c>
      <c r="Y8" s="61">
        <v>13.32</v>
      </c>
      <c r="Z8" s="62">
        <v>25645000</v>
      </c>
    </row>
    <row r="9" spans="1:26" ht="13.5">
      <c r="A9" s="58" t="s">
        <v>35</v>
      </c>
      <c r="B9" s="19">
        <v>227664</v>
      </c>
      <c r="C9" s="19">
        <v>0</v>
      </c>
      <c r="D9" s="59">
        <v>8800000</v>
      </c>
      <c r="E9" s="60">
        <v>8800000</v>
      </c>
      <c r="F9" s="60">
        <v>122774</v>
      </c>
      <c r="G9" s="60">
        <v>50744</v>
      </c>
      <c r="H9" s="60">
        <v>15885</v>
      </c>
      <c r="I9" s="60">
        <v>189403</v>
      </c>
      <c r="J9" s="60">
        <v>194693</v>
      </c>
      <c r="K9" s="60">
        <v>174365</v>
      </c>
      <c r="L9" s="60">
        <v>-21051</v>
      </c>
      <c r="M9" s="60">
        <v>348007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537410</v>
      </c>
      <c r="W9" s="60">
        <v>4400000</v>
      </c>
      <c r="X9" s="60">
        <v>-3862590</v>
      </c>
      <c r="Y9" s="61">
        <v>-87.79</v>
      </c>
      <c r="Z9" s="62">
        <v>8800000</v>
      </c>
    </row>
    <row r="10" spans="1:26" ht="25.5">
      <c r="A10" s="63" t="s">
        <v>277</v>
      </c>
      <c r="B10" s="64">
        <f>SUM(B5:B9)</f>
        <v>39097429</v>
      </c>
      <c r="C10" s="64">
        <f>SUM(C5:C9)</f>
        <v>0</v>
      </c>
      <c r="D10" s="65">
        <f aca="true" t="shared" si="0" ref="D10:Z10">SUM(D5:D9)</f>
        <v>42777000</v>
      </c>
      <c r="E10" s="66">
        <f t="shared" si="0"/>
        <v>42777000</v>
      </c>
      <c r="F10" s="66">
        <f t="shared" si="0"/>
        <v>10898853</v>
      </c>
      <c r="G10" s="66">
        <f t="shared" si="0"/>
        <v>1097144</v>
      </c>
      <c r="H10" s="66">
        <f t="shared" si="0"/>
        <v>1235742</v>
      </c>
      <c r="I10" s="66">
        <f t="shared" si="0"/>
        <v>13231739</v>
      </c>
      <c r="J10" s="66">
        <f t="shared" si="0"/>
        <v>971693</v>
      </c>
      <c r="K10" s="66">
        <f t="shared" si="0"/>
        <v>6994133</v>
      </c>
      <c r="L10" s="66">
        <f t="shared" si="0"/>
        <v>787712</v>
      </c>
      <c r="M10" s="66">
        <f t="shared" si="0"/>
        <v>8753538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21985277</v>
      </c>
      <c r="W10" s="66">
        <f t="shared" si="0"/>
        <v>21388500</v>
      </c>
      <c r="X10" s="66">
        <f t="shared" si="0"/>
        <v>596777</v>
      </c>
      <c r="Y10" s="67">
        <f>+IF(W10&lt;&gt;0,(X10/W10)*100,0)</f>
        <v>2.7901769642564926</v>
      </c>
      <c r="Z10" s="68">
        <f t="shared" si="0"/>
        <v>42777000</v>
      </c>
    </row>
    <row r="11" spans="1:26" ht="13.5">
      <c r="A11" s="58" t="s">
        <v>37</v>
      </c>
      <c r="B11" s="19">
        <v>9813874</v>
      </c>
      <c r="C11" s="19">
        <v>0</v>
      </c>
      <c r="D11" s="59">
        <v>14333000</v>
      </c>
      <c r="E11" s="60">
        <v>14333000</v>
      </c>
      <c r="F11" s="60">
        <v>738541</v>
      </c>
      <c r="G11" s="60">
        <v>745443</v>
      </c>
      <c r="H11" s="60">
        <v>743071</v>
      </c>
      <c r="I11" s="60">
        <v>2227055</v>
      </c>
      <c r="J11" s="60">
        <v>846600</v>
      </c>
      <c r="K11" s="60">
        <v>991319</v>
      </c>
      <c r="L11" s="60">
        <v>1352025</v>
      </c>
      <c r="M11" s="60">
        <v>3189944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5416999</v>
      </c>
      <c r="W11" s="60">
        <v>7166500</v>
      </c>
      <c r="X11" s="60">
        <v>-1749501</v>
      </c>
      <c r="Y11" s="61">
        <v>-24.41</v>
      </c>
      <c r="Z11" s="62">
        <v>14333000</v>
      </c>
    </row>
    <row r="12" spans="1:26" ht="13.5">
      <c r="A12" s="58" t="s">
        <v>38</v>
      </c>
      <c r="B12" s="19">
        <v>1416371</v>
      </c>
      <c r="C12" s="19">
        <v>0</v>
      </c>
      <c r="D12" s="59">
        <v>1646000</v>
      </c>
      <c r="E12" s="60">
        <v>1646000</v>
      </c>
      <c r="F12" s="60">
        <v>121313</v>
      </c>
      <c r="G12" s="60">
        <v>121314</v>
      </c>
      <c r="H12" s="60">
        <v>121314</v>
      </c>
      <c r="I12" s="60">
        <v>363941</v>
      </c>
      <c r="J12" s="60">
        <v>169234</v>
      </c>
      <c r="K12" s="60">
        <v>121315</v>
      </c>
      <c r="L12" s="60">
        <v>120274</v>
      </c>
      <c r="M12" s="60">
        <v>410823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774764</v>
      </c>
      <c r="W12" s="60">
        <v>823000</v>
      </c>
      <c r="X12" s="60">
        <v>-48236</v>
      </c>
      <c r="Y12" s="61">
        <v>-5.86</v>
      </c>
      <c r="Z12" s="62">
        <v>1646000</v>
      </c>
    </row>
    <row r="13" spans="1:26" ht="13.5">
      <c r="A13" s="58" t="s">
        <v>278</v>
      </c>
      <c r="B13" s="19">
        <v>3249965</v>
      </c>
      <c r="C13" s="19">
        <v>0</v>
      </c>
      <c r="D13" s="59">
        <v>3000000</v>
      </c>
      <c r="E13" s="60">
        <v>3000000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1500000</v>
      </c>
      <c r="X13" s="60">
        <v>-1500000</v>
      </c>
      <c r="Y13" s="61">
        <v>-100</v>
      </c>
      <c r="Z13" s="62">
        <v>3000000</v>
      </c>
    </row>
    <row r="14" spans="1:26" ht="13.5">
      <c r="A14" s="58" t="s">
        <v>40</v>
      </c>
      <c r="B14" s="19">
        <v>0</v>
      </c>
      <c r="C14" s="19">
        <v>0</v>
      </c>
      <c r="D14" s="59">
        <v>300000</v>
      </c>
      <c r="E14" s="60">
        <v>300000</v>
      </c>
      <c r="F14" s="60">
        <v>11204</v>
      </c>
      <c r="G14" s="60">
        <v>10889</v>
      </c>
      <c r="H14" s="60">
        <v>10242</v>
      </c>
      <c r="I14" s="60">
        <v>32335</v>
      </c>
      <c r="J14" s="60">
        <v>0</v>
      </c>
      <c r="K14" s="60">
        <v>0</v>
      </c>
      <c r="L14" s="60">
        <v>12392</v>
      </c>
      <c r="M14" s="60">
        <v>12392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44727</v>
      </c>
      <c r="W14" s="60">
        <v>150000</v>
      </c>
      <c r="X14" s="60">
        <v>-105273</v>
      </c>
      <c r="Y14" s="61">
        <v>-70.18</v>
      </c>
      <c r="Z14" s="62">
        <v>300000</v>
      </c>
    </row>
    <row r="15" spans="1:26" ht="13.5">
      <c r="A15" s="58" t="s">
        <v>41</v>
      </c>
      <c r="B15" s="19">
        <v>168631</v>
      </c>
      <c r="C15" s="19">
        <v>0</v>
      </c>
      <c r="D15" s="59">
        <v>1350000</v>
      </c>
      <c r="E15" s="60">
        <v>1350000</v>
      </c>
      <c r="F15" s="60">
        <v>42225</v>
      </c>
      <c r="G15" s="60">
        <v>1043</v>
      </c>
      <c r="H15" s="60">
        <v>0</v>
      </c>
      <c r="I15" s="60">
        <v>43268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43268</v>
      </c>
      <c r="W15" s="60">
        <v>675000</v>
      </c>
      <c r="X15" s="60">
        <v>-631732</v>
      </c>
      <c r="Y15" s="61">
        <v>-93.59</v>
      </c>
      <c r="Z15" s="62">
        <v>1350000</v>
      </c>
    </row>
    <row r="16" spans="1:26" ht="13.5">
      <c r="A16" s="69" t="s">
        <v>42</v>
      </c>
      <c r="B16" s="19">
        <v>4374576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1">
        <v>0</v>
      </c>
      <c r="Z16" s="62">
        <v>0</v>
      </c>
    </row>
    <row r="17" spans="1:26" ht="13.5">
      <c r="A17" s="58" t="s">
        <v>43</v>
      </c>
      <c r="B17" s="19">
        <v>12972713</v>
      </c>
      <c r="C17" s="19">
        <v>0</v>
      </c>
      <c r="D17" s="59">
        <v>21887000</v>
      </c>
      <c r="E17" s="60">
        <v>21887000</v>
      </c>
      <c r="F17" s="60">
        <v>1391791</v>
      </c>
      <c r="G17" s="60">
        <v>2748966</v>
      </c>
      <c r="H17" s="60">
        <v>1083107</v>
      </c>
      <c r="I17" s="60">
        <v>5223864</v>
      </c>
      <c r="J17" s="60">
        <v>1104155</v>
      </c>
      <c r="K17" s="60">
        <v>771729</v>
      </c>
      <c r="L17" s="60">
        <v>1031912</v>
      </c>
      <c r="M17" s="60">
        <v>2907796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8131660</v>
      </c>
      <c r="W17" s="60">
        <v>10943500</v>
      </c>
      <c r="X17" s="60">
        <v>-2811840</v>
      </c>
      <c r="Y17" s="61">
        <v>-25.69</v>
      </c>
      <c r="Z17" s="62">
        <v>21887000</v>
      </c>
    </row>
    <row r="18" spans="1:26" ht="13.5">
      <c r="A18" s="70" t="s">
        <v>44</v>
      </c>
      <c r="B18" s="71">
        <f>SUM(B11:B17)</f>
        <v>31996130</v>
      </c>
      <c r="C18" s="71">
        <f>SUM(C11:C17)</f>
        <v>0</v>
      </c>
      <c r="D18" s="72">
        <f aca="true" t="shared" si="1" ref="D18:Z18">SUM(D11:D17)</f>
        <v>42516000</v>
      </c>
      <c r="E18" s="73">
        <f t="shared" si="1"/>
        <v>42516000</v>
      </c>
      <c r="F18" s="73">
        <f t="shared" si="1"/>
        <v>2305074</v>
      </c>
      <c r="G18" s="73">
        <f t="shared" si="1"/>
        <v>3627655</v>
      </c>
      <c r="H18" s="73">
        <f t="shared" si="1"/>
        <v>1957734</v>
      </c>
      <c r="I18" s="73">
        <f t="shared" si="1"/>
        <v>7890463</v>
      </c>
      <c r="J18" s="73">
        <f t="shared" si="1"/>
        <v>2119989</v>
      </c>
      <c r="K18" s="73">
        <f t="shared" si="1"/>
        <v>1884363</v>
      </c>
      <c r="L18" s="73">
        <f t="shared" si="1"/>
        <v>2516603</v>
      </c>
      <c r="M18" s="73">
        <f t="shared" si="1"/>
        <v>6520955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14411418</v>
      </c>
      <c r="W18" s="73">
        <f t="shared" si="1"/>
        <v>21258000</v>
      </c>
      <c r="X18" s="73">
        <f t="shared" si="1"/>
        <v>-6846582</v>
      </c>
      <c r="Y18" s="67">
        <f>+IF(W18&lt;&gt;0,(X18/W18)*100,0)</f>
        <v>-32.20708439175839</v>
      </c>
      <c r="Z18" s="74">
        <f t="shared" si="1"/>
        <v>42516000</v>
      </c>
    </row>
    <row r="19" spans="1:26" ht="13.5">
      <c r="A19" s="70" t="s">
        <v>45</v>
      </c>
      <c r="B19" s="75">
        <f>+B10-B18</f>
        <v>7101299</v>
      </c>
      <c r="C19" s="75">
        <f>+C10-C18</f>
        <v>0</v>
      </c>
      <c r="D19" s="76">
        <f aca="true" t="shared" si="2" ref="D19:Z19">+D10-D18</f>
        <v>261000</v>
      </c>
      <c r="E19" s="77">
        <f t="shared" si="2"/>
        <v>261000</v>
      </c>
      <c r="F19" s="77">
        <f t="shared" si="2"/>
        <v>8593779</v>
      </c>
      <c r="G19" s="77">
        <f t="shared" si="2"/>
        <v>-2530511</v>
      </c>
      <c r="H19" s="77">
        <f t="shared" si="2"/>
        <v>-721992</v>
      </c>
      <c r="I19" s="77">
        <f t="shared" si="2"/>
        <v>5341276</v>
      </c>
      <c r="J19" s="77">
        <f t="shared" si="2"/>
        <v>-1148296</v>
      </c>
      <c r="K19" s="77">
        <f t="shared" si="2"/>
        <v>5109770</v>
      </c>
      <c r="L19" s="77">
        <f t="shared" si="2"/>
        <v>-1728891</v>
      </c>
      <c r="M19" s="77">
        <f t="shared" si="2"/>
        <v>2232583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7573859</v>
      </c>
      <c r="W19" s="77">
        <f>IF(E10=E18,0,W10-W18)</f>
        <v>130500</v>
      </c>
      <c r="X19" s="77">
        <f t="shared" si="2"/>
        <v>7443359</v>
      </c>
      <c r="Y19" s="78">
        <f>+IF(W19&lt;&gt;0,(X19/W19)*100,0)</f>
        <v>5703.723371647509</v>
      </c>
      <c r="Z19" s="79">
        <f t="shared" si="2"/>
        <v>261000</v>
      </c>
    </row>
    <row r="20" spans="1:26" ht="13.5">
      <c r="A20" s="58" t="s">
        <v>46</v>
      </c>
      <c r="B20" s="19">
        <v>0</v>
      </c>
      <c r="C20" s="19">
        <v>0</v>
      </c>
      <c r="D20" s="59">
        <v>10925000</v>
      </c>
      <c r="E20" s="60">
        <v>10925000</v>
      </c>
      <c r="F20" s="60">
        <v>475731</v>
      </c>
      <c r="G20" s="60">
        <v>2196799</v>
      </c>
      <c r="H20" s="60">
        <v>605495</v>
      </c>
      <c r="I20" s="60">
        <v>3278025</v>
      </c>
      <c r="J20" s="60">
        <v>971272</v>
      </c>
      <c r="K20" s="60">
        <v>0</v>
      </c>
      <c r="L20" s="60">
        <v>0</v>
      </c>
      <c r="M20" s="60">
        <v>971272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4249297</v>
      </c>
      <c r="W20" s="60">
        <v>5462500</v>
      </c>
      <c r="X20" s="60">
        <v>-1213203</v>
      </c>
      <c r="Y20" s="61">
        <v>-22.21</v>
      </c>
      <c r="Z20" s="62">
        <v>10925000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7101299</v>
      </c>
      <c r="C22" s="86">
        <f>SUM(C19:C21)</f>
        <v>0</v>
      </c>
      <c r="D22" s="87">
        <f aca="true" t="shared" si="3" ref="D22:Z22">SUM(D19:D21)</f>
        <v>11186000</v>
      </c>
      <c r="E22" s="88">
        <f t="shared" si="3"/>
        <v>11186000</v>
      </c>
      <c r="F22" s="88">
        <f t="shared" si="3"/>
        <v>9069510</v>
      </c>
      <c r="G22" s="88">
        <f t="shared" si="3"/>
        <v>-333712</v>
      </c>
      <c r="H22" s="88">
        <f t="shared" si="3"/>
        <v>-116497</v>
      </c>
      <c r="I22" s="88">
        <f t="shared" si="3"/>
        <v>8619301</v>
      </c>
      <c r="J22" s="88">
        <f t="shared" si="3"/>
        <v>-177024</v>
      </c>
      <c r="K22" s="88">
        <f t="shared" si="3"/>
        <v>5109770</v>
      </c>
      <c r="L22" s="88">
        <f t="shared" si="3"/>
        <v>-1728891</v>
      </c>
      <c r="M22" s="88">
        <f t="shared" si="3"/>
        <v>3203855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11823156</v>
      </c>
      <c r="W22" s="88">
        <f t="shared" si="3"/>
        <v>5593000</v>
      </c>
      <c r="X22" s="88">
        <f t="shared" si="3"/>
        <v>6230156</v>
      </c>
      <c r="Y22" s="89">
        <f>+IF(W22&lt;&gt;0,(X22/W22)*100,0)</f>
        <v>111.3920257464688</v>
      </c>
      <c r="Z22" s="90">
        <f t="shared" si="3"/>
        <v>11186000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7101299</v>
      </c>
      <c r="C24" s="75">
        <f>SUM(C22:C23)</f>
        <v>0</v>
      </c>
      <c r="D24" s="76">
        <f aca="true" t="shared" si="4" ref="D24:Z24">SUM(D22:D23)</f>
        <v>11186000</v>
      </c>
      <c r="E24" s="77">
        <f t="shared" si="4"/>
        <v>11186000</v>
      </c>
      <c r="F24" s="77">
        <f t="shared" si="4"/>
        <v>9069510</v>
      </c>
      <c r="G24" s="77">
        <f t="shared" si="4"/>
        <v>-333712</v>
      </c>
      <c r="H24" s="77">
        <f t="shared" si="4"/>
        <v>-116497</v>
      </c>
      <c r="I24" s="77">
        <f t="shared" si="4"/>
        <v>8619301</v>
      </c>
      <c r="J24" s="77">
        <f t="shared" si="4"/>
        <v>-177024</v>
      </c>
      <c r="K24" s="77">
        <f t="shared" si="4"/>
        <v>5109770</v>
      </c>
      <c r="L24" s="77">
        <f t="shared" si="4"/>
        <v>-1728891</v>
      </c>
      <c r="M24" s="77">
        <f t="shared" si="4"/>
        <v>3203855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11823156</v>
      </c>
      <c r="W24" s="77">
        <f t="shared" si="4"/>
        <v>5593000</v>
      </c>
      <c r="X24" s="77">
        <f t="shared" si="4"/>
        <v>6230156</v>
      </c>
      <c r="Y24" s="78">
        <f>+IF(W24&lt;&gt;0,(X24/W24)*100,0)</f>
        <v>111.3920257464688</v>
      </c>
      <c r="Z24" s="79">
        <f t="shared" si="4"/>
        <v>11186000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10766723</v>
      </c>
      <c r="C27" s="22">
        <v>0</v>
      </c>
      <c r="D27" s="99">
        <v>10995000</v>
      </c>
      <c r="E27" s="100">
        <v>10995000</v>
      </c>
      <c r="F27" s="100">
        <v>475731</v>
      </c>
      <c r="G27" s="100">
        <v>2196799</v>
      </c>
      <c r="H27" s="100">
        <v>605495</v>
      </c>
      <c r="I27" s="100">
        <v>3278025</v>
      </c>
      <c r="J27" s="100">
        <v>971271</v>
      </c>
      <c r="K27" s="100">
        <v>0</v>
      </c>
      <c r="L27" s="100">
        <v>562193</v>
      </c>
      <c r="M27" s="100">
        <v>1533464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4811489</v>
      </c>
      <c r="W27" s="100">
        <v>5497500</v>
      </c>
      <c r="X27" s="100">
        <v>-686011</v>
      </c>
      <c r="Y27" s="101">
        <v>-12.48</v>
      </c>
      <c r="Z27" s="102">
        <v>10995000</v>
      </c>
    </row>
    <row r="28" spans="1:26" ht="13.5">
      <c r="A28" s="103" t="s">
        <v>46</v>
      </c>
      <c r="B28" s="19">
        <v>9403312</v>
      </c>
      <c r="C28" s="19">
        <v>0</v>
      </c>
      <c r="D28" s="59">
        <v>10925000</v>
      </c>
      <c r="E28" s="60">
        <v>10925000</v>
      </c>
      <c r="F28" s="60">
        <v>475731</v>
      </c>
      <c r="G28" s="60">
        <v>2196799</v>
      </c>
      <c r="H28" s="60">
        <v>605495</v>
      </c>
      <c r="I28" s="60">
        <v>3278025</v>
      </c>
      <c r="J28" s="60">
        <v>971271</v>
      </c>
      <c r="K28" s="60">
        <v>0</v>
      </c>
      <c r="L28" s="60">
        <v>562193</v>
      </c>
      <c r="M28" s="60">
        <v>1533464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4811489</v>
      </c>
      <c r="W28" s="60">
        <v>5462500</v>
      </c>
      <c r="X28" s="60">
        <v>-651011</v>
      </c>
      <c r="Y28" s="61">
        <v>-11.92</v>
      </c>
      <c r="Z28" s="62">
        <v>10925000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1363411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70000</v>
      </c>
      <c r="E31" s="60">
        <v>70000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35000</v>
      </c>
      <c r="X31" s="60">
        <v>-35000</v>
      </c>
      <c r="Y31" s="61">
        <v>-100</v>
      </c>
      <c r="Z31" s="62">
        <v>70000</v>
      </c>
    </row>
    <row r="32" spans="1:26" ht="13.5">
      <c r="A32" s="70" t="s">
        <v>54</v>
      </c>
      <c r="B32" s="22">
        <f>SUM(B28:B31)</f>
        <v>10766723</v>
      </c>
      <c r="C32" s="22">
        <f>SUM(C28:C31)</f>
        <v>0</v>
      </c>
      <c r="D32" s="99">
        <f aca="true" t="shared" si="5" ref="D32:Z32">SUM(D28:D31)</f>
        <v>10995000</v>
      </c>
      <c r="E32" s="100">
        <f t="shared" si="5"/>
        <v>10995000</v>
      </c>
      <c r="F32" s="100">
        <f t="shared" si="5"/>
        <v>475731</v>
      </c>
      <c r="G32" s="100">
        <f t="shared" si="5"/>
        <v>2196799</v>
      </c>
      <c r="H32" s="100">
        <f t="shared" si="5"/>
        <v>605495</v>
      </c>
      <c r="I32" s="100">
        <f t="shared" si="5"/>
        <v>3278025</v>
      </c>
      <c r="J32" s="100">
        <f t="shared" si="5"/>
        <v>971271</v>
      </c>
      <c r="K32" s="100">
        <f t="shared" si="5"/>
        <v>0</v>
      </c>
      <c r="L32" s="100">
        <f t="shared" si="5"/>
        <v>562193</v>
      </c>
      <c r="M32" s="100">
        <f t="shared" si="5"/>
        <v>1533464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4811489</v>
      </c>
      <c r="W32" s="100">
        <f t="shared" si="5"/>
        <v>5497500</v>
      </c>
      <c r="X32" s="100">
        <f t="shared" si="5"/>
        <v>-686011</v>
      </c>
      <c r="Y32" s="101">
        <f>+IF(W32&lt;&gt;0,(X32/W32)*100,0)</f>
        <v>-12.478599363346977</v>
      </c>
      <c r="Z32" s="102">
        <f t="shared" si="5"/>
        <v>10995000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11243196</v>
      </c>
      <c r="C35" s="19">
        <v>0</v>
      </c>
      <c r="D35" s="59">
        <v>9370440</v>
      </c>
      <c r="E35" s="60">
        <v>9370440</v>
      </c>
      <c r="F35" s="60">
        <v>9265223</v>
      </c>
      <c r="G35" s="60">
        <v>16662234</v>
      </c>
      <c r="H35" s="60">
        <v>15710304</v>
      </c>
      <c r="I35" s="60">
        <v>15710304</v>
      </c>
      <c r="J35" s="60">
        <v>14822992</v>
      </c>
      <c r="K35" s="60">
        <v>20491400</v>
      </c>
      <c r="L35" s="60">
        <v>18001218</v>
      </c>
      <c r="M35" s="60">
        <v>18001218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18001218</v>
      </c>
      <c r="W35" s="60">
        <v>4685220</v>
      </c>
      <c r="X35" s="60">
        <v>13315998</v>
      </c>
      <c r="Y35" s="61">
        <v>284.21</v>
      </c>
      <c r="Z35" s="62">
        <v>9370440</v>
      </c>
    </row>
    <row r="36" spans="1:26" ht="13.5">
      <c r="A36" s="58" t="s">
        <v>57</v>
      </c>
      <c r="B36" s="19">
        <v>100850798</v>
      </c>
      <c r="C36" s="19">
        <v>0</v>
      </c>
      <c r="D36" s="59">
        <v>102922067</v>
      </c>
      <c r="E36" s="60">
        <v>102922067</v>
      </c>
      <c r="F36" s="60">
        <v>112458737</v>
      </c>
      <c r="G36" s="60">
        <v>103223086</v>
      </c>
      <c r="H36" s="60">
        <v>103969335</v>
      </c>
      <c r="I36" s="60">
        <v>103969335</v>
      </c>
      <c r="J36" s="60">
        <v>104815766</v>
      </c>
      <c r="K36" s="60">
        <v>105507382</v>
      </c>
      <c r="L36" s="60">
        <v>106018606</v>
      </c>
      <c r="M36" s="60">
        <v>106018606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106018606</v>
      </c>
      <c r="W36" s="60">
        <v>51461034</v>
      </c>
      <c r="X36" s="60">
        <v>54557572</v>
      </c>
      <c r="Y36" s="61">
        <v>106.02</v>
      </c>
      <c r="Z36" s="62">
        <v>102922067</v>
      </c>
    </row>
    <row r="37" spans="1:26" ht="13.5">
      <c r="A37" s="58" t="s">
        <v>58</v>
      </c>
      <c r="B37" s="19">
        <v>12151875</v>
      </c>
      <c r="C37" s="19">
        <v>0</v>
      </c>
      <c r="D37" s="59">
        <v>7114680</v>
      </c>
      <c r="E37" s="60">
        <v>7114680</v>
      </c>
      <c r="F37" s="60">
        <v>19545254</v>
      </c>
      <c r="G37" s="60">
        <v>20437168</v>
      </c>
      <c r="H37" s="60">
        <v>15822091</v>
      </c>
      <c r="I37" s="60">
        <v>15822091</v>
      </c>
      <c r="J37" s="60">
        <v>15671232</v>
      </c>
      <c r="K37" s="60">
        <v>17078410</v>
      </c>
      <c r="L37" s="60">
        <v>16304229</v>
      </c>
      <c r="M37" s="60">
        <v>16304229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16304229</v>
      </c>
      <c r="W37" s="60">
        <v>3557340</v>
      </c>
      <c r="X37" s="60">
        <v>12746889</v>
      </c>
      <c r="Y37" s="61">
        <v>358.33</v>
      </c>
      <c r="Z37" s="62">
        <v>7114680</v>
      </c>
    </row>
    <row r="38" spans="1:26" ht="13.5">
      <c r="A38" s="58" t="s">
        <v>59</v>
      </c>
      <c r="B38" s="19">
        <v>4787732</v>
      </c>
      <c r="C38" s="19">
        <v>0</v>
      </c>
      <c r="D38" s="59">
        <v>2283240</v>
      </c>
      <c r="E38" s="60">
        <v>2283240</v>
      </c>
      <c r="F38" s="60">
        <v>1192980</v>
      </c>
      <c r="G38" s="60">
        <v>1158359</v>
      </c>
      <c r="H38" s="60">
        <v>8216</v>
      </c>
      <c r="I38" s="60">
        <v>8216</v>
      </c>
      <c r="J38" s="60">
        <v>1087829</v>
      </c>
      <c r="K38" s="60">
        <v>1051935</v>
      </c>
      <c r="L38" s="60">
        <v>1016020</v>
      </c>
      <c r="M38" s="60">
        <v>1016020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1016020</v>
      </c>
      <c r="W38" s="60">
        <v>1141620</v>
      </c>
      <c r="X38" s="60">
        <v>-125600</v>
      </c>
      <c r="Y38" s="61">
        <v>-11</v>
      </c>
      <c r="Z38" s="62">
        <v>2283240</v>
      </c>
    </row>
    <row r="39" spans="1:26" ht="13.5">
      <c r="A39" s="58" t="s">
        <v>60</v>
      </c>
      <c r="B39" s="19">
        <v>95154387</v>
      </c>
      <c r="C39" s="19">
        <v>0</v>
      </c>
      <c r="D39" s="59">
        <v>102894587</v>
      </c>
      <c r="E39" s="60">
        <v>102894587</v>
      </c>
      <c r="F39" s="60">
        <v>100985726</v>
      </c>
      <c r="G39" s="60">
        <v>98289793</v>
      </c>
      <c r="H39" s="60">
        <v>103849332</v>
      </c>
      <c r="I39" s="60">
        <v>103849332</v>
      </c>
      <c r="J39" s="60">
        <v>102879697</v>
      </c>
      <c r="K39" s="60">
        <v>107868437</v>
      </c>
      <c r="L39" s="60">
        <v>106699575</v>
      </c>
      <c r="M39" s="60">
        <v>106699575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106699575</v>
      </c>
      <c r="W39" s="60">
        <v>51447294</v>
      </c>
      <c r="X39" s="60">
        <v>55252281</v>
      </c>
      <c r="Y39" s="61">
        <v>107.4</v>
      </c>
      <c r="Z39" s="62">
        <v>102894587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16809946</v>
      </c>
      <c r="C42" s="19">
        <v>0</v>
      </c>
      <c r="D42" s="59">
        <v>8416990</v>
      </c>
      <c r="E42" s="60">
        <v>8416990</v>
      </c>
      <c r="F42" s="60">
        <v>8708070</v>
      </c>
      <c r="G42" s="60">
        <v>-4168281</v>
      </c>
      <c r="H42" s="60">
        <v>-275471</v>
      </c>
      <c r="I42" s="60">
        <v>4264318</v>
      </c>
      <c r="J42" s="60">
        <v>-1312607</v>
      </c>
      <c r="K42" s="60">
        <v>8058073</v>
      </c>
      <c r="L42" s="60">
        <v>-3497910</v>
      </c>
      <c r="M42" s="60">
        <v>3247556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7511874</v>
      </c>
      <c r="W42" s="60">
        <v>3750662</v>
      </c>
      <c r="X42" s="60">
        <v>3761212</v>
      </c>
      <c r="Y42" s="61">
        <v>100.28</v>
      </c>
      <c r="Z42" s="62">
        <v>8416990</v>
      </c>
    </row>
    <row r="43" spans="1:26" ht="13.5">
      <c r="A43" s="58" t="s">
        <v>63</v>
      </c>
      <c r="B43" s="19">
        <v>0</v>
      </c>
      <c r="C43" s="19">
        <v>0</v>
      </c>
      <c r="D43" s="59">
        <v>-6795000</v>
      </c>
      <c r="E43" s="60">
        <v>-6795000</v>
      </c>
      <c r="F43" s="60">
        <v>-475731</v>
      </c>
      <c r="G43" s="60">
        <v>-81125</v>
      </c>
      <c r="H43" s="60">
        <v>-2825589</v>
      </c>
      <c r="I43" s="60">
        <v>-3382445</v>
      </c>
      <c r="J43" s="60">
        <v>-211101</v>
      </c>
      <c r="K43" s="60">
        <v>-1704564</v>
      </c>
      <c r="L43" s="60">
        <v>-562195</v>
      </c>
      <c r="M43" s="60">
        <v>-2477860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-5860305</v>
      </c>
      <c r="W43" s="60">
        <v>-6000000</v>
      </c>
      <c r="X43" s="60">
        <v>139695</v>
      </c>
      <c r="Y43" s="61">
        <v>-2.33</v>
      </c>
      <c r="Z43" s="62">
        <v>-6795000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-45000</v>
      </c>
      <c r="G44" s="60">
        <v>-45000</v>
      </c>
      <c r="H44" s="60">
        <v>-35268</v>
      </c>
      <c r="I44" s="60">
        <v>-125268</v>
      </c>
      <c r="J44" s="60">
        <v>-35262</v>
      </c>
      <c r="K44" s="60">
        <v>-45510</v>
      </c>
      <c r="L44" s="60">
        <v>-35914</v>
      </c>
      <c r="M44" s="60">
        <v>-116686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-241954</v>
      </c>
      <c r="W44" s="60">
        <v>0</v>
      </c>
      <c r="X44" s="60">
        <v>-241954</v>
      </c>
      <c r="Y44" s="61">
        <v>0</v>
      </c>
      <c r="Z44" s="62">
        <v>0</v>
      </c>
    </row>
    <row r="45" spans="1:26" ht="13.5">
      <c r="A45" s="70" t="s">
        <v>65</v>
      </c>
      <c r="B45" s="22">
        <v>16809946</v>
      </c>
      <c r="C45" s="22">
        <v>0</v>
      </c>
      <c r="D45" s="99">
        <v>2303990</v>
      </c>
      <c r="E45" s="100">
        <v>2303990</v>
      </c>
      <c r="F45" s="100">
        <v>8193742</v>
      </c>
      <c r="G45" s="100">
        <v>3899336</v>
      </c>
      <c r="H45" s="100">
        <v>763008</v>
      </c>
      <c r="I45" s="100">
        <v>763008</v>
      </c>
      <c r="J45" s="100">
        <v>-795962</v>
      </c>
      <c r="K45" s="100">
        <v>5512037</v>
      </c>
      <c r="L45" s="100">
        <v>1416018</v>
      </c>
      <c r="M45" s="100">
        <v>1416018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1416018</v>
      </c>
      <c r="W45" s="100">
        <v>-1567338</v>
      </c>
      <c r="X45" s="100">
        <v>2983356</v>
      </c>
      <c r="Y45" s="101">
        <v>-190.35</v>
      </c>
      <c r="Z45" s="102">
        <v>2303990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637089</v>
      </c>
      <c r="C49" s="52">
        <v>0</v>
      </c>
      <c r="D49" s="129">
        <v>648146</v>
      </c>
      <c r="E49" s="54">
        <v>544074</v>
      </c>
      <c r="F49" s="54">
        <v>0</v>
      </c>
      <c r="G49" s="54">
        <v>0</v>
      </c>
      <c r="H49" s="54">
        <v>0</v>
      </c>
      <c r="I49" s="54">
        <v>414660</v>
      </c>
      <c r="J49" s="54">
        <v>0</v>
      </c>
      <c r="K49" s="54">
        <v>0</v>
      </c>
      <c r="L49" s="54">
        <v>0</v>
      </c>
      <c r="M49" s="54">
        <v>371467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2343255</v>
      </c>
      <c r="W49" s="54">
        <v>9782891</v>
      </c>
      <c r="X49" s="54">
        <v>0</v>
      </c>
      <c r="Y49" s="54">
        <v>14741582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324266</v>
      </c>
      <c r="C51" s="52">
        <v>0</v>
      </c>
      <c r="D51" s="129">
        <v>-203721</v>
      </c>
      <c r="E51" s="54">
        <v>104178</v>
      </c>
      <c r="F51" s="54">
        <v>0</v>
      </c>
      <c r="G51" s="54">
        <v>0</v>
      </c>
      <c r="H51" s="54">
        <v>0</v>
      </c>
      <c r="I51" s="54">
        <v>468772</v>
      </c>
      <c r="J51" s="54">
        <v>0</v>
      </c>
      <c r="K51" s="54">
        <v>0</v>
      </c>
      <c r="L51" s="54">
        <v>0</v>
      </c>
      <c r="M51" s="54">
        <v>22358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111594</v>
      </c>
      <c r="W51" s="54">
        <v>1410423</v>
      </c>
      <c r="X51" s="54">
        <v>0</v>
      </c>
      <c r="Y51" s="54">
        <v>2237870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98.97090451734073</v>
      </c>
      <c r="C58" s="5">
        <f>IF(C67=0,0,+(C76/C67)*100)</f>
        <v>0</v>
      </c>
      <c r="D58" s="6">
        <f aca="true" t="shared" si="6" ref="D58:Z58">IF(D67=0,0,+(D76/D67)*100)</f>
        <v>57.065217391304344</v>
      </c>
      <c r="E58" s="7">
        <f t="shared" si="6"/>
        <v>57.065217391304344</v>
      </c>
      <c r="F58" s="7">
        <f t="shared" si="6"/>
        <v>13.067845865639537</v>
      </c>
      <c r="G58" s="7">
        <f t="shared" si="6"/>
        <v>28.678871105041114</v>
      </c>
      <c r="H58" s="7">
        <f t="shared" si="6"/>
        <v>249.82337275357386</v>
      </c>
      <c r="I58" s="7">
        <f t="shared" si="6"/>
        <v>45.831041390645936</v>
      </c>
      <c r="J58" s="7">
        <f t="shared" si="6"/>
        <v>56.774850715771365</v>
      </c>
      <c r="K58" s="7">
        <f t="shared" si="6"/>
        <v>70.02823629346868</v>
      </c>
      <c r="L58" s="7">
        <f t="shared" si="6"/>
        <v>46.393319180031725</v>
      </c>
      <c r="M58" s="7">
        <f t="shared" si="6"/>
        <v>57.49164908947058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49.658559578505354</v>
      </c>
      <c r="W58" s="7">
        <f t="shared" si="6"/>
        <v>57.065217391304344</v>
      </c>
      <c r="X58" s="7">
        <f t="shared" si="6"/>
        <v>0</v>
      </c>
      <c r="Y58" s="7">
        <f t="shared" si="6"/>
        <v>0</v>
      </c>
      <c r="Z58" s="8">
        <f t="shared" si="6"/>
        <v>57.065217391304344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61.50241616634939</v>
      </c>
      <c r="E59" s="10">
        <f t="shared" si="7"/>
        <v>61.50241616634939</v>
      </c>
      <c r="F59" s="10">
        <f t="shared" si="7"/>
        <v>11.41302319814281</v>
      </c>
      <c r="G59" s="10">
        <f t="shared" si="7"/>
        <v>26.507287546127912</v>
      </c>
      <c r="H59" s="10">
        <f t="shared" si="7"/>
        <v>294.3284046161459</v>
      </c>
      <c r="I59" s="10">
        <f t="shared" si="7"/>
        <v>46.67030041204878</v>
      </c>
      <c r="J59" s="10">
        <f t="shared" si="7"/>
        <v>82.88101000032216</v>
      </c>
      <c r="K59" s="10">
        <f t="shared" si="7"/>
        <v>90.57597275546017</v>
      </c>
      <c r="L59" s="10">
        <f t="shared" si="7"/>
        <v>50.70578960391766</v>
      </c>
      <c r="M59" s="10">
        <f t="shared" si="7"/>
        <v>72.4268456375839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53.93291308045147</v>
      </c>
      <c r="W59" s="10">
        <f t="shared" si="7"/>
        <v>61.50241616634939</v>
      </c>
      <c r="X59" s="10">
        <f t="shared" si="7"/>
        <v>0</v>
      </c>
      <c r="Y59" s="10">
        <f t="shared" si="7"/>
        <v>0</v>
      </c>
      <c r="Z59" s="11">
        <f t="shared" si="7"/>
        <v>61.50241616634939</v>
      </c>
    </row>
    <row r="60" spans="1:26" ht="13.5">
      <c r="A60" s="38" t="s">
        <v>32</v>
      </c>
      <c r="B60" s="12">
        <f t="shared" si="7"/>
        <v>93.16640043150841</v>
      </c>
      <c r="C60" s="12">
        <f t="shared" si="7"/>
        <v>0</v>
      </c>
      <c r="D60" s="3">
        <f t="shared" si="7"/>
        <v>64.46661550268611</v>
      </c>
      <c r="E60" s="13">
        <f t="shared" si="7"/>
        <v>64.46661550268611</v>
      </c>
      <c r="F60" s="13">
        <f t="shared" si="7"/>
        <v>75.28395899560667</v>
      </c>
      <c r="G60" s="13">
        <f t="shared" si="7"/>
        <v>39.437261135121624</v>
      </c>
      <c r="H60" s="13">
        <f t="shared" si="7"/>
        <v>29.720347324755675</v>
      </c>
      <c r="I60" s="13">
        <f t="shared" si="7"/>
        <v>48.049206537186166</v>
      </c>
      <c r="J60" s="13">
        <f t="shared" si="7"/>
        <v>24.66076073964705</v>
      </c>
      <c r="K60" s="13">
        <f t="shared" si="7"/>
        <v>48.8896066483929</v>
      </c>
      <c r="L60" s="13">
        <f t="shared" si="7"/>
        <v>20.01847696977696</v>
      </c>
      <c r="M60" s="13">
        <f t="shared" si="7"/>
        <v>31.233680221525002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39.58908603566295</v>
      </c>
      <c r="W60" s="13">
        <f t="shared" si="7"/>
        <v>64.46661550268611</v>
      </c>
      <c r="X60" s="13">
        <f t="shared" si="7"/>
        <v>0</v>
      </c>
      <c r="Y60" s="13">
        <f t="shared" si="7"/>
        <v>0</v>
      </c>
      <c r="Z60" s="14">
        <f t="shared" si="7"/>
        <v>64.46661550268611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64.46661550268611</v>
      </c>
      <c r="E64" s="13">
        <f t="shared" si="7"/>
        <v>64.46661550268611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64.46661550268611</v>
      </c>
      <c r="X64" s="13">
        <f t="shared" si="7"/>
        <v>0</v>
      </c>
      <c r="Y64" s="13">
        <f t="shared" si="7"/>
        <v>0</v>
      </c>
      <c r="Z64" s="14">
        <f t="shared" si="7"/>
        <v>64.46661550268611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285</v>
      </c>
      <c r="B67" s="24">
        <v>7682086</v>
      </c>
      <c r="C67" s="24"/>
      <c r="D67" s="25">
        <v>8832000</v>
      </c>
      <c r="E67" s="26">
        <v>8832000</v>
      </c>
      <c r="F67" s="26">
        <v>3617597</v>
      </c>
      <c r="G67" s="26">
        <v>641406</v>
      </c>
      <c r="H67" s="26">
        <v>634953</v>
      </c>
      <c r="I67" s="26">
        <v>4893956</v>
      </c>
      <c r="J67" s="26">
        <v>819745</v>
      </c>
      <c r="K67" s="26">
        <v>762848</v>
      </c>
      <c r="L67" s="26">
        <v>808763</v>
      </c>
      <c r="M67" s="26">
        <v>2391356</v>
      </c>
      <c r="N67" s="26"/>
      <c r="O67" s="26"/>
      <c r="P67" s="26"/>
      <c r="Q67" s="26"/>
      <c r="R67" s="26"/>
      <c r="S67" s="26"/>
      <c r="T67" s="26"/>
      <c r="U67" s="26"/>
      <c r="V67" s="26">
        <v>7285312</v>
      </c>
      <c r="W67" s="26">
        <v>4416000</v>
      </c>
      <c r="X67" s="26"/>
      <c r="Y67" s="25"/>
      <c r="Z67" s="27">
        <v>8832000</v>
      </c>
    </row>
    <row r="68" spans="1:26" ht="13.5" hidden="1">
      <c r="A68" s="37" t="s">
        <v>31</v>
      </c>
      <c r="B68" s="19">
        <v>6525214</v>
      </c>
      <c r="C68" s="19"/>
      <c r="D68" s="20">
        <v>6829000</v>
      </c>
      <c r="E68" s="21">
        <v>6829000</v>
      </c>
      <c r="F68" s="21">
        <v>3403419</v>
      </c>
      <c r="G68" s="21">
        <v>527338</v>
      </c>
      <c r="H68" s="21">
        <v>527453</v>
      </c>
      <c r="I68" s="21">
        <v>4458210</v>
      </c>
      <c r="J68" s="21">
        <v>527683</v>
      </c>
      <c r="K68" s="21">
        <v>527959</v>
      </c>
      <c r="L68" s="21">
        <v>695108</v>
      </c>
      <c r="M68" s="21">
        <v>1750750</v>
      </c>
      <c r="N68" s="21"/>
      <c r="O68" s="21"/>
      <c r="P68" s="21"/>
      <c r="Q68" s="21"/>
      <c r="R68" s="21"/>
      <c r="S68" s="21"/>
      <c r="T68" s="21"/>
      <c r="U68" s="21"/>
      <c r="V68" s="21">
        <v>6208960</v>
      </c>
      <c r="W68" s="21">
        <v>3414500</v>
      </c>
      <c r="X68" s="21"/>
      <c r="Y68" s="20"/>
      <c r="Z68" s="23">
        <v>6829000</v>
      </c>
    </row>
    <row r="69" spans="1:26" ht="13.5" hidden="1">
      <c r="A69" s="38" t="s">
        <v>32</v>
      </c>
      <c r="B69" s="19">
        <v>1156872</v>
      </c>
      <c r="C69" s="19"/>
      <c r="D69" s="20">
        <v>1303000</v>
      </c>
      <c r="E69" s="21">
        <v>1303000</v>
      </c>
      <c r="F69" s="21">
        <v>111988</v>
      </c>
      <c r="G69" s="21">
        <v>111988</v>
      </c>
      <c r="H69" s="21">
        <v>113784</v>
      </c>
      <c r="I69" s="21">
        <v>337760</v>
      </c>
      <c r="J69" s="21">
        <v>113784</v>
      </c>
      <c r="K69" s="21">
        <v>114554</v>
      </c>
      <c r="L69" s="21">
        <v>113655</v>
      </c>
      <c r="M69" s="21">
        <v>341993</v>
      </c>
      <c r="N69" s="21"/>
      <c r="O69" s="21"/>
      <c r="P69" s="21"/>
      <c r="Q69" s="21"/>
      <c r="R69" s="21"/>
      <c r="S69" s="21"/>
      <c r="T69" s="21"/>
      <c r="U69" s="21"/>
      <c r="V69" s="21">
        <v>679753</v>
      </c>
      <c r="W69" s="21">
        <v>651500</v>
      </c>
      <c r="X69" s="21"/>
      <c r="Y69" s="20"/>
      <c r="Z69" s="23">
        <v>1303000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>
        <v>111988</v>
      </c>
      <c r="G72" s="21">
        <v>111988</v>
      </c>
      <c r="H72" s="21">
        <v>113784</v>
      </c>
      <c r="I72" s="21">
        <v>337760</v>
      </c>
      <c r="J72" s="21">
        <v>113784</v>
      </c>
      <c r="K72" s="21">
        <v>114554</v>
      </c>
      <c r="L72" s="21">
        <v>113655</v>
      </c>
      <c r="M72" s="21">
        <v>341993</v>
      </c>
      <c r="N72" s="21"/>
      <c r="O72" s="21"/>
      <c r="P72" s="21"/>
      <c r="Q72" s="21"/>
      <c r="R72" s="21"/>
      <c r="S72" s="21"/>
      <c r="T72" s="21"/>
      <c r="U72" s="21"/>
      <c r="V72" s="21">
        <v>679753</v>
      </c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>
        <v>1303000</v>
      </c>
      <c r="E73" s="21">
        <v>1303000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651500</v>
      </c>
      <c r="X73" s="21"/>
      <c r="Y73" s="20"/>
      <c r="Z73" s="23">
        <v>1303000</v>
      </c>
    </row>
    <row r="74" spans="1:26" ht="13.5" hidden="1">
      <c r="A74" s="39" t="s">
        <v>107</v>
      </c>
      <c r="B74" s="19">
        <v>1156872</v>
      </c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700000</v>
      </c>
      <c r="E75" s="30">
        <v>700000</v>
      </c>
      <c r="F75" s="30">
        <v>102190</v>
      </c>
      <c r="G75" s="30">
        <v>2080</v>
      </c>
      <c r="H75" s="30">
        <v>-6284</v>
      </c>
      <c r="I75" s="30">
        <v>97986</v>
      </c>
      <c r="J75" s="30">
        <v>178278</v>
      </c>
      <c r="K75" s="30">
        <v>120335</v>
      </c>
      <c r="L75" s="30"/>
      <c r="M75" s="30">
        <v>298613</v>
      </c>
      <c r="N75" s="30"/>
      <c r="O75" s="30"/>
      <c r="P75" s="30"/>
      <c r="Q75" s="30"/>
      <c r="R75" s="30"/>
      <c r="S75" s="30"/>
      <c r="T75" s="30"/>
      <c r="U75" s="30"/>
      <c r="V75" s="30">
        <v>396599</v>
      </c>
      <c r="W75" s="30">
        <v>350000</v>
      </c>
      <c r="X75" s="30"/>
      <c r="Y75" s="29"/>
      <c r="Z75" s="31">
        <v>700000</v>
      </c>
    </row>
    <row r="76" spans="1:26" ht="13.5" hidden="1">
      <c r="A76" s="42" t="s">
        <v>286</v>
      </c>
      <c r="B76" s="32">
        <v>7603030</v>
      </c>
      <c r="C76" s="32"/>
      <c r="D76" s="33">
        <v>5040000</v>
      </c>
      <c r="E76" s="34">
        <v>5040000</v>
      </c>
      <c r="F76" s="34">
        <v>472742</v>
      </c>
      <c r="G76" s="34">
        <v>183948</v>
      </c>
      <c r="H76" s="34">
        <v>1586261</v>
      </c>
      <c r="I76" s="34">
        <v>2242951</v>
      </c>
      <c r="J76" s="34">
        <v>465409</v>
      </c>
      <c r="K76" s="34">
        <v>534209</v>
      </c>
      <c r="L76" s="34">
        <v>375212</v>
      </c>
      <c r="M76" s="34">
        <v>1374830</v>
      </c>
      <c r="N76" s="34"/>
      <c r="O76" s="34"/>
      <c r="P76" s="34"/>
      <c r="Q76" s="34"/>
      <c r="R76" s="34"/>
      <c r="S76" s="34"/>
      <c r="T76" s="34"/>
      <c r="U76" s="34"/>
      <c r="V76" s="34">
        <v>3617781</v>
      </c>
      <c r="W76" s="34">
        <v>2520000</v>
      </c>
      <c r="X76" s="34"/>
      <c r="Y76" s="33"/>
      <c r="Z76" s="35">
        <v>5040000</v>
      </c>
    </row>
    <row r="77" spans="1:26" ht="13.5" hidden="1">
      <c r="A77" s="37" t="s">
        <v>31</v>
      </c>
      <c r="B77" s="19">
        <v>6525214</v>
      </c>
      <c r="C77" s="19"/>
      <c r="D77" s="20">
        <v>4200000</v>
      </c>
      <c r="E77" s="21">
        <v>4200000</v>
      </c>
      <c r="F77" s="21">
        <v>388433</v>
      </c>
      <c r="G77" s="21">
        <v>139783</v>
      </c>
      <c r="H77" s="21">
        <v>1552444</v>
      </c>
      <c r="I77" s="21">
        <v>2080660</v>
      </c>
      <c r="J77" s="21">
        <v>437349</v>
      </c>
      <c r="K77" s="21">
        <v>478204</v>
      </c>
      <c r="L77" s="21">
        <v>352460</v>
      </c>
      <c r="M77" s="21">
        <v>1268013</v>
      </c>
      <c r="N77" s="21"/>
      <c r="O77" s="21"/>
      <c r="P77" s="21"/>
      <c r="Q77" s="21"/>
      <c r="R77" s="21"/>
      <c r="S77" s="21"/>
      <c r="T77" s="21"/>
      <c r="U77" s="21"/>
      <c r="V77" s="21">
        <v>3348673</v>
      </c>
      <c r="W77" s="21">
        <v>2100000</v>
      </c>
      <c r="X77" s="21"/>
      <c r="Y77" s="20"/>
      <c r="Z77" s="23">
        <v>4200000</v>
      </c>
    </row>
    <row r="78" spans="1:26" ht="13.5" hidden="1">
      <c r="A78" s="38" t="s">
        <v>32</v>
      </c>
      <c r="B78" s="19">
        <v>1077816</v>
      </c>
      <c r="C78" s="19"/>
      <c r="D78" s="20">
        <v>840000</v>
      </c>
      <c r="E78" s="21">
        <v>840000</v>
      </c>
      <c r="F78" s="21">
        <v>84309</v>
      </c>
      <c r="G78" s="21">
        <v>44165</v>
      </c>
      <c r="H78" s="21">
        <v>33817</v>
      </c>
      <c r="I78" s="21">
        <v>162291</v>
      </c>
      <c r="J78" s="21">
        <v>28060</v>
      </c>
      <c r="K78" s="21">
        <v>56005</v>
      </c>
      <c r="L78" s="21">
        <v>22752</v>
      </c>
      <c r="M78" s="21">
        <v>106817</v>
      </c>
      <c r="N78" s="21"/>
      <c r="O78" s="21"/>
      <c r="P78" s="21"/>
      <c r="Q78" s="21"/>
      <c r="R78" s="21"/>
      <c r="S78" s="21"/>
      <c r="T78" s="21"/>
      <c r="U78" s="21"/>
      <c r="V78" s="21">
        <v>269108</v>
      </c>
      <c r="W78" s="21">
        <v>420000</v>
      </c>
      <c r="X78" s="21"/>
      <c r="Y78" s="20"/>
      <c r="Z78" s="23">
        <v>840000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1077816</v>
      </c>
      <c r="C82" s="19"/>
      <c r="D82" s="20">
        <v>840000</v>
      </c>
      <c r="E82" s="21">
        <v>840000</v>
      </c>
      <c r="F82" s="21">
        <v>84309</v>
      </c>
      <c r="G82" s="21">
        <v>44165</v>
      </c>
      <c r="H82" s="21">
        <v>33817</v>
      </c>
      <c r="I82" s="21">
        <v>162291</v>
      </c>
      <c r="J82" s="21">
        <v>28060</v>
      </c>
      <c r="K82" s="21">
        <v>56005</v>
      </c>
      <c r="L82" s="21">
        <v>22752</v>
      </c>
      <c r="M82" s="21">
        <v>106817</v>
      </c>
      <c r="N82" s="21"/>
      <c r="O82" s="21"/>
      <c r="P82" s="21"/>
      <c r="Q82" s="21"/>
      <c r="R82" s="21"/>
      <c r="S82" s="21"/>
      <c r="T82" s="21"/>
      <c r="U82" s="21"/>
      <c r="V82" s="21">
        <v>269108</v>
      </c>
      <c r="W82" s="21">
        <v>420000</v>
      </c>
      <c r="X82" s="21"/>
      <c r="Y82" s="20"/>
      <c r="Z82" s="23">
        <v>840000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1350000</v>
      </c>
      <c r="F5" s="358">
        <f t="shared" si="0"/>
        <v>1350000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675000</v>
      </c>
      <c r="Y5" s="358">
        <f t="shared" si="0"/>
        <v>-675000</v>
      </c>
      <c r="Z5" s="359">
        <f>+IF(X5&lt;&gt;0,+(Y5/X5)*100,0)</f>
        <v>-100</v>
      </c>
      <c r="AA5" s="360">
        <f>+AA6+AA8+AA11+AA13+AA15</f>
        <v>1350000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1350000</v>
      </c>
      <c r="F6" s="59">
        <f t="shared" si="1"/>
        <v>1350000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675000</v>
      </c>
      <c r="Y6" s="59">
        <f t="shared" si="1"/>
        <v>-675000</v>
      </c>
      <c r="Z6" s="61">
        <f>+IF(X6&lt;&gt;0,+(Y6/X6)*100,0)</f>
        <v>-100</v>
      </c>
      <c r="AA6" s="62">
        <f t="shared" si="1"/>
        <v>1350000</v>
      </c>
    </row>
    <row r="7" spans="1:27" ht="13.5">
      <c r="A7" s="291" t="s">
        <v>228</v>
      </c>
      <c r="B7" s="142"/>
      <c r="C7" s="60"/>
      <c r="D7" s="340"/>
      <c r="E7" s="60">
        <v>1350000</v>
      </c>
      <c r="F7" s="59">
        <v>1350000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675000</v>
      </c>
      <c r="Y7" s="59">
        <v>-675000</v>
      </c>
      <c r="Z7" s="61">
        <v>-100</v>
      </c>
      <c r="AA7" s="62">
        <v>1350000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1350000</v>
      </c>
      <c r="F60" s="264">
        <f t="shared" si="14"/>
        <v>1350000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675000</v>
      </c>
      <c r="Y60" s="264">
        <f t="shared" si="14"/>
        <v>-675000</v>
      </c>
      <c r="Z60" s="337">
        <f>+IF(X60&lt;&gt;0,+(Y60/X60)*100,0)</f>
        <v>-100</v>
      </c>
      <c r="AA60" s="232">
        <f>+AA57+AA54+AA51+AA40+AA37+AA34+AA22+AA5</f>
        <v>1350000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39097429</v>
      </c>
      <c r="D5" s="153">
        <f>SUM(D6:D8)</f>
        <v>0</v>
      </c>
      <c r="E5" s="154">
        <f t="shared" si="0"/>
        <v>37774000</v>
      </c>
      <c r="F5" s="100">
        <f t="shared" si="0"/>
        <v>37774000</v>
      </c>
      <c r="G5" s="100">
        <f t="shared" si="0"/>
        <v>10777421</v>
      </c>
      <c r="H5" s="100">
        <f t="shared" si="0"/>
        <v>3181955</v>
      </c>
      <c r="I5" s="100">
        <f t="shared" si="0"/>
        <v>1717253</v>
      </c>
      <c r="J5" s="100">
        <f t="shared" si="0"/>
        <v>15676629</v>
      </c>
      <c r="K5" s="100">
        <f t="shared" si="0"/>
        <v>1828131</v>
      </c>
      <c r="L5" s="100">
        <f t="shared" si="0"/>
        <v>6872239</v>
      </c>
      <c r="M5" s="100">
        <f t="shared" si="0"/>
        <v>670457</v>
      </c>
      <c r="N5" s="100">
        <f t="shared" si="0"/>
        <v>9370827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25047456</v>
      </c>
      <c r="X5" s="100">
        <f t="shared" si="0"/>
        <v>18887000</v>
      </c>
      <c r="Y5" s="100">
        <f t="shared" si="0"/>
        <v>6160456</v>
      </c>
      <c r="Z5" s="137">
        <f>+IF(X5&lt;&gt;0,+(Y5/X5)*100,0)</f>
        <v>32.61744056758617</v>
      </c>
      <c r="AA5" s="153">
        <f>SUM(AA6:AA8)</f>
        <v>37774000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39097429</v>
      </c>
      <c r="D7" s="157"/>
      <c r="E7" s="158">
        <v>37774000</v>
      </c>
      <c r="F7" s="159">
        <v>37774000</v>
      </c>
      <c r="G7" s="159">
        <v>10777421</v>
      </c>
      <c r="H7" s="159">
        <v>3181955</v>
      </c>
      <c r="I7" s="159">
        <v>1717253</v>
      </c>
      <c r="J7" s="159">
        <v>15676629</v>
      </c>
      <c r="K7" s="159">
        <v>1828131</v>
      </c>
      <c r="L7" s="159">
        <v>6872239</v>
      </c>
      <c r="M7" s="159">
        <v>666257</v>
      </c>
      <c r="N7" s="159">
        <v>9366627</v>
      </c>
      <c r="O7" s="159"/>
      <c r="P7" s="159"/>
      <c r="Q7" s="159"/>
      <c r="R7" s="159"/>
      <c r="S7" s="159"/>
      <c r="T7" s="159"/>
      <c r="U7" s="159"/>
      <c r="V7" s="159"/>
      <c r="W7" s="159">
        <v>25043256</v>
      </c>
      <c r="X7" s="159">
        <v>18887000</v>
      </c>
      <c r="Y7" s="159">
        <v>6156256</v>
      </c>
      <c r="Z7" s="141">
        <v>32.6</v>
      </c>
      <c r="AA7" s="157">
        <v>37774000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>
        <v>4200</v>
      </c>
      <c r="N8" s="60">
        <v>4200</v>
      </c>
      <c r="O8" s="60"/>
      <c r="P8" s="60"/>
      <c r="Q8" s="60"/>
      <c r="R8" s="60"/>
      <c r="S8" s="60"/>
      <c r="T8" s="60"/>
      <c r="U8" s="60"/>
      <c r="V8" s="60"/>
      <c r="W8" s="60">
        <v>4200</v>
      </c>
      <c r="X8" s="60"/>
      <c r="Y8" s="60">
        <v>4200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3700000</v>
      </c>
      <c r="F9" s="100">
        <f t="shared" si="1"/>
        <v>3700000</v>
      </c>
      <c r="G9" s="100">
        <f t="shared" si="1"/>
        <v>4500</v>
      </c>
      <c r="H9" s="100">
        <f t="shared" si="1"/>
        <v>0</v>
      </c>
      <c r="I9" s="100">
        <f t="shared" si="1"/>
        <v>10200</v>
      </c>
      <c r="J9" s="100">
        <f t="shared" si="1"/>
        <v>14700</v>
      </c>
      <c r="K9" s="100">
        <f t="shared" si="1"/>
        <v>1050</v>
      </c>
      <c r="L9" s="100">
        <f t="shared" si="1"/>
        <v>7340</v>
      </c>
      <c r="M9" s="100">
        <f t="shared" si="1"/>
        <v>3600</v>
      </c>
      <c r="N9" s="100">
        <f t="shared" si="1"/>
        <v>11990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26690</v>
      </c>
      <c r="X9" s="100">
        <f t="shared" si="1"/>
        <v>1850000</v>
      </c>
      <c r="Y9" s="100">
        <f t="shared" si="1"/>
        <v>-1823310</v>
      </c>
      <c r="Z9" s="137">
        <f>+IF(X9&lt;&gt;0,+(Y9/X9)*100,0)</f>
        <v>-98.5572972972973</v>
      </c>
      <c r="AA9" s="153">
        <f>SUM(AA10:AA14)</f>
        <v>3700000</v>
      </c>
    </row>
    <row r="10" spans="1:27" ht="13.5">
      <c r="A10" s="138" t="s">
        <v>79</v>
      </c>
      <c r="B10" s="136"/>
      <c r="C10" s="155"/>
      <c r="D10" s="155"/>
      <c r="E10" s="156">
        <v>3700000</v>
      </c>
      <c r="F10" s="60">
        <v>3700000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1850000</v>
      </c>
      <c r="Y10" s="60">
        <v>-1850000</v>
      </c>
      <c r="Z10" s="140">
        <v>-100</v>
      </c>
      <c r="AA10" s="155">
        <v>3700000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4500</v>
      </c>
      <c r="H12" s="60"/>
      <c r="I12" s="60">
        <v>10200</v>
      </c>
      <c r="J12" s="60">
        <v>14700</v>
      </c>
      <c r="K12" s="60">
        <v>1050</v>
      </c>
      <c r="L12" s="60">
        <v>7340</v>
      </c>
      <c r="M12" s="60">
        <v>3600</v>
      </c>
      <c r="N12" s="60">
        <v>11990</v>
      </c>
      <c r="O12" s="60"/>
      <c r="P12" s="60"/>
      <c r="Q12" s="60"/>
      <c r="R12" s="60"/>
      <c r="S12" s="60"/>
      <c r="T12" s="60"/>
      <c r="U12" s="60"/>
      <c r="V12" s="60"/>
      <c r="W12" s="60">
        <v>26690</v>
      </c>
      <c r="X12" s="60"/>
      <c r="Y12" s="60">
        <v>26690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10925000</v>
      </c>
      <c r="F15" s="100">
        <f t="shared" si="2"/>
        <v>10925000</v>
      </c>
      <c r="G15" s="100">
        <f t="shared" si="2"/>
        <v>480675</v>
      </c>
      <c r="H15" s="100">
        <f t="shared" si="2"/>
        <v>0</v>
      </c>
      <c r="I15" s="100">
        <f t="shared" si="2"/>
        <v>0</v>
      </c>
      <c r="J15" s="100">
        <f t="shared" si="2"/>
        <v>480675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480675</v>
      </c>
      <c r="X15" s="100">
        <f t="shared" si="2"/>
        <v>5462500</v>
      </c>
      <c r="Y15" s="100">
        <f t="shared" si="2"/>
        <v>-4981825</v>
      </c>
      <c r="Z15" s="137">
        <f>+IF(X15&lt;&gt;0,+(Y15/X15)*100,0)</f>
        <v>-91.20045766590388</v>
      </c>
      <c r="AA15" s="153">
        <f>SUM(AA16:AA18)</f>
        <v>10925000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4944</v>
      </c>
      <c r="H16" s="60"/>
      <c r="I16" s="60"/>
      <c r="J16" s="60">
        <v>4944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4944</v>
      </c>
      <c r="X16" s="60"/>
      <c r="Y16" s="60">
        <v>4944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>
        <v>10925000</v>
      </c>
      <c r="F17" s="60">
        <v>10925000</v>
      </c>
      <c r="G17" s="60">
        <v>475731</v>
      </c>
      <c r="H17" s="60"/>
      <c r="I17" s="60"/>
      <c r="J17" s="60">
        <v>475731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475731</v>
      </c>
      <c r="X17" s="60">
        <v>5462500</v>
      </c>
      <c r="Y17" s="60">
        <v>-4986769</v>
      </c>
      <c r="Z17" s="140">
        <v>-91.29</v>
      </c>
      <c r="AA17" s="155">
        <v>10925000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1303000</v>
      </c>
      <c r="F19" s="100">
        <f t="shared" si="3"/>
        <v>1303000</v>
      </c>
      <c r="G19" s="100">
        <f t="shared" si="3"/>
        <v>111988</v>
      </c>
      <c r="H19" s="100">
        <f t="shared" si="3"/>
        <v>111988</v>
      </c>
      <c r="I19" s="100">
        <f t="shared" si="3"/>
        <v>113784</v>
      </c>
      <c r="J19" s="100">
        <f t="shared" si="3"/>
        <v>337760</v>
      </c>
      <c r="K19" s="100">
        <f t="shared" si="3"/>
        <v>113784</v>
      </c>
      <c r="L19" s="100">
        <f t="shared" si="3"/>
        <v>114554</v>
      </c>
      <c r="M19" s="100">
        <f t="shared" si="3"/>
        <v>113655</v>
      </c>
      <c r="N19" s="100">
        <f t="shared" si="3"/>
        <v>341993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679753</v>
      </c>
      <c r="X19" s="100">
        <f t="shared" si="3"/>
        <v>651500</v>
      </c>
      <c r="Y19" s="100">
        <f t="shared" si="3"/>
        <v>28253</v>
      </c>
      <c r="Z19" s="137">
        <f>+IF(X19&lt;&gt;0,+(Y19/X19)*100,0)</f>
        <v>4.336607828089025</v>
      </c>
      <c r="AA19" s="153">
        <f>SUM(AA20:AA23)</f>
        <v>1303000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111988</v>
      </c>
      <c r="H22" s="159">
        <v>111988</v>
      </c>
      <c r="I22" s="159">
        <v>113784</v>
      </c>
      <c r="J22" s="159">
        <v>337760</v>
      </c>
      <c r="K22" s="159">
        <v>113784</v>
      </c>
      <c r="L22" s="159">
        <v>114554</v>
      </c>
      <c r="M22" s="159">
        <v>113655</v>
      </c>
      <c r="N22" s="159">
        <v>341993</v>
      </c>
      <c r="O22" s="159"/>
      <c r="P22" s="159"/>
      <c r="Q22" s="159"/>
      <c r="R22" s="159"/>
      <c r="S22" s="159"/>
      <c r="T22" s="159"/>
      <c r="U22" s="159"/>
      <c r="V22" s="159"/>
      <c r="W22" s="159">
        <v>679753</v>
      </c>
      <c r="X22" s="159"/>
      <c r="Y22" s="159">
        <v>679753</v>
      </c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>
        <v>1303000</v>
      </c>
      <c r="F23" s="60">
        <v>1303000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651500</v>
      </c>
      <c r="Y23" s="60">
        <v>-651500</v>
      </c>
      <c r="Z23" s="140">
        <v>-100</v>
      </c>
      <c r="AA23" s="155">
        <v>1303000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39097429</v>
      </c>
      <c r="D25" s="168">
        <f>+D5+D9+D15+D19+D24</f>
        <v>0</v>
      </c>
      <c r="E25" s="169">
        <f t="shared" si="4"/>
        <v>53702000</v>
      </c>
      <c r="F25" s="73">
        <f t="shared" si="4"/>
        <v>53702000</v>
      </c>
      <c r="G25" s="73">
        <f t="shared" si="4"/>
        <v>11374584</v>
      </c>
      <c r="H25" s="73">
        <f t="shared" si="4"/>
        <v>3293943</v>
      </c>
      <c r="I25" s="73">
        <f t="shared" si="4"/>
        <v>1841237</v>
      </c>
      <c r="J25" s="73">
        <f t="shared" si="4"/>
        <v>16509764</v>
      </c>
      <c r="K25" s="73">
        <f t="shared" si="4"/>
        <v>1942965</v>
      </c>
      <c r="L25" s="73">
        <f t="shared" si="4"/>
        <v>6994133</v>
      </c>
      <c r="M25" s="73">
        <f t="shared" si="4"/>
        <v>787712</v>
      </c>
      <c r="N25" s="73">
        <f t="shared" si="4"/>
        <v>9724810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26234574</v>
      </c>
      <c r="X25" s="73">
        <f t="shared" si="4"/>
        <v>26851000</v>
      </c>
      <c r="Y25" s="73">
        <f t="shared" si="4"/>
        <v>-616426</v>
      </c>
      <c r="Z25" s="170">
        <f>+IF(X25&lt;&gt;0,+(Y25/X25)*100,0)</f>
        <v>-2.2957282782764143</v>
      </c>
      <c r="AA25" s="168">
        <f>+AA5+AA9+AA15+AA19+AA24</f>
        <v>53702000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31000330</v>
      </c>
      <c r="D28" s="153">
        <f>SUM(D29:D31)</f>
        <v>0</v>
      </c>
      <c r="E28" s="154">
        <f t="shared" si="5"/>
        <v>36784000</v>
      </c>
      <c r="F28" s="100">
        <f t="shared" si="5"/>
        <v>36784000</v>
      </c>
      <c r="G28" s="100">
        <f t="shared" si="5"/>
        <v>1780369</v>
      </c>
      <c r="H28" s="100">
        <f t="shared" si="5"/>
        <v>3288065</v>
      </c>
      <c r="I28" s="100">
        <f t="shared" si="5"/>
        <v>1553533</v>
      </c>
      <c r="J28" s="100">
        <f t="shared" si="5"/>
        <v>6621967</v>
      </c>
      <c r="K28" s="100">
        <f t="shared" si="5"/>
        <v>1709769</v>
      </c>
      <c r="L28" s="100">
        <f t="shared" si="5"/>
        <v>1397391</v>
      </c>
      <c r="M28" s="100">
        <f t="shared" si="5"/>
        <v>1947599</v>
      </c>
      <c r="N28" s="100">
        <f t="shared" si="5"/>
        <v>5054759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11676726</v>
      </c>
      <c r="X28" s="100">
        <f t="shared" si="5"/>
        <v>18392000</v>
      </c>
      <c r="Y28" s="100">
        <f t="shared" si="5"/>
        <v>-6715274</v>
      </c>
      <c r="Z28" s="137">
        <f>+IF(X28&lt;&gt;0,+(Y28/X28)*100,0)</f>
        <v>-36.51192909960852</v>
      </c>
      <c r="AA28" s="153">
        <f>SUM(AA29:AA31)</f>
        <v>36784000</v>
      </c>
    </row>
    <row r="29" spans="1:27" ht="13.5">
      <c r="A29" s="138" t="s">
        <v>75</v>
      </c>
      <c r="B29" s="136"/>
      <c r="C29" s="155">
        <v>2159022</v>
      </c>
      <c r="D29" s="155"/>
      <c r="E29" s="156">
        <v>4595000</v>
      </c>
      <c r="F29" s="60">
        <v>4595000</v>
      </c>
      <c r="G29" s="60">
        <v>1069004</v>
      </c>
      <c r="H29" s="60">
        <v>2724047</v>
      </c>
      <c r="I29" s="60">
        <v>677606</v>
      </c>
      <c r="J29" s="60">
        <v>4470657</v>
      </c>
      <c r="K29" s="60">
        <v>1077640</v>
      </c>
      <c r="L29" s="60">
        <v>514284</v>
      </c>
      <c r="M29" s="60">
        <v>729381</v>
      </c>
      <c r="N29" s="60">
        <v>2321305</v>
      </c>
      <c r="O29" s="60"/>
      <c r="P29" s="60"/>
      <c r="Q29" s="60"/>
      <c r="R29" s="60"/>
      <c r="S29" s="60"/>
      <c r="T29" s="60"/>
      <c r="U29" s="60"/>
      <c r="V29" s="60"/>
      <c r="W29" s="60">
        <v>6791962</v>
      </c>
      <c r="X29" s="60">
        <v>2297500</v>
      </c>
      <c r="Y29" s="60">
        <v>4494462</v>
      </c>
      <c r="Z29" s="140">
        <v>195.62</v>
      </c>
      <c r="AA29" s="155">
        <v>4595000</v>
      </c>
    </row>
    <row r="30" spans="1:27" ht="13.5">
      <c r="A30" s="138" t="s">
        <v>76</v>
      </c>
      <c r="B30" s="136"/>
      <c r="C30" s="157">
        <v>28179687</v>
      </c>
      <c r="D30" s="157"/>
      <c r="E30" s="158">
        <v>29532000</v>
      </c>
      <c r="F30" s="159">
        <v>29532000</v>
      </c>
      <c r="G30" s="159">
        <v>348647</v>
      </c>
      <c r="H30" s="159">
        <v>215671</v>
      </c>
      <c r="I30" s="159">
        <v>531670</v>
      </c>
      <c r="J30" s="159">
        <v>1095988</v>
      </c>
      <c r="K30" s="159">
        <v>275249</v>
      </c>
      <c r="L30" s="159">
        <v>527759</v>
      </c>
      <c r="M30" s="159">
        <v>656121</v>
      </c>
      <c r="N30" s="159">
        <v>1459129</v>
      </c>
      <c r="O30" s="159"/>
      <c r="P30" s="159"/>
      <c r="Q30" s="159"/>
      <c r="R30" s="159"/>
      <c r="S30" s="159"/>
      <c r="T30" s="159"/>
      <c r="U30" s="159"/>
      <c r="V30" s="159"/>
      <c r="W30" s="159">
        <v>2555117</v>
      </c>
      <c r="X30" s="159">
        <v>14766000</v>
      </c>
      <c r="Y30" s="159">
        <v>-12210883</v>
      </c>
      <c r="Z30" s="141">
        <v>-82.7</v>
      </c>
      <c r="AA30" s="157">
        <v>29532000</v>
      </c>
    </row>
    <row r="31" spans="1:27" ht="13.5">
      <c r="A31" s="138" t="s">
        <v>77</v>
      </c>
      <c r="B31" s="136"/>
      <c r="C31" s="155">
        <v>661621</v>
      </c>
      <c r="D31" s="155"/>
      <c r="E31" s="156">
        <v>2657000</v>
      </c>
      <c r="F31" s="60">
        <v>2657000</v>
      </c>
      <c r="G31" s="60">
        <v>362718</v>
      </c>
      <c r="H31" s="60">
        <v>348347</v>
      </c>
      <c r="I31" s="60">
        <v>344257</v>
      </c>
      <c r="J31" s="60">
        <v>1055322</v>
      </c>
      <c r="K31" s="60">
        <v>356880</v>
      </c>
      <c r="L31" s="60">
        <v>355348</v>
      </c>
      <c r="M31" s="60">
        <v>562097</v>
      </c>
      <c r="N31" s="60">
        <v>1274325</v>
      </c>
      <c r="O31" s="60"/>
      <c r="P31" s="60"/>
      <c r="Q31" s="60"/>
      <c r="R31" s="60"/>
      <c r="S31" s="60"/>
      <c r="T31" s="60"/>
      <c r="U31" s="60"/>
      <c r="V31" s="60"/>
      <c r="W31" s="60">
        <v>2329647</v>
      </c>
      <c r="X31" s="60">
        <v>1328500</v>
      </c>
      <c r="Y31" s="60">
        <v>1001147</v>
      </c>
      <c r="Z31" s="140">
        <v>75.36</v>
      </c>
      <c r="AA31" s="155">
        <v>2657000</v>
      </c>
    </row>
    <row r="32" spans="1:27" ht="13.5">
      <c r="A32" s="135" t="s">
        <v>78</v>
      </c>
      <c r="B32" s="136"/>
      <c r="C32" s="153">
        <f aca="true" t="shared" si="6" ref="C32:Y32">SUM(C33:C37)</f>
        <v>501353</v>
      </c>
      <c r="D32" s="153">
        <f>SUM(D33:D37)</f>
        <v>0</v>
      </c>
      <c r="E32" s="154">
        <f t="shared" si="6"/>
        <v>3597000</v>
      </c>
      <c r="F32" s="100">
        <f t="shared" si="6"/>
        <v>3597000</v>
      </c>
      <c r="G32" s="100">
        <f t="shared" si="6"/>
        <v>435266</v>
      </c>
      <c r="H32" s="100">
        <f t="shared" si="6"/>
        <v>297268</v>
      </c>
      <c r="I32" s="100">
        <f t="shared" si="6"/>
        <v>337908</v>
      </c>
      <c r="J32" s="100">
        <f t="shared" si="6"/>
        <v>1070442</v>
      </c>
      <c r="K32" s="100">
        <f t="shared" si="6"/>
        <v>335512</v>
      </c>
      <c r="L32" s="100">
        <f t="shared" si="6"/>
        <v>335132</v>
      </c>
      <c r="M32" s="100">
        <f t="shared" si="6"/>
        <v>355414</v>
      </c>
      <c r="N32" s="100">
        <f t="shared" si="6"/>
        <v>1026058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2096500</v>
      </c>
      <c r="X32" s="100">
        <f t="shared" si="6"/>
        <v>1798500</v>
      </c>
      <c r="Y32" s="100">
        <f t="shared" si="6"/>
        <v>298000</v>
      </c>
      <c r="Z32" s="137">
        <f>+IF(X32&lt;&gt;0,+(Y32/X32)*100,0)</f>
        <v>16.569363358354185</v>
      </c>
      <c r="AA32" s="153">
        <f>SUM(AA33:AA37)</f>
        <v>3597000</v>
      </c>
    </row>
    <row r="33" spans="1:27" ht="13.5">
      <c r="A33" s="138" t="s">
        <v>79</v>
      </c>
      <c r="B33" s="136"/>
      <c r="C33" s="155">
        <v>501353</v>
      </c>
      <c r="D33" s="155"/>
      <c r="E33" s="156">
        <v>3597000</v>
      </c>
      <c r="F33" s="60">
        <v>3597000</v>
      </c>
      <c r="G33" s="60">
        <v>382378</v>
      </c>
      <c r="H33" s="60">
        <v>234155</v>
      </c>
      <c r="I33" s="60">
        <v>275914</v>
      </c>
      <c r="J33" s="60">
        <v>892447</v>
      </c>
      <c r="K33" s="60">
        <v>276523</v>
      </c>
      <c r="L33" s="60">
        <v>244821</v>
      </c>
      <c r="M33" s="60">
        <v>296454</v>
      </c>
      <c r="N33" s="60">
        <v>817798</v>
      </c>
      <c r="O33" s="60"/>
      <c r="P33" s="60"/>
      <c r="Q33" s="60"/>
      <c r="R33" s="60"/>
      <c r="S33" s="60"/>
      <c r="T33" s="60"/>
      <c r="U33" s="60"/>
      <c r="V33" s="60"/>
      <c r="W33" s="60">
        <v>1710245</v>
      </c>
      <c r="X33" s="60">
        <v>1798500</v>
      </c>
      <c r="Y33" s="60">
        <v>-88255</v>
      </c>
      <c r="Z33" s="140">
        <v>-4.91</v>
      </c>
      <c r="AA33" s="155">
        <v>3597000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52888</v>
      </c>
      <c r="H35" s="60">
        <v>63113</v>
      </c>
      <c r="I35" s="60">
        <v>61994</v>
      </c>
      <c r="J35" s="60">
        <v>177995</v>
      </c>
      <c r="K35" s="60">
        <v>58989</v>
      </c>
      <c r="L35" s="60">
        <v>90311</v>
      </c>
      <c r="M35" s="60">
        <v>58960</v>
      </c>
      <c r="N35" s="60">
        <v>208260</v>
      </c>
      <c r="O35" s="60"/>
      <c r="P35" s="60"/>
      <c r="Q35" s="60"/>
      <c r="R35" s="60"/>
      <c r="S35" s="60"/>
      <c r="T35" s="60"/>
      <c r="U35" s="60"/>
      <c r="V35" s="60"/>
      <c r="W35" s="60">
        <v>386255</v>
      </c>
      <c r="X35" s="60"/>
      <c r="Y35" s="60">
        <v>386255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494447</v>
      </c>
      <c r="D38" s="153">
        <f>SUM(D39:D41)</f>
        <v>0</v>
      </c>
      <c r="E38" s="154">
        <f t="shared" si="7"/>
        <v>2135000</v>
      </c>
      <c r="F38" s="100">
        <f t="shared" si="7"/>
        <v>2135000</v>
      </c>
      <c r="G38" s="100">
        <f t="shared" si="7"/>
        <v>89439</v>
      </c>
      <c r="H38" s="100">
        <f t="shared" si="7"/>
        <v>42322</v>
      </c>
      <c r="I38" s="100">
        <f t="shared" si="7"/>
        <v>66293</v>
      </c>
      <c r="J38" s="100">
        <f t="shared" si="7"/>
        <v>198054</v>
      </c>
      <c r="K38" s="100">
        <f t="shared" si="7"/>
        <v>74708</v>
      </c>
      <c r="L38" s="100">
        <f t="shared" si="7"/>
        <v>151840</v>
      </c>
      <c r="M38" s="100">
        <f t="shared" si="7"/>
        <v>213590</v>
      </c>
      <c r="N38" s="100">
        <f t="shared" si="7"/>
        <v>440138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638192</v>
      </c>
      <c r="X38" s="100">
        <f t="shared" si="7"/>
        <v>1067500</v>
      </c>
      <c r="Y38" s="100">
        <f t="shared" si="7"/>
        <v>-429308</v>
      </c>
      <c r="Z38" s="137">
        <f>+IF(X38&lt;&gt;0,+(Y38/X38)*100,0)</f>
        <v>-40.216206088992976</v>
      </c>
      <c r="AA38" s="153">
        <f>SUM(AA39:AA41)</f>
        <v>2135000</v>
      </c>
    </row>
    <row r="39" spans="1:27" ht="13.5">
      <c r="A39" s="138" t="s">
        <v>85</v>
      </c>
      <c r="B39" s="136"/>
      <c r="C39" s="155">
        <v>494447</v>
      </c>
      <c r="D39" s="155"/>
      <c r="E39" s="156">
        <v>2135000</v>
      </c>
      <c r="F39" s="60">
        <v>2135000</v>
      </c>
      <c r="G39" s="60">
        <v>66498</v>
      </c>
      <c r="H39" s="60">
        <v>42322</v>
      </c>
      <c r="I39" s="60">
        <v>27070</v>
      </c>
      <c r="J39" s="60">
        <v>135890</v>
      </c>
      <c r="K39" s="60">
        <v>25308</v>
      </c>
      <c r="L39" s="60">
        <v>20997</v>
      </c>
      <c r="M39" s="60">
        <v>101310</v>
      </c>
      <c r="N39" s="60">
        <v>147615</v>
      </c>
      <c r="O39" s="60"/>
      <c r="P39" s="60"/>
      <c r="Q39" s="60"/>
      <c r="R39" s="60"/>
      <c r="S39" s="60"/>
      <c r="T39" s="60"/>
      <c r="U39" s="60"/>
      <c r="V39" s="60"/>
      <c r="W39" s="60">
        <v>283505</v>
      </c>
      <c r="X39" s="60">
        <v>1067500</v>
      </c>
      <c r="Y39" s="60">
        <v>-783995</v>
      </c>
      <c r="Z39" s="140">
        <v>-73.44</v>
      </c>
      <c r="AA39" s="155">
        <v>2135000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22941</v>
      </c>
      <c r="H40" s="60"/>
      <c r="I40" s="60">
        <v>39223</v>
      </c>
      <c r="J40" s="60">
        <v>62164</v>
      </c>
      <c r="K40" s="60">
        <v>49400</v>
      </c>
      <c r="L40" s="60">
        <v>130843</v>
      </c>
      <c r="M40" s="60">
        <v>112280</v>
      </c>
      <c r="N40" s="60">
        <v>292523</v>
      </c>
      <c r="O40" s="60"/>
      <c r="P40" s="60"/>
      <c r="Q40" s="60"/>
      <c r="R40" s="60"/>
      <c r="S40" s="60"/>
      <c r="T40" s="60"/>
      <c r="U40" s="60"/>
      <c r="V40" s="60"/>
      <c r="W40" s="60">
        <v>354687</v>
      </c>
      <c r="X40" s="60"/>
      <c r="Y40" s="60">
        <v>354687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31996130</v>
      </c>
      <c r="D48" s="168">
        <f>+D28+D32+D38+D42+D47</f>
        <v>0</v>
      </c>
      <c r="E48" s="169">
        <f t="shared" si="9"/>
        <v>42516000</v>
      </c>
      <c r="F48" s="73">
        <f t="shared" si="9"/>
        <v>42516000</v>
      </c>
      <c r="G48" s="73">
        <f t="shared" si="9"/>
        <v>2305074</v>
      </c>
      <c r="H48" s="73">
        <f t="shared" si="9"/>
        <v>3627655</v>
      </c>
      <c r="I48" s="73">
        <f t="shared" si="9"/>
        <v>1957734</v>
      </c>
      <c r="J48" s="73">
        <f t="shared" si="9"/>
        <v>7890463</v>
      </c>
      <c r="K48" s="73">
        <f t="shared" si="9"/>
        <v>2119989</v>
      </c>
      <c r="L48" s="73">
        <f t="shared" si="9"/>
        <v>1884363</v>
      </c>
      <c r="M48" s="73">
        <f t="shared" si="9"/>
        <v>2516603</v>
      </c>
      <c r="N48" s="73">
        <f t="shared" si="9"/>
        <v>6520955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14411418</v>
      </c>
      <c r="X48" s="73">
        <f t="shared" si="9"/>
        <v>21258000</v>
      </c>
      <c r="Y48" s="73">
        <f t="shared" si="9"/>
        <v>-6846582</v>
      </c>
      <c r="Z48" s="170">
        <f>+IF(X48&lt;&gt;0,+(Y48/X48)*100,0)</f>
        <v>-32.20708439175839</v>
      </c>
      <c r="AA48" s="168">
        <f>+AA28+AA32+AA38+AA42+AA47</f>
        <v>42516000</v>
      </c>
    </row>
    <row r="49" spans="1:27" ht="13.5">
      <c r="A49" s="148" t="s">
        <v>49</v>
      </c>
      <c r="B49" s="149"/>
      <c r="C49" s="171">
        <f aca="true" t="shared" si="10" ref="C49:Y49">+C25-C48</f>
        <v>7101299</v>
      </c>
      <c r="D49" s="171">
        <f>+D25-D48</f>
        <v>0</v>
      </c>
      <c r="E49" s="172">
        <f t="shared" si="10"/>
        <v>11186000</v>
      </c>
      <c r="F49" s="173">
        <f t="shared" si="10"/>
        <v>11186000</v>
      </c>
      <c r="G49" s="173">
        <f t="shared" si="10"/>
        <v>9069510</v>
      </c>
      <c r="H49" s="173">
        <f t="shared" si="10"/>
        <v>-333712</v>
      </c>
      <c r="I49" s="173">
        <f t="shared" si="10"/>
        <v>-116497</v>
      </c>
      <c r="J49" s="173">
        <f t="shared" si="10"/>
        <v>8619301</v>
      </c>
      <c r="K49" s="173">
        <f t="shared" si="10"/>
        <v>-177024</v>
      </c>
      <c r="L49" s="173">
        <f t="shared" si="10"/>
        <v>5109770</v>
      </c>
      <c r="M49" s="173">
        <f t="shared" si="10"/>
        <v>-1728891</v>
      </c>
      <c r="N49" s="173">
        <f t="shared" si="10"/>
        <v>3203855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11823156</v>
      </c>
      <c r="X49" s="173">
        <f>IF(F25=F48,0,X25-X48)</f>
        <v>5593000</v>
      </c>
      <c r="Y49" s="173">
        <f t="shared" si="10"/>
        <v>6230156</v>
      </c>
      <c r="Z49" s="174">
        <f>+IF(X49&lt;&gt;0,+(Y49/X49)*100,0)</f>
        <v>111.3920257464688</v>
      </c>
      <c r="AA49" s="171">
        <f>+AA25-AA48</f>
        <v>11186000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6525214</v>
      </c>
      <c r="D5" s="155">
        <v>0</v>
      </c>
      <c r="E5" s="156">
        <v>6829000</v>
      </c>
      <c r="F5" s="60">
        <v>6829000</v>
      </c>
      <c r="G5" s="60">
        <v>3403419</v>
      </c>
      <c r="H5" s="60">
        <v>527338</v>
      </c>
      <c r="I5" s="60">
        <v>527453</v>
      </c>
      <c r="J5" s="60">
        <v>4458210</v>
      </c>
      <c r="K5" s="60">
        <v>527683</v>
      </c>
      <c r="L5" s="60">
        <v>527959</v>
      </c>
      <c r="M5" s="60">
        <v>695108</v>
      </c>
      <c r="N5" s="60">
        <v>1750750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6208960</v>
      </c>
      <c r="X5" s="60">
        <v>3414500</v>
      </c>
      <c r="Y5" s="60">
        <v>2794460</v>
      </c>
      <c r="Z5" s="140">
        <v>81.84</v>
      </c>
      <c r="AA5" s="155">
        <v>6829000</v>
      </c>
    </row>
    <row r="6" spans="1:27" ht="13.5">
      <c r="A6" s="181" t="s">
        <v>102</v>
      </c>
      <c r="B6" s="182"/>
      <c r="C6" s="155">
        <v>846414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111988</v>
      </c>
      <c r="H9" s="60">
        <v>111988</v>
      </c>
      <c r="I9" s="60">
        <v>113784</v>
      </c>
      <c r="J9" s="60">
        <v>337760</v>
      </c>
      <c r="K9" s="60">
        <v>113784</v>
      </c>
      <c r="L9" s="60">
        <v>114554</v>
      </c>
      <c r="M9" s="60">
        <v>113655</v>
      </c>
      <c r="N9" s="60">
        <v>341993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679753</v>
      </c>
      <c r="X9" s="60">
        <v>0</v>
      </c>
      <c r="Y9" s="60">
        <v>679753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1303000</v>
      </c>
      <c r="F10" s="54">
        <v>1303000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651500</v>
      </c>
      <c r="Y10" s="54">
        <v>-651500</v>
      </c>
      <c r="Z10" s="184">
        <v>-100</v>
      </c>
      <c r="AA10" s="130">
        <v>1303000</v>
      </c>
    </row>
    <row r="11" spans="1:27" ht="13.5">
      <c r="A11" s="183" t="s">
        <v>107</v>
      </c>
      <c r="B11" s="185"/>
      <c r="C11" s="155">
        <v>1156872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197764</v>
      </c>
      <c r="D12" s="155">
        <v>0</v>
      </c>
      <c r="E12" s="156">
        <v>100000</v>
      </c>
      <c r="F12" s="60">
        <v>100000</v>
      </c>
      <c r="G12" s="60">
        <v>8585</v>
      </c>
      <c r="H12" s="60">
        <v>6944</v>
      </c>
      <c r="I12" s="60">
        <v>7874</v>
      </c>
      <c r="J12" s="60">
        <v>23403</v>
      </c>
      <c r="K12" s="60">
        <v>6191</v>
      </c>
      <c r="L12" s="60">
        <v>8409</v>
      </c>
      <c r="M12" s="60">
        <v>6002</v>
      </c>
      <c r="N12" s="60">
        <v>20602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44005</v>
      </c>
      <c r="X12" s="60">
        <v>50000</v>
      </c>
      <c r="Y12" s="60">
        <v>-5995</v>
      </c>
      <c r="Z12" s="140">
        <v>-11.99</v>
      </c>
      <c r="AA12" s="155">
        <v>100000</v>
      </c>
    </row>
    <row r="13" spans="1:27" ht="13.5">
      <c r="A13" s="181" t="s">
        <v>109</v>
      </c>
      <c r="B13" s="185"/>
      <c r="C13" s="155">
        <v>178241</v>
      </c>
      <c r="D13" s="155">
        <v>0</v>
      </c>
      <c r="E13" s="156">
        <v>200000</v>
      </c>
      <c r="F13" s="60">
        <v>200000</v>
      </c>
      <c r="G13" s="60">
        <v>5516</v>
      </c>
      <c r="H13" s="60">
        <v>12842</v>
      </c>
      <c r="I13" s="60">
        <v>10733</v>
      </c>
      <c r="J13" s="60">
        <v>29091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29091</v>
      </c>
      <c r="X13" s="60">
        <v>100000</v>
      </c>
      <c r="Y13" s="60">
        <v>-70909</v>
      </c>
      <c r="Z13" s="140">
        <v>-70.91</v>
      </c>
      <c r="AA13" s="155">
        <v>200000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700000</v>
      </c>
      <c r="F14" s="60">
        <v>700000</v>
      </c>
      <c r="G14" s="60">
        <v>102190</v>
      </c>
      <c r="H14" s="60">
        <v>2080</v>
      </c>
      <c r="I14" s="60">
        <v>-6284</v>
      </c>
      <c r="J14" s="60">
        <v>97986</v>
      </c>
      <c r="K14" s="60">
        <v>178278</v>
      </c>
      <c r="L14" s="60">
        <v>120335</v>
      </c>
      <c r="M14" s="60">
        <v>0</v>
      </c>
      <c r="N14" s="60">
        <v>298613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396599</v>
      </c>
      <c r="X14" s="60">
        <v>350000</v>
      </c>
      <c r="Y14" s="60">
        <v>46599</v>
      </c>
      <c r="Z14" s="140">
        <v>13.31</v>
      </c>
      <c r="AA14" s="155">
        <v>700000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29900</v>
      </c>
      <c r="D16" s="155">
        <v>0</v>
      </c>
      <c r="E16" s="156">
        <v>3600000</v>
      </c>
      <c r="F16" s="60">
        <v>3600000</v>
      </c>
      <c r="G16" s="60">
        <v>4500</v>
      </c>
      <c r="H16" s="60">
        <v>19263</v>
      </c>
      <c r="I16" s="60">
        <v>10200</v>
      </c>
      <c r="J16" s="60">
        <v>33963</v>
      </c>
      <c r="K16" s="60">
        <v>1050</v>
      </c>
      <c r="L16" s="60">
        <v>7340</v>
      </c>
      <c r="M16" s="60">
        <v>3600</v>
      </c>
      <c r="N16" s="60">
        <v>11990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45953</v>
      </c>
      <c r="X16" s="60">
        <v>1800000</v>
      </c>
      <c r="Y16" s="60">
        <v>-1754047</v>
      </c>
      <c r="Z16" s="140">
        <v>-97.45</v>
      </c>
      <c r="AA16" s="155">
        <v>3600000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457</v>
      </c>
      <c r="H17" s="60">
        <v>0</v>
      </c>
      <c r="I17" s="60">
        <v>214</v>
      </c>
      <c r="J17" s="60">
        <v>671</v>
      </c>
      <c r="K17" s="60">
        <v>0</v>
      </c>
      <c r="L17" s="60">
        <v>1182</v>
      </c>
      <c r="M17" s="60">
        <v>968</v>
      </c>
      <c r="N17" s="60">
        <v>2150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2821</v>
      </c>
      <c r="X17" s="60">
        <v>0</v>
      </c>
      <c r="Y17" s="60">
        <v>2821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30163024</v>
      </c>
      <c r="D19" s="155">
        <v>0</v>
      </c>
      <c r="E19" s="156">
        <v>25645000</v>
      </c>
      <c r="F19" s="60">
        <v>25645000</v>
      </c>
      <c r="G19" s="60">
        <v>7255156</v>
      </c>
      <c r="H19" s="60">
        <v>394232</v>
      </c>
      <c r="I19" s="60">
        <v>567887</v>
      </c>
      <c r="J19" s="60">
        <v>8217275</v>
      </c>
      <c r="K19" s="60">
        <v>135533</v>
      </c>
      <c r="L19" s="60">
        <v>6177255</v>
      </c>
      <c r="M19" s="60">
        <v>0</v>
      </c>
      <c r="N19" s="60">
        <v>6312788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14530063</v>
      </c>
      <c r="X19" s="60">
        <v>12822500</v>
      </c>
      <c r="Y19" s="60">
        <v>1707563</v>
      </c>
      <c r="Z19" s="140">
        <v>13.32</v>
      </c>
      <c r="AA19" s="155">
        <v>25645000</v>
      </c>
    </row>
    <row r="20" spans="1:27" ht="13.5">
      <c r="A20" s="181" t="s">
        <v>35</v>
      </c>
      <c r="B20" s="185"/>
      <c r="C20" s="155">
        <v>0</v>
      </c>
      <c r="D20" s="155">
        <v>0</v>
      </c>
      <c r="E20" s="156">
        <v>200000</v>
      </c>
      <c r="F20" s="54">
        <v>200000</v>
      </c>
      <c r="G20" s="54">
        <v>7042</v>
      </c>
      <c r="H20" s="54">
        <v>22457</v>
      </c>
      <c r="I20" s="54">
        <v>3881</v>
      </c>
      <c r="J20" s="54">
        <v>33380</v>
      </c>
      <c r="K20" s="54">
        <v>9174</v>
      </c>
      <c r="L20" s="54">
        <v>37099</v>
      </c>
      <c r="M20" s="54">
        <v>-31621</v>
      </c>
      <c r="N20" s="54">
        <v>14652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48032</v>
      </c>
      <c r="X20" s="54">
        <v>100000</v>
      </c>
      <c r="Y20" s="54">
        <v>-51968</v>
      </c>
      <c r="Z20" s="184">
        <v>-51.97</v>
      </c>
      <c r="AA20" s="130">
        <v>200000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4200000</v>
      </c>
      <c r="F21" s="60">
        <v>4200000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2100000</v>
      </c>
      <c r="Y21" s="60">
        <v>-2100000</v>
      </c>
      <c r="Z21" s="140">
        <v>-100</v>
      </c>
      <c r="AA21" s="155">
        <v>4200000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39097429</v>
      </c>
      <c r="D22" s="188">
        <f>SUM(D5:D21)</f>
        <v>0</v>
      </c>
      <c r="E22" s="189">
        <f t="shared" si="0"/>
        <v>42777000</v>
      </c>
      <c r="F22" s="190">
        <f t="shared" si="0"/>
        <v>42777000</v>
      </c>
      <c r="G22" s="190">
        <f t="shared" si="0"/>
        <v>10898853</v>
      </c>
      <c r="H22" s="190">
        <f t="shared" si="0"/>
        <v>1097144</v>
      </c>
      <c r="I22" s="190">
        <f t="shared" si="0"/>
        <v>1235742</v>
      </c>
      <c r="J22" s="190">
        <f t="shared" si="0"/>
        <v>13231739</v>
      </c>
      <c r="K22" s="190">
        <f t="shared" si="0"/>
        <v>971693</v>
      </c>
      <c r="L22" s="190">
        <f t="shared" si="0"/>
        <v>6994133</v>
      </c>
      <c r="M22" s="190">
        <f t="shared" si="0"/>
        <v>787712</v>
      </c>
      <c r="N22" s="190">
        <f t="shared" si="0"/>
        <v>8753538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21985277</v>
      </c>
      <c r="X22" s="190">
        <f t="shared" si="0"/>
        <v>21388500</v>
      </c>
      <c r="Y22" s="190">
        <f t="shared" si="0"/>
        <v>596777</v>
      </c>
      <c r="Z22" s="191">
        <f>+IF(X22&lt;&gt;0,+(Y22/X22)*100,0)</f>
        <v>2.7901769642564926</v>
      </c>
      <c r="AA22" s="188">
        <f>SUM(AA5:AA21)</f>
        <v>42777000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9813874</v>
      </c>
      <c r="D25" s="155">
        <v>0</v>
      </c>
      <c r="E25" s="156">
        <v>14333000</v>
      </c>
      <c r="F25" s="60">
        <v>14333000</v>
      </c>
      <c r="G25" s="60">
        <v>738541</v>
      </c>
      <c r="H25" s="60">
        <v>745443</v>
      </c>
      <c r="I25" s="60">
        <v>743071</v>
      </c>
      <c r="J25" s="60">
        <v>2227055</v>
      </c>
      <c r="K25" s="60">
        <v>846600</v>
      </c>
      <c r="L25" s="60">
        <v>991319</v>
      </c>
      <c r="M25" s="60">
        <v>1352025</v>
      </c>
      <c r="N25" s="60">
        <v>3189944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5416999</v>
      </c>
      <c r="X25" s="60">
        <v>7166500</v>
      </c>
      <c r="Y25" s="60">
        <v>-1749501</v>
      </c>
      <c r="Z25" s="140">
        <v>-24.41</v>
      </c>
      <c r="AA25" s="155">
        <v>14333000</v>
      </c>
    </row>
    <row r="26" spans="1:27" ht="13.5">
      <c r="A26" s="183" t="s">
        <v>38</v>
      </c>
      <c r="B26" s="182"/>
      <c r="C26" s="155">
        <v>1416371</v>
      </c>
      <c r="D26" s="155">
        <v>0</v>
      </c>
      <c r="E26" s="156">
        <v>1646000</v>
      </c>
      <c r="F26" s="60">
        <v>1646000</v>
      </c>
      <c r="G26" s="60">
        <v>121313</v>
      </c>
      <c r="H26" s="60">
        <v>121314</v>
      </c>
      <c r="I26" s="60">
        <v>121314</v>
      </c>
      <c r="J26" s="60">
        <v>363941</v>
      </c>
      <c r="K26" s="60">
        <v>169234</v>
      </c>
      <c r="L26" s="60">
        <v>121315</v>
      </c>
      <c r="M26" s="60">
        <v>120274</v>
      </c>
      <c r="N26" s="60">
        <v>410823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774764</v>
      </c>
      <c r="X26" s="60">
        <v>823000</v>
      </c>
      <c r="Y26" s="60">
        <v>-48236</v>
      </c>
      <c r="Z26" s="140">
        <v>-5.86</v>
      </c>
      <c r="AA26" s="155">
        <v>1646000</v>
      </c>
    </row>
    <row r="27" spans="1:27" ht="13.5">
      <c r="A27" s="183" t="s">
        <v>118</v>
      </c>
      <c r="B27" s="182"/>
      <c r="C27" s="155">
        <v>538114</v>
      </c>
      <c r="D27" s="155">
        <v>0</v>
      </c>
      <c r="E27" s="156">
        <v>3500000</v>
      </c>
      <c r="F27" s="60">
        <v>3500000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1750000</v>
      </c>
      <c r="Y27" s="60">
        <v>-1750000</v>
      </c>
      <c r="Z27" s="140">
        <v>-100</v>
      </c>
      <c r="AA27" s="155">
        <v>3500000</v>
      </c>
    </row>
    <row r="28" spans="1:27" ht="13.5">
      <c r="A28" s="183" t="s">
        <v>39</v>
      </c>
      <c r="B28" s="182"/>
      <c r="C28" s="155">
        <v>3249965</v>
      </c>
      <c r="D28" s="155">
        <v>0</v>
      </c>
      <c r="E28" s="156">
        <v>3000000</v>
      </c>
      <c r="F28" s="60">
        <v>3000000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1500000</v>
      </c>
      <c r="Y28" s="60">
        <v>-1500000</v>
      </c>
      <c r="Z28" s="140">
        <v>-100</v>
      </c>
      <c r="AA28" s="155">
        <v>3000000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300000</v>
      </c>
      <c r="F29" s="60">
        <v>300000</v>
      </c>
      <c r="G29" s="60">
        <v>11204</v>
      </c>
      <c r="H29" s="60">
        <v>10889</v>
      </c>
      <c r="I29" s="60">
        <v>10242</v>
      </c>
      <c r="J29" s="60">
        <v>32335</v>
      </c>
      <c r="K29" s="60">
        <v>0</v>
      </c>
      <c r="L29" s="60">
        <v>0</v>
      </c>
      <c r="M29" s="60">
        <v>12392</v>
      </c>
      <c r="N29" s="60">
        <v>12392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44727</v>
      </c>
      <c r="X29" s="60">
        <v>150000</v>
      </c>
      <c r="Y29" s="60">
        <v>-105273</v>
      </c>
      <c r="Z29" s="140">
        <v>-70.18</v>
      </c>
      <c r="AA29" s="155">
        <v>300000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168631</v>
      </c>
      <c r="D31" s="155">
        <v>0</v>
      </c>
      <c r="E31" s="156">
        <v>1350000</v>
      </c>
      <c r="F31" s="60">
        <v>1350000</v>
      </c>
      <c r="G31" s="60">
        <v>42225</v>
      </c>
      <c r="H31" s="60">
        <v>1043</v>
      </c>
      <c r="I31" s="60">
        <v>0</v>
      </c>
      <c r="J31" s="60">
        <v>43268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43268</v>
      </c>
      <c r="X31" s="60">
        <v>675000</v>
      </c>
      <c r="Y31" s="60">
        <v>-631732</v>
      </c>
      <c r="Z31" s="140">
        <v>-93.59</v>
      </c>
      <c r="AA31" s="155">
        <v>1350000</v>
      </c>
    </row>
    <row r="32" spans="1:27" ht="13.5">
      <c r="A32" s="183" t="s">
        <v>121</v>
      </c>
      <c r="B32" s="182"/>
      <c r="C32" s="155">
        <v>902843</v>
      </c>
      <c r="D32" s="155">
        <v>0</v>
      </c>
      <c r="E32" s="156">
        <v>11272000</v>
      </c>
      <c r="F32" s="60">
        <v>11272000</v>
      </c>
      <c r="G32" s="60">
        <v>262000</v>
      </c>
      <c r="H32" s="60">
        <v>2323801</v>
      </c>
      <c r="I32" s="60">
        <v>384015</v>
      </c>
      <c r="J32" s="60">
        <v>2969816</v>
      </c>
      <c r="K32" s="60">
        <v>259258</v>
      </c>
      <c r="L32" s="60">
        <v>318100</v>
      </c>
      <c r="M32" s="60">
        <v>297221</v>
      </c>
      <c r="N32" s="60">
        <v>874579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3844395</v>
      </c>
      <c r="X32" s="60">
        <v>5636000</v>
      </c>
      <c r="Y32" s="60">
        <v>-1791605</v>
      </c>
      <c r="Z32" s="140">
        <v>-31.79</v>
      </c>
      <c r="AA32" s="155">
        <v>11272000</v>
      </c>
    </row>
    <row r="33" spans="1:27" ht="13.5">
      <c r="A33" s="183" t="s">
        <v>42</v>
      </c>
      <c r="B33" s="182"/>
      <c r="C33" s="155">
        <v>4374576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0</v>
      </c>
      <c r="Y33" s="60">
        <v>0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11531756</v>
      </c>
      <c r="D34" s="155">
        <v>0</v>
      </c>
      <c r="E34" s="156">
        <v>7115000</v>
      </c>
      <c r="F34" s="60">
        <v>7115000</v>
      </c>
      <c r="G34" s="60">
        <v>1129791</v>
      </c>
      <c r="H34" s="60">
        <v>425165</v>
      </c>
      <c r="I34" s="60">
        <v>699092</v>
      </c>
      <c r="J34" s="60">
        <v>2254048</v>
      </c>
      <c r="K34" s="60">
        <v>844897</v>
      </c>
      <c r="L34" s="60">
        <v>453629</v>
      </c>
      <c r="M34" s="60">
        <v>734691</v>
      </c>
      <c r="N34" s="60">
        <v>2033217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4287265</v>
      </c>
      <c r="X34" s="60">
        <v>3557500</v>
      </c>
      <c r="Y34" s="60">
        <v>729765</v>
      </c>
      <c r="Z34" s="140">
        <v>20.51</v>
      </c>
      <c r="AA34" s="155">
        <v>7115000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31996130</v>
      </c>
      <c r="D36" s="188">
        <f>SUM(D25:D35)</f>
        <v>0</v>
      </c>
      <c r="E36" s="189">
        <f t="shared" si="1"/>
        <v>42516000</v>
      </c>
      <c r="F36" s="190">
        <f t="shared" si="1"/>
        <v>42516000</v>
      </c>
      <c r="G36" s="190">
        <f t="shared" si="1"/>
        <v>2305074</v>
      </c>
      <c r="H36" s="190">
        <f t="shared" si="1"/>
        <v>3627655</v>
      </c>
      <c r="I36" s="190">
        <f t="shared" si="1"/>
        <v>1957734</v>
      </c>
      <c r="J36" s="190">
        <f t="shared" si="1"/>
        <v>7890463</v>
      </c>
      <c r="K36" s="190">
        <f t="shared" si="1"/>
        <v>2119989</v>
      </c>
      <c r="L36" s="190">
        <f t="shared" si="1"/>
        <v>1884363</v>
      </c>
      <c r="M36" s="190">
        <f t="shared" si="1"/>
        <v>2516603</v>
      </c>
      <c r="N36" s="190">
        <f t="shared" si="1"/>
        <v>6520955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14411418</v>
      </c>
      <c r="X36" s="190">
        <f t="shared" si="1"/>
        <v>21258000</v>
      </c>
      <c r="Y36" s="190">
        <f t="shared" si="1"/>
        <v>-6846582</v>
      </c>
      <c r="Z36" s="191">
        <f>+IF(X36&lt;&gt;0,+(Y36/X36)*100,0)</f>
        <v>-32.20708439175839</v>
      </c>
      <c r="AA36" s="188">
        <f>SUM(AA25:AA35)</f>
        <v>42516000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7101299</v>
      </c>
      <c r="D38" s="199">
        <f>+D22-D36</f>
        <v>0</v>
      </c>
      <c r="E38" s="200">
        <f t="shared" si="2"/>
        <v>261000</v>
      </c>
      <c r="F38" s="106">
        <f t="shared" si="2"/>
        <v>261000</v>
      </c>
      <c r="G38" s="106">
        <f t="shared" si="2"/>
        <v>8593779</v>
      </c>
      <c r="H38" s="106">
        <f t="shared" si="2"/>
        <v>-2530511</v>
      </c>
      <c r="I38" s="106">
        <f t="shared" si="2"/>
        <v>-721992</v>
      </c>
      <c r="J38" s="106">
        <f t="shared" si="2"/>
        <v>5341276</v>
      </c>
      <c r="K38" s="106">
        <f t="shared" si="2"/>
        <v>-1148296</v>
      </c>
      <c r="L38" s="106">
        <f t="shared" si="2"/>
        <v>5109770</v>
      </c>
      <c r="M38" s="106">
        <f t="shared" si="2"/>
        <v>-1728891</v>
      </c>
      <c r="N38" s="106">
        <f t="shared" si="2"/>
        <v>2232583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7573859</v>
      </c>
      <c r="X38" s="106">
        <f>IF(F22=F36,0,X22-X36)</f>
        <v>130500</v>
      </c>
      <c r="Y38" s="106">
        <f t="shared" si="2"/>
        <v>7443359</v>
      </c>
      <c r="Z38" s="201">
        <f>+IF(X38&lt;&gt;0,+(Y38/X38)*100,0)</f>
        <v>5703.723371647509</v>
      </c>
      <c r="AA38" s="199">
        <f>+AA22-AA36</f>
        <v>261000</v>
      </c>
    </row>
    <row r="39" spans="1:27" ht="13.5">
      <c r="A39" s="181" t="s">
        <v>46</v>
      </c>
      <c r="B39" s="185"/>
      <c r="C39" s="155">
        <v>0</v>
      </c>
      <c r="D39" s="155">
        <v>0</v>
      </c>
      <c r="E39" s="156">
        <v>10925000</v>
      </c>
      <c r="F39" s="60">
        <v>10925000</v>
      </c>
      <c r="G39" s="60">
        <v>475731</v>
      </c>
      <c r="H39" s="60">
        <v>2196799</v>
      </c>
      <c r="I39" s="60">
        <v>605495</v>
      </c>
      <c r="J39" s="60">
        <v>3278025</v>
      </c>
      <c r="K39" s="60">
        <v>971272</v>
      </c>
      <c r="L39" s="60">
        <v>0</v>
      </c>
      <c r="M39" s="60">
        <v>0</v>
      </c>
      <c r="N39" s="60">
        <v>971272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4249297</v>
      </c>
      <c r="X39" s="60">
        <v>5462500</v>
      </c>
      <c r="Y39" s="60">
        <v>-1213203</v>
      </c>
      <c r="Z39" s="140">
        <v>-22.21</v>
      </c>
      <c r="AA39" s="155">
        <v>10925000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7101299</v>
      </c>
      <c r="D42" s="206">
        <f>SUM(D38:D41)</f>
        <v>0</v>
      </c>
      <c r="E42" s="207">
        <f t="shared" si="3"/>
        <v>11186000</v>
      </c>
      <c r="F42" s="88">
        <f t="shared" si="3"/>
        <v>11186000</v>
      </c>
      <c r="G42" s="88">
        <f t="shared" si="3"/>
        <v>9069510</v>
      </c>
      <c r="H42" s="88">
        <f t="shared" si="3"/>
        <v>-333712</v>
      </c>
      <c r="I42" s="88">
        <f t="shared" si="3"/>
        <v>-116497</v>
      </c>
      <c r="J42" s="88">
        <f t="shared" si="3"/>
        <v>8619301</v>
      </c>
      <c r="K42" s="88">
        <f t="shared" si="3"/>
        <v>-177024</v>
      </c>
      <c r="L42" s="88">
        <f t="shared" si="3"/>
        <v>5109770</v>
      </c>
      <c r="M42" s="88">
        <f t="shared" si="3"/>
        <v>-1728891</v>
      </c>
      <c r="N42" s="88">
        <f t="shared" si="3"/>
        <v>3203855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11823156</v>
      </c>
      <c r="X42" s="88">
        <f t="shared" si="3"/>
        <v>5593000</v>
      </c>
      <c r="Y42" s="88">
        <f t="shared" si="3"/>
        <v>6230156</v>
      </c>
      <c r="Z42" s="208">
        <f>+IF(X42&lt;&gt;0,+(Y42/X42)*100,0)</f>
        <v>111.3920257464688</v>
      </c>
      <c r="AA42" s="206">
        <f>SUM(AA38:AA41)</f>
        <v>11186000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7101299</v>
      </c>
      <c r="D44" s="210">
        <f>+D42-D43</f>
        <v>0</v>
      </c>
      <c r="E44" s="211">
        <f t="shared" si="4"/>
        <v>11186000</v>
      </c>
      <c r="F44" s="77">
        <f t="shared" si="4"/>
        <v>11186000</v>
      </c>
      <c r="G44" s="77">
        <f t="shared" si="4"/>
        <v>9069510</v>
      </c>
      <c r="H44" s="77">
        <f t="shared" si="4"/>
        <v>-333712</v>
      </c>
      <c r="I44" s="77">
        <f t="shared" si="4"/>
        <v>-116497</v>
      </c>
      <c r="J44" s="77">
        <f t="shared" si="4"/>
        <v>8619301</v>
      </c>
      <c r="K44" s="77">
        <f t="shared" si="4"/>
        <v>-177024</v>
      </c>
      <c r="L44" s="77">
        <f t="shared" si="4"/>
        <v>5109770</v>
      </c>
      <c r="M44" s="77">
        <f t="shared" si="4"/>
        <v>-1728891</v>
      </c>
      <c r="N44" s="77">
        <f t="shared" si="4"/>
        <v>3203855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11823156</v>
      </c>
      <c r="X44" s="77">
        <f t="shared" si="4"/>
        <v>5593000</v>
      </c>
      <c r="Y44" s="77">
        <f t="shared" si="4"/>
        <v>6230156</v>
      </c>
      <c r="Z44" s="212">
        <f>+IF(X44&lt;&gt;0,+(Y44/X44)*100,0)</f>
        <v>111.3920257464688</v>
      </c>
      <c r="AA44" s="210">
        <f>+AA42-AA43</f>
        <v>11186000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7101299</v>
      </c>
      <c r="D46" s="206">
        <f>SUM(D44:D45)</f>
        <v>0</v>
      </c>
      <c r="E46" s="207">
        <f t="shared" si="5"/>
        <v>11186000</v>
      </c>
      <c r="F46" s="88">
        <f t="shared" si="5"/>
        <v>11186000</v>
      </c>
      <c r="G46" s="88">
        <f t="shared" si="5"/>
        <v>9069510</v>
      </c>
      <c r="H46" s="88">
        <f t="shared" si="5"/>
        <v>-333712</v>
      </c>
      <c r="I46" s="88">
        <f t="shared" si="5"/>
        <v>-116497</v>
      </c>
      <c r="J46" s="88">
        <f t="shared" si="5"/>
        <v>8619301</v>
      </c>
      <c r="K46" s="88">
        <f t="shared" si="5"/>
        <v>-177024</v>
      </c>
      <c r="L46" s="88">
        <f t="shared" si="5"/>
        <v>5109770</v>
      </c>
      <c r="M46" s="88">
        <f t="shared" si="5"/>
        <v>-1728891</v>
      </c>
      <c r="N46" s="88">
        <f t="shared" si="5"/>
        <v>3203855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11823156</v>
      </c>
      <c r="X46" s="88">
        <f t="shared" si="5"/>
        <v>5593000</v>
      </c>
      <c r="Y46" s="88">
        <f t="shared" si="5"/>
        <v>6230156</v>
      </c>
      <c r="Z46" s="208">
        <f>+IF(X46&lt;&gt;0,+(Y46/X46)*100,0)</f>
        <v>111.3920257464688</v>
      </c>
      <c r="AA46" s="206">
        <f>SUM(AA44:AA45)</f>
        <v>11186000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7101299</v>
      </c>
      <c r="D48" s="217">
        <f>SUM(D46:D47)</f>
        <v>0</v>
      </c>
      <c r="E48" s="218">
        <f t="shared" si="6"/>
        <v>11186000</v>
      </c>
      <c r="F48" s="219">
        <f t="shared" si="6"/>
        <v>11186000</v>
      </c>
      <c r="G48" s="219">
        <f t="shared" si="6"/>
        <v>9069510</v>
      </c>
      <c r="H48" s="220">
        <f t="shared" si="6"/>
        <v>-333712</v>
      </c>
      <c r="I48" s="220">
        <f t="shared" si="6"/>
        <v>-116497</v>
      </c>
      <c r="J48" s="220">
        <f t="shared" si="6"/>
        <v>8619301</v>
      </c>
      <c r="K48" s="220">
        <f t="shared" si="6"/>
        <v>-177024</v>
      </c>
      <c r="L48" s="220">
        <f t="shared" si="6"/>
        <v>5109770</v>
      </c>
      <c r="M48" s="219">
        <f t="shared" si="6"/>
        <v>-1728891</v>
      </c>
      <c r="N48" s="219">
        <f t="shared" si="6"/>
        <v>3203855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11823156</v>
      </c>
      <c r="X48" s="220">
        <f t="shared" si="6"/>
        <v>5593000</v>
      </c>
      <c r="Y48" s="220">
        <f t="shared" si="6"/>
        <v>6230156</v>
      </c>
      <c r="Z48" s="221">
        <f>+IF(X48&lt;&gt;0,+(Y48/X48)*100,0)</f>
        <v>111.3920257464688</v>
      </c>
      <c r="AA48" s="222">
        <f>SUM(AA46:AA47)</f>
        <v>11186000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10766723</v>
      </c>
      <c r="D5" s="153">
        <f>SUM(D6:D8)</f>
        <v>0</v>
      </c>
      <c r="E5" s="154">
        <f t="shared" si="0"/>
        <v>70000</v>
      </c>
      <c r="F5" s="100">
        <f t="shared" si="0"/>
        <v>70000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35000</v>
      </c>
      <c r="Y5" s="100">
        <f t="shared" si="0"/>
        <v>-35000</v>
      </c>
      <c r="Z5" s="137">
        <f>+IF(X5&lt;&gt;0,+(Y5/X5)*100,0)</f>
        <v>-100</v>
      </c>
      <c r="AA5" s="153">
        <f>SUM(AA6:AA8)</f>
        <v>70000</v>
      </c>
    </row>
    <row r="6" spans="1:27" ht="13.5">
      <c r="A6" s="138" t="s">
        <v>75</v>
      </c>
      <c r="B6" s="136"/>
      <c r="C6" s="155">
        <v>10766723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>
        <v>70000</v>
      </c>
      <c r="F7" s="159">
        <v>70000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35000</v>
      </c>
      <c r="Y7" s="159">
        <v>-35000</v>
      </c>
      <c r="Z7" s="141">
        <v>-100</v>
      </c>
      <c r="AA7" s="225">
        <v>70000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10925000</v>
      </c>
      <c r="F15" s="100">
        <f t="shared" si="2"/>
        <v>10925000</v>
      </c>
      <c r="G15" s="100">
        <f t="shared" si="2"/>
        <v>475731</v>
      </c>
      <c r="H15" s="100">
        <f t="shared" si="2"/>
        <v>2196799</v>
      </c>
      <c r="I15" s="100">
        <f t="shared" si="2"/>
        <v>605495</v>
      </c>
      <c r="J15" s="100">
        <f t="shared" si="2"/>
        <v>3278025</v>
      </c>
      <c r="K15" s="100">
        <f t="shared" si="2"/>
        <v>971271</v>
      </c>
      <c r="L15" s="100">
        <f t="shared" si="2"/>
        <v>0</v>
      </c>
      <c r="M15" s="100">
        <f t="shared" si="2"/>
        <v>562193</v>
      </c>
      <c r="N15" s="100">
        <f t="shared" si="2"/>
        <v>1533464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4811489</v>
      </c>
      <c r="X15" s="100">
        <f t="shared" si="2"/>
        <v>5462500</v>
      </c>
      <c r="Y15" s="100">
        <f t="shared" si="2"/>
        <v>-651011</v>
      </c>
      <c r="Z15" s="137">
        <f>+IF(X15&lt;&gt;0,+(Y15/X15)*100,0)</f>
        <v>-11.917821510297482</v>
      </c>
      <c r="AA15" s="102">
        <f>SUM(AA16:AA18)</f>
        <v>10925000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10925000</v>
      </c>
      <c r="F17" s="60">
        <v>10925000</v>
      </c>
      <c r="G17" s="60">
        <v>475731</v>
      </c>
      <c r="H17" s="60">
        <v>2196799</v>
      </c>
      <c r="I17" s="60">
        <v>605495</v>
      </c>
      <c r="J17" s="60">
        <v>3278025</v>
      </c>
      <c r="K17" s="60">
        <v>971271</v>
      </c>
      <c r="L17" s="60"/>
      <c r="M17" s="60">
        <v>562193</v>
      </c>
      <c r="N17" s="60">
        <v>1533464</v>
      </c>
      <c r="O17" s="60"/>
      <c r="P17" s="60"/>
      <c r="Q17" s="60"/>
      <c r="R17" s="60"/>
      <c r="S17" s="60"/>
      <c r="T17" s="60"/>
      <c r="U17" s="60"/>
      <c r="V17" s="60"/>
      <c r="W17" s="60">
        <v>4811489</v>
      </c>
      <c r="X17" s="60">
        <v>5462500</v>
      </c>
      <c r="Y17" s="60">
        <v>-651011</v>
      </c>
      <c r="Z17" s="140">
        <v>-11.92</v>
      </c>
      <c r="AA17" s="62">
        <v>10925000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10766723</v>
      </c>
      <c r="D25" s="217">
        <f>+D5+D9+D15+D19+D24</f>
        <v>0</v>
      </c>
      <c r="E25" s="230">
        <f t="shared" si="4"/>
        <v>10995000</v>
      </c>
      <c r="F25" s="219">
        <f t="shared" si="4"/>
        <v>10995000</v>
      </c>
      <c r="G25" s="219">
        <f t="shared" si="4"/>
        <v>475731</v>
      </c>
      <c r="H25" s="219">
        <f t="shared" si="4"/>
        <v>2196799</v>
      </c>
      <c r="I25" s="219">
        <f t="shared" si="4"/>
        <v>605495</v>
      </c>
      <c r="J25" s="219">
        <f t="shared" si="4"/>
        <v>3278025</v>
      </c>
      <c r="K25" s="219">
        <f t="shared" si="4"/>
        <v>971271</v>
      </c>
      <c r="L25" s="219">
        <f t="shared" si="4"/>
        <v>0</v>
      </c>
      <c r="M25" s="219">
        <f t="shared" si="4"/>
        <v>562193</v>
      </c>
      <c r="N25" s="219">
        <f t="shared" si="4"/>
        <v>1533464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4811489</v>
      </c>
      <c r="X25" s="219">
        <f t="shared" si="4"/>
        <v>5497500</v>
      </c>
      <c r="Y25" s="219">
        <f t="shared" si="4"/>
        <v>-686011</v>
      </c>
      <c r="Z25" s="231">
        <f>+IF(X25&lt;&gt;0,+(Y25/X25)*100,0)</f>
        <v>-12.478599363346977</v>
      </c>
      <c r="AA25" s="232">
        <f>+AA5+AA9+AA15+AA19+AA24</f>
        <v>10995000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9403312</v>
      </c>
      <c r="D28" s="155"/>
      <c r="E28" s="156">
        <v>10925000</v>
      </c>
      <c r="F28" s="60">
        <v>10925000</v>
      </c>
      <c r="G28" s="60">
        <v>475731</v>
      </c>
      <c r="H28" s="60">
        <v>2196799</v>
      </c>
      <c r="I28" s="60">
        <v>605495</v>
      </c>
      <c r="J28" s="60">
        <v>3278025</v>
      </c>
      <c r="K28" s="60">
        <v>971271</v>
      </c>
      <c r="L28" s="60"/>
      <c r="M28" s="60">
        <v>562193</v>
      </c>
      <c r="N28" s="60">
        <v>1533464</v>
      </c>
      <c r="O28" s="60"/>
      <c r="P28" s="60"/>
      <c r="Q28" s="60"/>
      <c r="R28" s="60"/>
      <c r="S28" s="60"/>
      <c r="T28" s="60"/>
      <c r="U28" s="60"/>
      <c r="V28" s="60"/>
      <c r="W28" s="60">
        <v>4811489</v>
      </c>
      <c r="X28" s="60">
        <v>5462500</v>
      </c>
      <c r="Y28" s="60">
        <v>-651011</v>
      </c>
      <c r="Z28" s="140">
        <v>-11.92</v>
      </c>
      <c r="AA28" s="155">
        <v>10925000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9403312</v>
      </c>
      <c r="D32" s="210">
        <f>SUM(D28:D31)</f>
        <v>0</v>
      </c>
      <c r="E32" s="211">
        <f t="shared" si="5"/>
        <v>10925000</v>
      </c>
      <c r="F32" s="77">
        <f t="shared" si="5"/>
        <v>10925000</v>
      </c>
      <c r="G32" s="77">
        <f t="shared" si="5"/>
        <v>475731</v>
      </c>
      <c r="H32" s="77">
        <f t="shared" si="5"/>
        <v>2196799</v>
      </c>
      <c r="I32" s="77">
        <f t="shared" si="5"/>
        <v>605495</v>
      </c>
      <c r="J32" s="77">
        <f t="shared" si="5"/>
        <v>3278025</v>
      </c>
      <c r="K32" s="77">
        <f t="shared" si="5"/>
        <v>971271</v>
      </c>
      <c r="L32" s="77">
        <f t="shared" si="5"/>
        <v>0</v>
      </c>
      <c r="M32" s="77">
        <f t="shared" si="5"/>
        <v>562193</v>
      </c>
      <c r="N32" s="77">
        <f t="shared" si="5"/>
        <v>1533464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4811489</v>
      </c>
      <c r="X32" s="77">
        <f t="shared" si="5"/>
        <v>5462500</v>
      </c>
      <c r="Y32" s="77">
        <f t="shared" si="5"/>
        <v>-651011</v>
      </c>
      <c r="Z32" s="212">
        <f>+IF(X32&lt;&gt;0,+(Y32/X32)*100,0)</f>
        <v>-11.917821510297482</v>
      </c>
      <c r="AA32" s="79">
        <f>SUM(AA28:AA31)</f>
        <v>10925000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1363411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70000</v>
      </c>
      <c r="F35" s="60">
        <v>70000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35000</v>
      </c>
      <c r="Y35" s="60">
        <v>-35000</v>
      </c>
      <c r="Z35" s="140">
        <v>-100</v>
      </c>
      <c r="AA35" s="62">
        <v>70000</v>
      </c>
    </row>
    <row r="36" spans="1:27" ht="13.5">
      <c r="A36" s="238" t="s">
        <v>139</v>
      </c>
      <c r="B36" s="149"/>
      <c r="C36" s="222">
        <f aca="true" t="shared" si="6" ref="C36:Y36">SUM(C32:C35)</f>
        <v>10766723</v>
      </c>
      <c r="D36" s="222">
        <f>SUM(D32:D35)</f>
        <v>0</v>
      </c>
      <c r="E36" s="218">
        <f t="shared" si="6"/>
        <v>10995000</v>
      </c>
      <c r="F36" s="220">
        <f t="shared" si="6"/>
        <v>10995000</v>
      </c>
      <c r="G36" s="220">
        <f t="shared" si="6"/>
        <v>475731</v>
      </c>
      <c r="H36" s="220">
        <f t="shared" si="6"/>
        <v>2196799</v>
      </c>
      <c r="I36" s="220">
        <f t="shared" si="6"/>
        <v>605495</v>
      </c>
      <c r="J36" s="220">
        <f t="shared" si="6"/>
        <v>3278025</v>
      </c>
      <c r="K36" s="220">
        <f t="shared" si="6"/>
        <v>971271</v>
      </c>
      <c r="L36" s="220">
        <f t="shared" si="6"/>
        <v>0</v>
      </c>
      <c r="M36" s="220">
        <f t="shared" si="6"/>
        <v>562193</v>
      </c>
      <c r="N36" s="220">
        <f t="shared" si="6"/>
        <v>1533464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4811489</v>
      </c>
      <c r="X36" s="220">
        <f t="shared" si="6"/>
        <v>5497500</v>
      </c>
      <c r="Y36" s="220">
        <f t="shared" si="6"/>
        <v>-686011</v>
      </c>
      <c r="Z36" s="221">
        <f>+IF(X36&lt;&gt;0,+(Y36/X36)*100,0)</f>
        <v>-12.478599363346977</v>
      </c>
      <c r="AA36" s="239">
        <f>SUM(AA32:AA35)</f>
        <v>10995000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592873</v>
      </c>
      <c r="D6" s="155"/>
      <c r="E6" s="59">
        <v>1531000</v>
      </c>
      <c r="F6" s="60">
        <v>1531000</v>
      </c>
      <c r="G6" s="60">
        <v>5669474</v>
      </c>
      <c r="H6" s="60">
        <v>1875068</v>
      </c>
      <c r="I6" s="60">
        <v>1473817</v>
      </c>
      <c r="J6" s="60">
        <v>1473817</v>
      </c>
      <c r="K6" s="60">
        <v>108214</v>
      </c>
      <c r="L6" s="60">
        <v>5478438</v>
      </c>
      <c r="M6" s="60">
        <v>-1367408</v>
      </c>
      <c r="N6" s="60">
        <v>-1367408</v>
      </c>
      <c r="O6" s="60"/>
      <c r="P6" s="60"/>
      <c r="Q6" s="60"/>
      <c r="R6" s="60"/>
      <c r="S6" s="60"/>
      <c r="T6" s="60"/>
      <c r="U6" s="60"/>
      <c r="V6" s="60"/>
      <c r="W6" s="60">
        <v>-1367408</v>
      </c>
      <c r="X6" s="60">
        <v>765500</v>
      </c>
      <c r="Y6" s="60">
        <v>-2132908</v>
      </c>
      <c r="Z6" s="140">
        <v>-278.63</v>
      </c>
      <c r="AA6" s="62">
        <v>1531000</v>
      </c>
    </row>
    <row r="7" spans="1:27" ht="13.5">
      <c r="A7" s="249" t="s">
        <v>144</v>
      </c>
      <c r="B7" s="182"/>
      <c r="C7" s="155"/>
      <c r="D7" s="155"/>
      <c r="E7" s="59">
        <v>885100</v>
      </c>
      <c r="F7" s="60">
        <v>885100</v>
      </c>
      <c r="G7" s="60">
        <v>3586618</v>
      </c>
      <c r="H7" s="60">
        <v>3090432</v>
      </c>
      <c r="I7" s="60">
        <v>79329</v>
      </c>
      <c r="J7" s="60">
        <v>79329</v>
      </c>
      <c r="K7" s="60">
        <v>721494</v>
      </c>
      <c r="L7" s="60">
        <v>716823</v>
      </c>
      <c r="M7" s="60">
        <v>4613339</v>
      </c>
      <c r="N7" s="60">
        <v>4613339</v>
      </c>
      <c r="O7" s="60"/>
      <c r="P7" s="60"/>
      <c r="Q7" s="60"/>
      <c r="R7" s="60"/>
      <c r="S7" s="60"/>
      <c r="T7" s="60"/>
      <c r="U7" s="60"/>
      <c r="V7" s="60"/>
      <c r="W7" s="60">
        <v>4613339</v>
      </c>
      <c r="X7" s="60">
        <v>442550</v>
      </c>
      <c r="Y7" s="60">
        <v>4170789</v>
      </c>
      <c r="Z7" s="140">
        <v>942.44</v>
      </c>
      <c r="AA7" s="62">
        <v>885100</v>
      </c>
    </row>
    <row r="8" spans="1:27" ht="13.5">
      <c r="A8" s="249" t="s">
        <v>145</v>
      </c>
      <c r="B8" s="182"/>
      <c r="C8" s="155">
        <v>8920582</v>
      </c>
      <c r="D8" s="155"/>
      <c r="E8" s="59">
        <v>5800000</v>
      </c>
      <c r="F8" s="60">
        <v>5800000</v>
      </c>
      <c r="G8" s="60">
        <v>9131</v>
      </c>
      <c r="H8" s="60">
        <v>11678271</v>
      </c>
      <c r="I8" s="60">
        <v>11849428</v>
      </c>
      <c r="J8" s="60">
        <v>11849428</v>
      </c>
      <c r="K8" s="60">
        <v>14023164</v>
      </c>
      <c r="L8" s="60">
        <v>13120</v>
      </c>
      <c r="M8" s="60">
        <v>-4759</v>
      </c>
      <c r="N8" s="60">
        <v>-4759</v>
      </c>
      <c r="O8" s="60"/>
      <c r="P8" s="60"/>
      <c r="Q8" s="60"/>
      <c r="R8" s="60"/>
      <c r="S8" s="60"/>
      <c r="T8" s="60"/>
      <c r="U8" s="60"/>
      <c r="V8" s="60"/>
      <c r="W8" s="60">
        <v>-4759</v>
      </c>
      <c r="X8" s="60">
        <v>2900000</v>
      </c>
      <c r="Y8" s="60">
        <v>-2904759</v>
      </c>
      <c r="Z8" s="140">
        <v>-100.16</v>
      </c>
      <c r="AA8" s="62">
        <v>5800000</v>
      </c>
    </row>
    <row r="9" spans="1:27" ht="13.5">
      <c r="A9" s="249" t="s">
        <v>146</v>
      </c>
      <c r="B9" s="182"/>
      <c r="C9" s="155">
        <v>1729741</v>
      </c>
      <c r="D9" s="155"/>
      <c r="E9" s="59">
        <v>1154340</v>
      </c>
      <c r="F9" s="60">
        <v>1154340</v>
      </c>
      <c r="G9" s="60"/>
      <c r="H9" s="60">
        <v>18463</v>
      </c>
      <c r="I9" s="60">
        <v>2307730</v>
      </c>
      <c r="J9" s="60">
        <v>2307730</v>
      </c>
      <c r="K9" s="60">
        <v>-29880</v>
      </c>
      <c r="L9" s="60">
        <v>14283019</v>
      </c>
      <c r="M9" s="60">
        <v>14760046</v>
      </c>
      <c r="N9" s="60">
        <v>14760046</v>
      </c>
      <c r="O9" s="60"/>
      <c r="P9" s="60"/>
      <c r="Q9" s="60"/>
      <c r="R9" s="60"/>
      <c r="S9" s="60"/>
      <c r="T9" s="60"/>
      <c r="U9" s="60"/>
      <c r="V9" s="60"/>
      <c r="W9" s="60">
        <v>14760046</v>
      </c>
      <c r="X9" s="60">
        <v>577170</v>
      </c>
      <c r="Y9" s="60">
        <v>14182876</v>
      </c>
      <c r="Z9" s="140">
        <v>2457.31</v>
      </c>
      <c r="AA9" s="62">
        <v>1154340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11243196</v>
      </c>
      <c r="D12" s="168">
        <f>SUM(D6:D11)</f>
        <v>0</v>
      </c>
      <c r="E12" s="72">
        <f t="shared" si="0"/>
        <v>9370440</v>
      </c>
      <c r="F12" s="73">
        <f t="shared" si="0"/>
        <v>9370440</v>
      </c>
      <c r="G12" s="73">
        <f t="shared" si="0"/>
        <v>9265223</v>
      </c>
      <c r="H12" s="73">
        <f t="shared" si="0"/>
        <v>16662234</v>
      </c>
      <c r="I12" s="73">
        <f t="shared" si="0"/>
        <v>15710304</v>
      </c>
      <c r="J12" s="73">
        <f t="shared" si="0"/>
        <v>15710304</v>
      </c>
      <c r="K12" s="73">
        <f t="shared" si="0"/>
        <v>14822992</v>
      </c>
      <c r="L12" s="73">
        <f t="shared" si="0"/>
        <v>20491400</v>
      </c>
      <c r="M12" s="73">
        <f t="shared" si="0"/>
        <v>18001218</v>
      </c>
      <c r="N12" s="73">
        <f t="shared" si="0"/>
        <v>18001218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18001218</v>
      </c>
      <c r="X12" s="73">
        <f t="shared" si="0"/>
        <v>4685220</v>
      </c>
      <c r="Y12" s="73">
        <f t="shared" si="0"/>
        <v>13315998</v>
      </c>
      <c r="Z12" s="170">
        <f>+IF(X12&lt;&gt;0,+(Y12/X12)*100,0)</f>
        <v>284.21286513760293</v>
      </c>
      <c r="AA12" s="74">
        <f>SUM(AA6:AA11)</f>
        <v>9370440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100677299</v>
      </c>
      <c r="D19" s="155"/>
      <c r="E19" s="59">
        <v>102665547</v>
      </c>
      <c r="F19" s="60">
        <v>102665547</v>
      </c>
      <c r="G19" s="60">
        <v>100230020</v>
      </c>
      <c r="H19" s="60">
        <v>103049587</v>
      </c>
      <c r="I19" s="60">
        <v>103795836</v>
      </c>
      <c r="J19" s="60">
        <v>103795836</v>
      </c>
      <c r="K19" s="60">
        <v>104642267</v>
      </c>
      <c r="L19" s="60">
        <v>105333883</v>
      </c>
      <c r="M19" s="60">
        <v>105845107</v>
      </c>
      <c r="N19" s="60">
        <v>105845107</v>
      </c>
      <c r="O19" s="60"/>
      <c r="P19" s="60"/>
      <c r="Q19" s="60"/>
      <c r="R19" s="60"/>
      <c r="S19" s="60"/>
      <c r="T19" s="60"/>
      <c r="U19" s="60"/>
      <c r="V19" s="60"/>
      <c r="W19" s="60">
        <v>105845107</v>
      </c>
      <c r="X19" s="60">
        <v>51332774</v>
      </c>
      <c r="Y19" s="60">
        <v>54512333</v>
      </c>
      <c r="Z19" s="140">
        <v>106.19</v>
      </c>
      <c r="AA19" s="62">
        <v>102665547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173499</v>
      </c>
      <c r="D22" s="155"/>
      <c r="E22" s="59">
        <v>256520</v>
      </c>
      <c r="F22" s="60">
        <v>256520</v>
      </c>
      <c r="G22" s="60">
        <v>1038085</v>
      </c>
      <c r="H22" s="60">
        <v>173499</v>
      </c>
      <c r="I22" s="60">
        <v>173499</v>
      </c>
      <c r="J22" s="60">
        <v>173499</v>
      </c>
      <c r="K22" s="60">
        <v>173499</v>
      </c>
      <c r="L22" s="60">
        <v>173499</v>
      </c>
      <c r="M22" s="60">
        <v>173499</v>
      </c>
      <c r="N22" s="60">
        <v>173499</v>
      </c>
      <c r="O22" s="60"/>
      <c r="P22" s="60"/>
      <c r="Q22" s="60"/>
      <c r="R22" s="60"/>
      <c r="S22" s="60"/>
      <c r="T22" s="60"/>
      <c r="U22" s="60"/>
      <c r="V22" s="60"/>
      <c r="W22" s="60">
        <v>173499</v>
      </c>
      <c r="X22" s="60">
        <v>128260</v>
      </c>
      <c r="Y22" s="60">
        <v>45239</v>
      </c>
      <c r="Z22" s="140">
        <v>35.27</v>
      </c>
      <c r="AA22" s="62">
        <v>256520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>
        <v>11190632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100850798</v>
      </c>
      <c r="D24" s="168">
        <f>SUM(D15:D23)</f>
        <v>0</v>
      </c>
      <c r="E24" s="76">
        <f t="shared" si="1"/>
        <v>102922067</v>
      </c>
      <c r="F24" s="77">
        <f t="shared" si="1"/>
        <v>102922067</v>
      </c>
      <c r="G24" s="77">
        <f t="shared" si="1"/>
        <v>112458737</v>
      </c>
      <c r="H24" s="77">
        <f t="shared" si="1"/>
        <v>103223086</v>
      </c>
      <c r="I24" s="77">
        <f t="shared" si="1"/>
        <v>103969335</v>
      </c>
      <c r="J24" s="77">
        <f t="shared" si="1"/>
        <v>103969335</v>
      </c>
      <c r="K24" s="77">
        <f t="shared" si="1"/>
        <v>104815766</v>
      </c>
      <c r="L24" s="77">
        <f t="shared" si="1"/>
        <v>105507382</v>
      </c>
      <c r="M24" s="77">
        <f t="shared" si="1"/>
        <v>106018606</v>
      </c>
      <c r="N24" s="77">
        <f t="shared" si="1"/>
        <v>106018606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106018606</v>
      </c>
      <c r="X24" s="77">
        <f t="shared" si="1"/>
        <v>51461034</v>
      </c>
      <c r="Y24" s="77">
        <f t="shared" si="1"/>
        <v>54557572</v>
      </c>
      <c r="Z24" s="212">
        <f>+IF(X24&lt;&gt;0,+(Y24/X24)*100,0)</f>
        <v>106.01724792393405</v>
      </c>
      <c r="AA24" s="79">
        <f>SUM(AA15:AA23)</f>
        <v>102922067</v>
      </c>
    </row>
    <row r="25" spans="1:27" ht="13.5">
      <c r="A25" s="250" t="s">
        <v>159</v>
      </c>
      <c r="B25" s="251"/>
      <c r="C25" s="168">
        <f aca="true" t="shared" si="2" ref="C25:Y25">+C12+C24</f>
        <v>112093994</v>
      </c>
      <c r="D25" s="168">
        <f>+D12+D24</f>
        <v>0</v>
      </c>
      <c r="E25" s="72">
        <f t="shared" si="2"/>
        <v>112292507</v>
      </c>
      <c r="F25" s="73">
        <f t="shared" si="2"/>
        <v>112292507</v>
      </c>
      <c r="G25" s="73">
        <f t="shared" si="2"/>
        <v>121723960</v>
      </c>
      <c r="H25" s="73">
        <f t="shared" si="2"/>
        <v>119885320</v>
      </c>
      <c r="I25" s="73">
        <f t="shared" si="2"/>
        <v>119679639</v>
      </c>
      <c r="J25" s="73">
        <f t="shared" si="2"/>
        <v>119679639</v>
      </c>
      <c r="K25" s="73">
        <f t="shared" si="2"/>
        <v>119638758</v>
      </c>
      <c r="L25" s="73">
        <f t="shared" si="2"/>
        <v>125998782</v>
      </c>
      <c r="M25" s="73">
        <f t="shared" si="2"/>
        <v>124019824</v>
      </c>
      <c r="N25" s="73">
        <f t="shared" si="2"/>
        <v>124019824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124019824</v>
      </c>
      <c r="X25" s="73">
        <f t="shared" si="2"/>
        <v>56146254</v>
      </c>
      <c r="Y25" s="73">
        <f t="shared" si="2"/>
        <v>67873570</v>
      </c>
      <c r="Z25" s="170">
        <f>+IF(X25&lt;&gt;0,+(Y25/X25)*100,0)</f>
        <v>120.88708536102872</v>
      </c>
      <c r="AA25" s="74">
        <f>+AA12+AA24</f>
        <v>112292507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>
        <v>2536871</v>
      </c>
      <c r="J31" s="60">
        <v>2536871</v>
      </c>
      <c r="K31" s="60">
        <v>2973326</v>
      </c>
      <c r="L31" s="60">
        <v>2537896</v>
      </c>
      <c r="M31" s="60">
        <v>2101754</v>
      </c>
      <c r="N31" s="60">
        <v>2101754</v>
      </c>
      <c r="O31" s="60"/>
      <c r="P31" s="60"/>
      <c r="Q31" s="60"/>
      <c r="R31" s="60"/>
      <c r="S31" s="60"/>
      <c r="T31" s="60"/>
      <c r="U31" s="60"/>
      <c r="V31" s="60"/>
      <c r="W31" s="60">
        <v>2101754</v>
      </c>
      <c r="X31" s="60"/>
      <c r="Y31" s="60">
        <v>2101754</v>
      </c>
      <c r="Z31" s="140"/>
      <c r="AA31" s="62"/>
    </row>
    <row r="32" spans="1:27" ht="13.5">
      <c r="A32" s="249" t="s">
        <v>164</v>
      </c>
      <c r="B32" s="182"/>
      <c r="C32" s="155">
        <v>11780701</v>
      </c>
      <c r="D32" s="155"/>
      <c r="E32" s="59">
        <v>4806000</v>
      </c>
      <c r="F32" s="60">
        <v>4806000</v>
      </c>
      <c r="G32" s="60">
        <v>12551309</v>
      </c>
      <c r="H32" s="60">
        <v>13443224</v>
      </c>
      <c r="I32" s="60">
        <v>7348478</v>
      </c>
      <c r="J32" s="60">
        <v>7348478</v>
      </c>
      <c r="K32" s="60">
        <v>6627920</v>
      </c>
      <c r="L32" s="60">
        <v>8274109</v>
      </c>
      <c r="M32" s="60">
        <v>8031904</v>
      </c>
      <c r="N32" s="60">
        <v>8031904</v>
      </c>
      <c r="O32" s="60"/>
      <c r="P32" s="60"/>
      <c r="Q32" s="60"/>
      <c r="R32" s="60"/>
      <c r="S32" s="60"/>
      <c r="T32" s="60"/>
      <c r="U32" s="60"/>
      <c r="V32" s="60"/>
      <c r="W32" s="60">
        <v>8031904</v>
      </c>
      <c r="X32" s="60">
        <v>2403000</v>
      </c>
      <c r="Y32" s="60">
        <v>5628904</v>
      </c>
      <c r="Z32" s="140">
        <v>234.24</v>
      </c>
      <c r="AA32" s="62">
        <v>4806000</v>
      </c>
    </row>
    <row r="33" spans="1:27" ht="13.5">
      <c r="A33" s="249" t="s">
        <v>165</v>
      </c>
      <c r="B33" s="182"/>
      <c r="C33" s="155">
        <v>371174</v>
      </c>
      <c r="D33" s="155"/>
      <c r="E33" s="59">
        <v>2308680</v>
      </c>
      <c r="F33" s="60">
        <v>2308680</v>
      </c>
      <c r="G33" s="60">
        <v>6993945</v>
      </c>
      <c r="H33" s="60">
        <v>6993944</v>
      </c>
      <c r="I33" s="60">
        <v>5936742</v>
      </c>
      <c r="J33" s="60">
        <v>5936742</v>
      </c>
      <c r="K33" s="60">
        <v>6069986</v>
      </c>
      <c r="L33" s="60">
        <v>6266405</v>
      </c>
      <c r="M33" s="60">
        <v>6170571</v>
      </c>
      <c r="N33" s="60">
        <v>6170571</v>
      </c>
      <c r="O33" s="60"/>
      <c r="P33" s="60"/>
      <c r="Q33" s="60"/>
      <c r="R33" s="60"/>
      <c r="S33" s="60"/>
      <c r="T33" s="60"/>
      <c r="U33" s="60"/>
      <c r="V33" s="60"/>
      <c r="W33" s="60">
        <v>6170571</v>
      </c>
      <c r="X33" s="60">
        <v>1154340</v>
      </c>
      <c r="Y33" s="60">
        <v>5016231</v>
      </c>
      <c r="Z33" s="140">
        <v>434.55</v>
      </c>
      <c r="AA33" s="62">
        <v>2308680</v>
      </c>
    </row>
    <row r="34" spans="1:27" ht="13.5">
      <c r="A34" s="250" t="s">
        <v>58</v>
      </c>
      <c r="B34" s="251"/>
      <c r="C34" s="168">
        <f aca="true" t="shared" si="3" ref="C34:Y34">SUM(C29:C33)</f>
        <v>12151875</v>
      </c>
      <c r="D34" s="168">
        <f>SUM(D29:D33)</f>
        <v>0</v>
      </c>
      <c r="E34" s="72">
        <f t="shared" si="3"/>
        <v>7114680</v>
      </c>
      <c r="F34" s="73">
        <f t="shared" si="3"/>
        <v>7114680</v>
      </c>
      <c r="G34" s="73">
        <f t="shared" si="3"/>
        <v>19545254</v>
      </c>
      <c r="H34" s="73">
        <f t="shared" si="3"/>
        <v>20437168</v>
      </c>
      <c r="I34" s="73">
        <f t="shared" si="3"/>
        <v>15822091</v>
      </c>
      <c r="J34" s="73">
        <f t="shared" si="3"/>
        <v>15822091</v>
      </c>
      <c r="K34" s="73">
        <f t="shared" si="3"/>
        <v>15671232</v>
      </c>
      <c r="L34" s="73">
        <f t="shared" si="3"/>
        <v>17078410</v>
      </c>
      <c r="M34" s="73">
        <f t="shared" si="3"/>
        <v>16304229</v>
      </c>
      <c r="N34" s="73">
        <f t="shared" si="3"/>
        <v>16304229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16304229</v>
      </c>
      <c r="X34" s="73">
        <f t="shared" si="3"/>
        <v>3557340</v>
      </c>
      <c r="Y34" s="73">
        <f t="shared" si="3"/>
        <v>12746889</v>
      </c>
      <c r="Z34" s="170">
        <f>+IF(X34&lt;&gt;0,+(Y34/X34)*100,0)</f>
        <v>358.32641805393916</v>
      </c>
      <c r="AA34" s="74">
        <f>SUM(AA29:AA33)</f>
        <v>7114680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4787732</v>
      </c>
      <c r="D38" s="155"/>
      <c r="E38" s="59">
        <v>2283240</v>
      </c>
      <c r="F38" s="60">
        <v>2283240</v>
      </c>
      <c r="G38" s="60">
        <v>1192980</v>
      </c>
      <c r="H38" s="60">
        <v>1158359</v>
      </c>
      <c r="I38" s="60">
        <v>8216</v>
      </c>
      <c r="J38" s="60">
        <v>8216</v>
      </c>
      <c r="K38" s="60">
        <v>1087829</v>
      </c>
      <c r="L38" s="60">
        <v>1051935</v>
      </c>
      <c r="M38" s="60">
        <v>1016020</v>
      </c>
      <c r="N38" s="60">
        <v>1016020</v>
      </c>
      <c r="O38" s="60"/>
      <c r="P38" s="60"/>
      <c r="Q38" s="60"/>
      <c r="R38" s="60"/>
      <c r="S38" s="60"/>
      <c r="T38" s="60"/>
      <c r="U38" s="60"/>
      <c r="V38" s="60"/>
      <c r="W38" s="60">
        <v>1016020</v>
      </c>
      <c r="X38" s="60">
        <v>1141620</v>
      </c>
      <c r="Y38" s="60">
        <v>-125600</v>
      </c>
      <c r="Z38" s="140">
        <v>-11</v>
      </c>
      <c r="AA38" s="62">
        <v>2283240</v>
      </c>
    </row>
    <row r="39" spans="1:27" ht="13.5">
      <c r="A39" s="250" t="s">
        <v>59</v>
      </c>
      <c r="B39" s="253"/>
      <c r="C39" s="168">
        <f aca="true" t="shared" si="4" ref="C39:Y39">SUM(C37:C38)</f>
        <v>4787732</v>
      </c>
      <c r="D39" s="168">
        <f>SUM(D37:D38)</f>
        <v>0</v>
      </c>
      <c r="E39" s="76">
        <f t="shared" si="4"/>
        <v>2283240</v>
      </c>
      <c r="F39" s="77">
        <f t="shared" si="4"/>
        <v>2283240</v>
      </c>
      <c r="G39" s="77">
        <f t="shared" si="4"/>
        <v>1192980</v>
      </c>
      <c r="H39" s="77">
        <f t="shared" si="4"/>
        <v>1158359</v>
      </c>
      <c r="I39" s="77">
        <f t="shared" si="4"/>
        <v>8216</v>
      </c>
      <c r="J39" s="77">
        <f t="shared" si="4"/>
        <v>8216</v>
      </c>
      <c r="K39" s="77">
        <f t="shared" si="4"/>
        <v>1087829</v>
      </c>
      <c r="L39" s="77">
        <f t="shared" si="4"/>
        <v>1051935</v>
      </c>
      <c r="M39" s="77">
        <f t="shared" si="4"/>
        <v>1016020</v>
      </c>
      <c r="N39" s="77">
        <f t="shared" si="4"/>
        <v>1016020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1016020</v>
      </c>
      <c r="X39" s="77">
        <f t="shared" si="4"/>
        <v>1141620</v>
      </c>
      <c r="Y39" s="77">
        <f t="shared" si="4"/>
        <v>-125600</v>
      </c>
      <c r="Z39" s="212">
        <f>+IF(X39&lt;&gt;0,+(Y39/X39)*100,0)</f>
        <v>-11.001909567106392</v>
      </c>
      <c r="AA39" s="79">
        <f>SUM(AA37:AA38)</f>
        <v>2283240</v>
      </c>
    </row>
    <row r="40" spans="1:27" ht="13.5">
      <c r="A40" s="250" t="s">
        <v>167</v>
      </c>
      <c r="B40" s="251"/>
      <c r="C40" s="168">
        <f aca="true" t="shared" si="5" ref="C40:Y40">+C34+C39</f>
        <v>16939607</v>
      </c>
      <c r="D40" s="168">
        <f>+D34+D39</f>
        <v>0</v>
      </c>
      <c r="E40" s="72">
        <f t="shared" si="5"/>
        <v>9397920</v>
      </c>
      <c r="F40" s="73">
        <f t="shared" si="5"/>
        <v>9397920</v>
      </c>
      <c r="G40" s="73">
        <f t="shared" si="5"/>
        <v>20738234</v>
      </c>
      <c r="H40" s="73">
        <f t="shared" si="5"/>
        <v>21595527</v>
      </c>
      <c r="I40" s="73">
        <f t="shared" si="5"/>
        <v>15830307</v>
      </c>
      <c r="J40" s="73">
        <f t="shared" si="5"/>
        <v>15830307</v>
      </c>
      <c r="K40" s="73">
        <f t="shared" si="5"/>
        <v>16759061</v>
      </c>
      <c r="L40" s="73">
        <f t="shared" si="5"/>
        <v>18130345</v>
      </c>
      <c r="M40" s="73">
        <f t="shared" si="5"/>
        <v>17320249</v>
      </c>
      <c r="N40" s="73">
        <f t="shared" si="5"/>
        <v>17320249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17320249</v>
      </c>
      <c r="X40" s="73">
        <f t="shared" si="5"/>
        <v>4698960</v>
      </c>
      <c r="Y40" s="73">
        <f t="shared" si="5"/>
        <v>12621289</v>
      </c>
      <c r="Z40" s="170">
        <f>+IF(X40&lt;&gt;0,+(Y40/X40)*100,0)</f>
        <v>268.5974981698078</v>
      </c>
      <c r="AA40" s="74">
        <f>+AA34+AA39</f>
        <v>9397920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95154387</v>
      </c>
      <c r="D42" s="257">
        <f>+D25-D40</f>
        <v>0</v>
      </c>
      <c r="E42" s="258">
        <f t="shared" si="6"/>
        <v>102894587</v>
      </c>
      <c r="F42" s="259">
        <f t="shared" si="6"/>
        <v>102894587</v>
      </c>
      <c r="G42" s="259">
        <f t="shared" si="6"/>
        <v>100985726</v>
      </c>
      <c r="H42" s="259">
        <f t="shared" si="6"/>
        <v>98289793</v>
      </c>
      <c r="I42" s="259">
        <f t="shared" si="6"/>
        <v>103849332</v>
      </c>
      <c r="J42" s="259">
        <f t="shared" si="6"/>
        <v>103849332</v>
      </c>
      <c r="K42" s="259">
        <f t="shared" si="6"/>
        <v>102879697</v>
      </c>
      <c r="L42" s="259">
        <f t="shared" si="6"/>
        <v>107868437</v>
      </c>
      <c r="M42" s="259">
        <f t="shared" si="6"/>
        <v>106699575</v>
      </c>
      <c r="N42" s="259">
        <f t="shared" si="6"/>
        <v>106699575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106699575</v>
      </c>
      <c r="X42" s="259">
        <f t="shared" si="6"/>
        <v>51447294</v>
      </c>
      <c r="Y42" s="259">
        <f t="shared" si="6"/>
        <v>55252281</v>
      </c>
      <c r="Z42" s="260">
        <f>+IF(X42&lt;&gt;0,+(Y42/X42)*100,0)</f>
        <v>107.39589335835622</v>
      </c>
      <c r="AA42" s="261">
        <f>+AA25-AA40</f>
        <v>102894587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95154387</v>
      </c>
      <c r="D45" s="155"/>
      <c r="E45" s="59">
        <v>102894587</v>
      </c>
      <c r="F45" s="60">
        <v>102894587</v>
      </c>
      <c r="G45" s="60">
        <v>100985726</v>
      </c>
      <c r="H45" s="60">
        <v>98289793</v>
      </c>
      <c r="I45" s="60">
        <v>103849332</v>
      </c>
      <c r="J45" s="60">
        <v>103849332</v>
      </c>
      <c r="K45" s="60">
        <v>102879697</v>
      </c>
      <c r="L45" s="60">
        <v>107868437</v>
      </c>
      <c r="M45" s="60">
        <v>106699575</v>
      </c>
      <c r="N45" s="60">
        <v>106699575</v>
      </c>
      <c r="O45" s="60"/>
      <c r="P45" s="60"/>
      <c r="Q45" s="60"/>
      <c r="R45" s="60"/>
      <c r="S45" s="60"/>
      <c r="T45" s="60"/>
      <c r="U45" s="60"/>
      <c r="V45" s="60"/>
      <c r="W45" s="60">
        <v>106699575</v>
      </c>
      <c r="X45" s="60">
        <v>51447294</v>
      </c>
      <c r="Y45" s="60">
        <v>55252281</v>
      </c>
      <c r="Z45" s="139">
        <v>107.4</v>
      </c>
      <c r="AA45" s="62">
        <v>102894587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95154387</v>
      </c>
      <c r="D48" s="217">
        <f>SUM(D45:D47)</f>
        <v>0</v>
      </c>
      <c r="E48" s="264">
        <f t="shared" si="7"/>
        <v>102894587</v>
      </c>
      <c r="F48" s="219">
        <f t="shared" si="7"/>
        <v>102894587</v>
      </c>
      <c r="G48" s="219">
        <f t="shared" si="7"/>
        <v>100985726</v>
      </c>
      <c r="H48" s="219">
        <f t="shared" si="7"/>
        <v>98289793</v>
      </c>
      <c r="I48" s="219">
        <f t="shared" si="7"/>
        <v>103849332</v>
      </c>
      <c r="J48" s="219">
        <f t="shared" si="7"/>
        <v>103849332</v>
      </c>
      <c r="K48" s="219">
        <f t="shared" si="7"/>
        <v>102879697</v>
      </c>
      <c r="L48" s="219">
        <f t="shared" si="7"/>
        <v>107868437</v>
      </c>
      <c r="M48" s="219">
        <f t="shared" si="7"/>
        <v>106699575</v>
      </c>
      <c r="N48" s="219">
        <f t="shared" si="7"/>
        <v>106699575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106699575</v>
      </c>
      <c r="X48" s="219">
        <f t="shared" si="7"/>
        <v>51447294</v>
      </c>
      <c r="Y48" s="219">
        <f t="shared" si="7"/>
        <v>55252281</v>
      </c>
      <c r="Z48" s="265">
        <f>+IF(X48&lt;&gt;0,+(Y48/X48)*100,0)</f>
        <v>107.39589335835622</v>
      </c>
      <c r="AA48" s="232">
        <f>SUM(AA45:AA47)</f>
        <v>102894587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8756164</v>
      </c>
      <c r="D6" s="155"/>
      <c r="E6" s="59">
        <v>8940000</v>
      </c>
      <c r="F6" s="60">
        <v>8940000</v>
      </c>
      <c r="G6" s="60">
        <v>549444</v>
      </c>
      <c r="H6" s="60">
        <v>205368</v>
      </c>
      <c r="I6" s="60">
        <v>1596549</v>
      </c>
      <c r="J6" s="60">
        <v>2351361</v>
      </c>
      <c r="K6" s="60">
        <v>1357326</v>
      </c>
      <c r="L6" s="60">
        <v>1034378</v>
      </c>
      <c r="M6" s="60">
        <v>682500</v>
      </c>
      <c r="N6" s="60">
        <v>3074204</v>
      </c>
      <c r="O6" s="60"/>
      <c r="P6" s="60"/>
      <c r="Q6" s="60"/>
      <c r="R6" s="60"/>
      <c r="S6" s="60"/>
      <c r="T6" s="60"/>
      <c r="U6" s="60"/>
      <c r="V6" s="60"/>
      <c r="W6" s="60">
        <v>5425565</v>
      </c>
      <c r="X6" s="60">
        <v>4470000</v>
      </c>
      <c r="Y6" s="60">
        <v>955565</v>
      </c>
      <c r="Z6" s="140">
        <v>21.38</v>
      </c>
      <c r="AA6" s="62">
        <v>8940000</v>
      </c>
    </row>
    <row r="7" spans="1:27" ht="13.5">
      <c r="A7" s="249" t="s">
        <v>178</v>
      </c>
      <c r="B7" s="182"/>
      <c r="C7" s="155">
        <v>19996210</v>
      </c>
      <c r="D7" s="155"/>
      <c r="E7" s="59">
        <v>25644000</v>
      </c>
      <c r="F7" s="60">
        <v>25644000</v>
      </c>
      <c r="G7" s="60">
        <v>9048000</v>
      </c>
      <c r="H7" s="60">
        <v>1268000</v>
      </c>
      <c r="I7" s="60"/>
      <c r="J7" s="60">
        <v>10316000</v>
      </c>
      <c r="K7" s="60"/>
      <c r="L7" s="60">
        <v>5758000</v>
      </c>
      <c r="M7" s="60"/>
      <c r="N7" s="60">
        <v>5758000</v>
      </c>
      <c r="O7" s="60"/>
      <c r="P7" s="60"/>
      <c r="Q7" s="60"/>
      <c r="R7" s="60"/>
      <c r="S7" s="60"/>
      <c r="T7" s="60"/>
      <c r="U7" s="60"/>
      <c r="V7" s="60"/>
      <c r="W7" s="60">
        <v>16074000</v>
      </c>
      <c r="X7" s="60">
        <v>14056000</v>
      </c>
      <c r="Y7" s="60">
        <v>2018000</v>
      </c>
      <c r="Z7" s="140">
        <v>14.36</v>
      </c>
      <c r="AA7" s="62">
        <v>25644000</v>
      </c>
    </row>
    <row r="8" spans="1:27" ht="13.5">
      <c r="A8" s="249" t="s">
        <v>179</v>
      </c>
      <c r="B8" s="182"/>
      <c r="C8" s="155">
        <v>10166814</v>
      </c>
      <c r="D8" s="155"/>
      <c r="E8" s="59">
        <v>10924998</v>
      </c>
      <c r="F8" s="60">
        <v>10924998</v>
      </c>
      <c r="G8" s="60">
        <v>4548000</v>
      </c>
      <c r="H8" s="60"/>
      <c r="I8" s="60"/>
      <c r="J8" s="60">
        <v>4548000</v>
      </c>
      <c r="K8" s="60"/>
      <c r="L8" s="60">
        <v>3089000</v>
      </c>
      <c r="M8" s="60"/>
      <c r="N8" s="60">
        <v>3089000</v>
      </c>
      <c r="O8" s="60"/>
      <c r="P8" s="60"/>
      <c r="Q8" s="60"/>
      <c r="R8" s="60"/>
      <c r="S8" s="60"/>
      <c r="T8" s="60"/>
      <c r="U8" s="60"/>
      <c r="V8" s="60"/>
      <c r="W8" s="60">
        <v>7637000</v>
      </c>
      <c r="X8" s="60">
        <v>3641666</v>
      </c>
      <c r="Y8" s="60">
        <v>3995334</v>
      </c>
      <c r="Z8" s="140">
        <v>109.71</v>
      </c>
      <c r="AA8" s="62">
        <v>10924998</v>
      </c>
    </row>
    <row r="9" spans="1:27" ht="13.5">
      <c r="A9" s="249" t="s">
        <v>180</v>
      </c>
      <c r="B9" s="182"/>
      <c r="C9" s="155">
        <v>178241</v>
      </c>
      <c r="D9" s="155"/>
      <c r="E9" s="59">
        <v>199992</v>
      </c>
      <c r="F9" s="60">
        <v>199992</v>
      </c>
      <c r="G9" s="60">
        <v>1925</v>
      </c>
      <c r="H9" s="60">
        <v>3153</v>
      </c>
      <c r="I9" s="60">
        <v>3543</v>
      </c>
      <c r="J9" s="60">
        <v>8621</v>
      </c>
      <c r="K9" s="60">
        <v>3258</v>
      </c>
      <c r="L9" s="60"/>
      <c r="M9" s="60">
        <v>5028</v>
      </c>
      <c r="N9" s="60">
        <v>8286</v>
      </c>
      <c r="O9" s="60"/>
      <c r="P9" s="60"/>
      <c r="Q9" s="60"/>
      <c r="R9" s="60"/>
      <c r="S9" s="60"/>
      <c r="T9" s="60"/>
      <c r="U9" s="60"/>
      <c r="V9" s="60"/>
      <c r="W9" s="60">
        <v>16907</v>
      </c>
      <c r="X9" s="60">
        <v>99996</v>
      </c>
      <c r="Y9" s="60">
        <v>-83089</v>
      </c>
      <c r="Z9" s="140">
        <v>-83.09</v>
      </c>
      <c r="AA9" s="62">
        <v>199992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-22287483</v>
      </c>
      <c r="D12" s="155"/>
      <c r="E12" s="59">
        <v>-36992000</v>
      </c>
      <c r="F12" s="60">
        <v>-36992000</v>
      </c>
      <c r="G12" s="60">
        <v>-5414299</v>
      </c>
      <c r="H12" s="60">
        <v>-5619370</v>
      </c>
      <c r="I12" s="60">
        <v>-1865321</v>
      </c>
      <c r="J12" s="60">
        <v>-12898990</v>
      </c>
      <c r="K12" s="60">
        <v>-2662943</v>
      </c>
      <c r="L12" s="60">
        <v>-1813689</v>
      </c>
      <c r="M12" s="60">
        <v>-4173046</v>
      </c>
      <c r="N12" s="60">
        <v>-8649678</v>
      </c>
      <c r="O12" s="60"/>
      <c r="P12" s="60"/>
      <c r="Q12" s="60"/>
      <c r="R12" s="60"/>
      <c r="S12" s="60"/>
      <c r="T12" s="60"/>
      <c r="U12" s="60"/>
      <c r="V12" s="60"/>
      <c r="W12" s="60">
        <v>-21548668</v>
      </c>
      <c r="X12" s="60">
        <v>-18367000</v>
      </c>
      <c r="Y12" s="60">
        <v>-3181668</v>
      </c>
      <c r="Z12" s="140">
        <v>17.32</v>
      </c>
      <c r="AA12" s="62">
        <v>-36992000</v>
      </c>
    </row>
    <row r="13" spans="1:27" ht="13.5">
      <c r="A13" s="249" t="s">
        <v>40</v>
      </c>
      <c r="B13" s="182"/>
      <c r="C13" s="155"/>
      <c r="D13" s="155"/>
      <c r="E13" s="59">
        <v>-300000</v>
      </c>
      <c r="F13" s="60">
        <v>-300000</v>
      </c>
      <c r="G13" s="60">
        <v>-25000</v>
      </c>
      <c r="H13" s="60">
        <v>-25432</v>
      </c>
      <c r="I13" s="60">
        <v>-10242</v>
      </c>
      <c r="J13" s="60">
        <v>-60674</v>
      </c>
      <c r="K13" s="60">
        <v>-10248</v>
      </c>
      <c r="L13" s="60">
        <v>-9616</v>
      </c>
      <c r="M13" s="60">
        <v>-12392</v>
      </c>
      <c r="N13" s="60">
        <v>-32256</v>
      </c>
      <c r="O13" s="60"/>
      <c r="P13" s="60"/>
      <c r="Q13" s="60"/>
      <c r="R13" s="60"/>
      <c r="S13" s="60"/>
      <c r="T13" s="60"/>
      <c r="U13" s="60"/>
      <c r="V13" s="60"/>
      <c r="W13" s="60">
        <v>-92930</v>
      </c>
      <c r="X13" s="60">
        <v>-150000</v>
      </c>
      <c r="Y13" s="60">
        <v>57070</v>
      </c>
      <c r="Z13" s="140">
        <v>-38.05</v>
      </c>
      <c r="AA13" s="62">
        <v>-300000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16809946</v>
      </c>
      <c r="D15" s="168">
        <f>SUM(D6:D14)</f>
        <v>0</v>
      </c>
      <c r="E15" s="72">
        <f t="shared" si="0"/>
        <v>8416990</v>
      </c>
      <c r="F15" s="73">
        <f t="shared" si="0"/>
        <v>8416990</v>
      </c>
      <c r="G15" s="73">
        <f t="shared" si="0"/>
        <v>8708070</v>
      </c>
      <c r="H15" s="73">
        <f t="shared" si="0"/>
        <v>-4168281</v>
      </c>
      <c r="I15" s="73">
        <f t="shared" si="0"/>
        <v>-275471</v>
      </c>
      <c r="J15" s="73">
        <f t="shared" si="0"/>
        <v>4264318</v>
      </c>
      <c r="K15" s="73">
        <f t="shared" si="0"/>
        <v>-1312607</v>
      </c>
      <c r="L15" s="73">
        <f t="shared" si="0"/>
        <v>8058073</v>
      </c>
      <c r="M15" s="73">
        <f t="shared" si="0"/>
        <v>-3497910</v>
      </c>
      <c r="N15" s="73">
        <f t="shared" si="0"/>
        <v>3247556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7511874</v>
      </c>
      <c r="X15" s="73">
        <f t="shared" si="0"/>
        <v>3750662</v>
      </c>
      <c r="Y15" s="73">
        <f t="shared" si="0"/>
        <v>3761212</v>
      </c>
      <c r="Z15" s="170">
        <f>+IF(X15&lt;&gt;0,+(Y15/X15)*100,0)</f>
        <v>100.28128367738816</v>
      </c>
      <c r="AA15" s="74">
        <f>SUM(AA6:AA14)</f>
        <v>8416990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>
        <v>4200000</v>
      </c>
      <c r="F19" s="60">
        <v>4200000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2000000</v>
      </c>
      <c r="Y19" s="159">
        <v>-2000000</v>
      </c>
      <c r="Z19" s="141">
        <v>-100</v>
      </c>
      <c r="AA19" s="225">
        <v>4200000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-10995000</v>
      </c>
      <c r="F24" s="60">
        <v>-10995000</v>
      </c>
      <c r="G24" s="60">
        <v>-475731</v>
      </c>
      <c r="H24" s="60">
        <v>-81125</v>
      </c>
      <c r="I24" s="60">
        <v>-2825589</v>
      </c>
      <c r="J24" s="60">
        <v>-3382445</v>
      </c>
      <c r="K24" s="60">
        <v>-211101</v>
      </c>
      <c r="L24" s="60">
        <v>-1704564</v>
      </c>
      <c r="M24" s="60">
        <v>-562195</v>
      </c>
      <c r="N24" s="60">
        <v>-2477860</v>
      </c>
      <c r="O24" s="60"/>
      <c r="P24" s="60"/>
      <c r="Q24" s="60"/>
      <c r="R24" s="60"/>
      <c r="S24" s="60"/>
      <c r="T24" s="60"/>
      <c r="U24" s="60"/>
      <c r="V24" s="60"/>
      <c r="W24" s="60">
        <v>-5860305</v>
      </c>
      <c r="X24" s="60">
        <v>-8000000</v>
      </c>
      <c r="Y24" s="60">
        <v>2139695</v>
      </c>
      <c r="Z24" s="140">
        <v>-26.75</v>
      </c>
      <c r="AA24" s="62">
        <v>-10995000</v>
      </c>
    </row>
    <row r="25" spans="1:27" ht="13.5">
      <c r="A25" s="250" t="s">
        <v>191</v>
      </c>
      <c r="B25" s="251"/>
      <c r="C25" s="168">
        <f aca="true" t="shared" si="1" ref="C25:Y25">SUM(C19:C24)</f>
        <v>0</v>
      </c>
      <c r="D25" s="168">
        <f>SUM(D19:D24)</f>
        <v>0</v>
      </c>
      <c r="E25" s="72">
        <f t="shared" si="1"/>
        <v>-6795000</v>
      </c>
      <c r="F25" s="73">
        <f t="shared" si="1"/>
        <v>-6795000</v>
      </c>
      <c r="G25" s="73">
        <f t="shared" si="1"/>
        <v>-475731</v>
      </c>
      <c r="H25" s="73">
        <f t="shared" si="1"/>
        <v>-81125</v>
      </c>
      <c r="I25" s="73">
        <f t="shared" si="1"/>
        <v>-2825589</v>
      </c>
      <c r="J25" s="73">
        <f t="shared" si="1"/>
        <v>-3382445</v>
      </c>
      <c r="K25" s="73">
        <f t="shared" si="1"/>
        <v>-211101</v>
      </c>
      <c r="L25" s="73">
        <f t="shared" si="1"/>
        <v>-1704564</v>
      </c>
      <c r="M25" s="73">
        <f t="shared" si="1"/>
        <v>-562195</v>
      </c>
      <c r="N25" s="73">
        <f t="shared" si="1"/>
        <v>-2477860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-5860305</v>
      </c>
      <c r="X25" s="73">
        <f t="shared" si="1"/>
        <v>-6000000</v>
      </c>
      <c r="Y25" s="73">
        <f t="shared" si="1"/>
        <v>139695</v>
      </c>
      <c r="Z25" s="170">
        <f>+IF(X25&lt;&gt;0,+(Y25/X25)*100,0)</f>
        <v>-2.32825</v>
      </c>
      <c r="AA25" s="74">
        <f>SUM(AA19:AA24)</f>
        <v>-6795000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>
        <v>-45000</v>
      </c>
      <c r="H33" s="60">
        <v>-45000</v>
      </c>
      <c r="I33" s="60">
        <v>-35268</v>
      </c>
      <c r="J33" s="60">
        <v>-125268</v>
      </c>
      <c r="K33" s="60">
        <v>-35262</v>
      </c>
      <c r="L33" s="60">
        <v>-45510</v>
      </c>
      <c r="M33" s="60">
        <v>-35914</v>
      </c>
      <c r="N33" s="60">
        <v>-116686</v>
      </c>
      <c r="O33" s="60"/>
      <c r="P33" s="60"/>
      <c r="Q33" s="60"/>
      <c r="R33" s="60"/>
      <c r="S33" s="60"/>
      <c r="T33" s="60"/>
      <c r="U33" s="60"/>
      <c r="V33" s="60"/>
      <c r="W33" s="60">
        <v>-241954</v>
      </c>
      <c r="X33" s="60"/>
      <c r="Y33" s="60">
        <v>-241954</v>
      </c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-45000</v>
      </c>
      <c r="H34" s="73">
        <f t="shared" si="2"/>
        <v>-45000</v>
      </c>
      <c r="I34" s="73">
        <f t="shared" si="2"/>
        <v>-35268</v>
      </c>
      <c r="J34" s="73">
        <f t="shared" si="2"/>
        <v>-125268</v>
      </c>
      <c r="K34" s="73">
        <f t="shared" si="2"/>
        <v>-35262</v>
      </c>
      <c r="L34" s="73">
        <f t="shared" si="2"/>
        <v>-45510</v>
      </c>
      <c r="M34" s="73">
        <f t="shared" si="2"/>
        <v>-35914</v>
      </c>
      <c r="N34" s="73">
        <f t="shared" si="2"/>
        <v>-116686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-241954</v>
      </c>
      <c r="X34" s="73">
        <f t="shared" si="2"/>
        <v>0</v>
      </c>
      <c r="Y34" s="73">
        <f t="shared" si="2"/>
        <v>-241954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16809946</v>
      </c>
      <c r="D36" s="153">
        <f>+D15+D25+D34</f>
        <v>0</v>
      </c>
      <c r="E36" s="99">
        <f t="shared" si="3"/>
        <v>1621990</v>
      </c>
      <c r="F36" s="100">
        <f t="shared" si="3"/>
        <v>1621990</v>
      </c>
      <c r="G36" s="100">
        <f t="shared" si="3"/>
        <v>8187339</v>
      </c>
      <c r="H36" s="100">
        <f t="shared" si="3"/>
        <v>-4294406</v>
      </c>
      <c r="I36" s="100">
        <f t="shared" si="3"/>
        <v>-3136328</v>
      </c>
      <c r="J36" s="100">
        <f t="shared" si="3"/>
        <v>756605</v>
      </c>
      <c r="K36" s="100">
        <f t="shared" si="3"/>
        <v>-1558970</v>
      </c>
      <c r="L36" s="100">
        <f t="shared" si="3"/>
        <v>6307999</v>
      </c>
      <c r="M36" s="100">
        <f t="shared" si="3"/>
        <v>-4096019</v>
      </c>
      <c r="N36" s="100">
        <f t="shared" si="3"/>
        <v>653010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1409615</v>
      </c>
      <c r="X36" s="100">
        <f t="shared" si="3"/>
        <v>-2249338</v>
      </c>
      <c r="Y36" s="100">
        <f t="shared" si="3"/>
        <v>3658953</v>
      </c>
      <c r="Z36" s="137">
        <f>+IF(X36&lt;&gt;0,+(Y36/X36)*100,0)</f>
        <v>-162.66799387197477</v>
      </c>
      <c r="AA36" s="102">
        <f>+AA15+AA25+AA34</f>
        <v>1621990</v>
      </c>
    </row>
    <row r="37" spans="1:27" ht="13.5">
      <c r="A37" s="249" t="s">
        <v>199</v>
      </c>
      <c r="B37" s="182"/>
      <c r="C37" s="153"/>
      <c r="D37" s="153"/>
      <c r="E37" s="99">
        <v>682000</v>
      </c>
      <c r="F37" s="100">
        <v>682000</v>
      </c>
      <c r="G37" s="100">
        <v>6403</v>
      </c>
      <c r="H37" s="100">
        <v>8193742</v>
      </c>
      <c r="I37" s="100">
        <v>3899336</v>
      </c>
      <c r="J37" s="100">
        <v>6403</v>
      </c>
      <c r="K37" s="100">
        <v>763008</v>
      </c>
      <c r="L37" s="100">
        <v>-795962</v>
      </c>
      <c r="M37" s="100">
        <v>5512037</v>
      </c>
      <c r="N37" s="100">
        <v>763008</v>
      </c>
      <c r="O37" s="100"/>
      <c r="P37" s="100"/>
      <c r="Q37" s="100"/>
      <c r="R37" s="100"/>
      <c r="S37" s="100"/>
      <c r="T37" s="100"/>
      <c r="U37" s="100"/>
      <c r="V37" s="100"/>
      <c r="W37" s="100">
        <v>6403</v>
      </c>
      <c r="X37" s="100">
        <v>682000</v>
      </c>
      <c r="Y37" s="100">
        <v>-675597</v>
      </c>
      <c r="Z37" s="137">
        <v>-99.06</v>
      </c>
      <c r="AA37" s="102">
        <v>682000</v>
      </c>
    </row>
    <row r="38" spans="1:27" ht="13.5">
      <c r="A38" s="269" t="s">
        <v>200</v>
      </c>
      <c r="B38" s="256"/>
      <c r="C38" s="257">
        <v>16809946</v>
      </c>
      <c r="D38" s="257"/>
      <c r="E38" s="258">
        <v>2303990</v>
      </c>
      <c r="F38" s="259">
        <v>2303990</v>
      </c>
      <c r="G38" s="259">
        <v>8193742</v>
      </c>
      <c r="H38" s="259">
        <v>3899336</v>
      </c>
      <c r="I38" s="259">
        <v>763008</v>
      </c>
      <c r="J38" s="259">
        <v>763008</v>
      </c>
      <c r="K38" s="259">
        <v>-795962</v>
      </c>
      <c r="L38" s="259">
        <v>5512037</v>
      </c>
      <c r="M38" s="259">
        <v>1416018</v>
      </c>
      <c r="N38" s="259">
        <v>1416018</v>
      </c>
      <c r="O38" s="259"/>
      <c r="P38" s="259"/>
      <c r="Q38" s="259"/>
      <c r="R38" s="259"/>
      <c r="S38" s="259"/>
      <c r="T38" s="259"/>
      <c r="U38" s="259"/>
      <c r="V38" s="259"/>
      <c r="W38" s="259">
        <v>1416018</v>
      </c>
      <c r="X38" s="259">
        <v>-1567338</v>
      </c>
      <c r="Y38" s="259">
        <v>2983356</v>
      </c>
      <c r="Z38" s="260">
        <v>-190.35</v>
      </c>
      <c r="AA38" s="261">
        <v>2303990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10766723</v>
      </c>
      <c r="D5" s="200">
        <f t="shared" si="0"/>
        <v>0</v>
      </c>
      <c r="E5" s="106">
        <f t="shared" si="0"/>
        <v>10995000</v>
      </c>
      <c r="F5" s="106">
        <f t="shared" si="0"/>
        <v>10995000</v>
      </c>
      <c r="G5" s="106">
        <f t="shared" si="0"/>
        <v>475731</v>
      </c>
      <c r="H5" s="106">
        <f t="shared" si="0"/>
        <v>2196799</v>
      </c>
      <c r="I5" s="106">
        <f t="shared" si="0"/>
        <v>605495</v>
      </c>
      <c r="J5" s="106">
        <f t="shared" si="0"/>
        <v>3278025</v>
      </c>
      <c r="K5" s="106">
        <f t="shared" si="0"/>
        <v>971271</v>
      </c>
      <c r="L5" s="106">
        <f t="shared" si="0"/>
        <v>0</v>
      </c>
      <c r="M5" s="106">
        <f t="shared" si="0"/>
        <v>562193</v>
      </c>
      <c r="N5" s="106">
        <f t="shared" si="0"/>
        <v>1533464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4811489</v>
      </c>
      <c r="X5" s="106">
        <f t="shared" si="0"/>
        <v>5497500</v>
      </c>
      <c r="Y5" s="106">
        <f t="shared" si="0"/>
        <v>-686011</v>
      </c>
      <c r="Z5" s="201">
        <f>+IF(X5&lt;&gt;0,+(Y5/X5)*100,0)</f>
        <v>-12.478599363346977</v>
      </c>
      <c r="AA5" s="199">
        <f>SUM(AA11:AA18)</f>
        <v>10995000</v>
      </c>
    </row>
    <row r="6" spans="1:27" ht="13.5">
      <c r="A6" s="291" t="s">
        <v>204</v>
      </c>
      <c r="B6" s="142"/>
      <c r="C6" s="62">
        <v>8957160</v>
      </c>
      <c r="D6" s="156"/>
      <c r="E6" s="60">
        <v>10925000</v>
      </c>
      <c r="F6" s="60">
        <v>10925000</v>
      </c>
      <c r="G6" s="60">
        <v>475731</v>
      </c>
      <c r="H6" s="60">
        <v>2196799</v>
      </c>
      <c r="I6" s="60">
        <v>605495</v>
      </c>
      <c r="J6" s="60">
        <v>3278025</v>
      </c>
      <c r="K6" s="60">
        <v>971271</v>
      </c>
      <c r="L6" s="60"/>
      <c r="M6" s="60">
        <v>562193</v>
      </c>
      <c r="N6" s="60">
        <v>1533464</v>
      </c>
      <c r="O6" s="60"/>
      <c r="P6" s="60"/>
      <c r="Q6" s="60"/>
      <c r="R6" s="60"/>
      <c r="S6" s="60"/>
      <c r="T6" s="60"/>
      <c r="U6" s="60"/>
      <c r="V6" s="60"/>
      <c r="W6" s="60">
        <v>4811489</v>
      </c>
      <c r="X6" s="60">
        <v>5462500</v>
      </c>
      <c r="Y6" s="60">
        <v>-651011</v>
      </c>
      <c r="Z6" s="140">
        <v>-11.92</v>
      </c>
      <c r="AA6" s="155">
        <v>10925000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>
        <v>255804</v>
      </c>
      <c r="D10" s="156"/>
      <c r="E10" s="60">
        <v>70000</v>
      </c>
      <c r="F10" s="60">
        <v>70000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35000</v>
      </c>
      <c r="Y10" s="60">
        <v>-35000</v>
      </c>
      <c r="Z10" s="140">
        <v>-100</v>
      </c>
      <c r="AA10" s="155">
        <v>70000</v>
      </c>
    </row>
    <row r="11" spans="1:27" ht="13.5">
      <c r="A11" s="292" t="s">
        <v>209</v>
      </c>
      <c r="B11" s="142"/>
      <c r="C11" s="293">
        <f aca="true" t="shared" si="1" ref="C11:Y11">SUM(C6:C10)</f>
        <v>9212964</v>
      </c>
      <c r="D11" s="294">
        <f t="shared" si="1"/>
        <v>0</v>
      </c>
      <c r="E11" s="295">
        <f t="shared" si="1"/>
        <v>10995000</v>
      </c>
      <c r="F11" s="295">
        <f t="shared" si="1"/>
        <v>10995000</v>
      </c>
      <c r="G11" s="295">
        <f t="shared" si="1"/>
        <v>475731</v>
      </c>
      <c r="H11" s="295">
        <f t="shared" si="1"/>
        <v>2196799</v>
      </c>
      <c r="I11" s="295">
        <f t="shared" si="1"/>
        <v>605495</v>
      </c>
      <c r="J11" s="295">
        <f t="shared" si="1"/>
        <v>3278025</v>
      </c>
      <c r="K11" s="295">
        <f t="shared" si="1"/>
        <v>971271</v>
      </c>
      <c r="L11" s="295">
        <f t="shared" si="1"/>
        <v>0</v>
      </c>
      <c r="M11" s="295">
        <f t="shared" si="1"/>
        <v>562193</v>
      </c>
      <c r="N11" s="295">
        <f t="shared" si="1"/>
        <v>1533464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4811489</v>
      </c>
      <c r="X11" s="295">
        <f t="shared" si="1"/>
        <v>5497500</v>
      </c>
      <c r="Y11" s="295">
        <f t="shared" si="1"/>
        <v>-686011</v>
      </c>
      <c r="Z11" s="296">
        <f>+IF(X11&lt;&gt;0,+(Y11/X11)*100,0)</f>
        <v>-12.478599363346977</v>
      </c>
      <c r="AA11" s="297">
        <f>SUM(AA6:AA10)</f>
        <v>10995000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1481205</v>
      </c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72554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8957160</v>
      </c>
      <c r="D36" s="156">
        <f t="shared" si="4"/>
        <v>0</v>
      </c>
      <c r="E36" s="60">
        <f t="shared" si="4"/>
        <v>10925000</v>
      </c>
      <c r="F36" s="60">
        <f t="shared" si="4"/>
        <v>10925000</v>
      </c>
      <c r="G36" s="60">
        <f t="shared" si="4"/>
        <v>475731</v>
      </c>
      <c r="H36" s="60">
        <f t="shared" si="4"/>
        <v>2196799</v>
      </c>
      <c r="I36" s="60">
        <f t="shared" si="4"/>
        <v>605495</v>
      </c>
      <c r="J36" s="60">
        <f t="shared" si="4"/>
        <v>3278025</v>
      </c>
      <c r="K36" s="60">
        <f t="shared" si="4"/>
        <v>971271</v>
      </c>
      <c r="L36" s="60">
        <f t="shared" si="4"/>
        <v>0</v>
      </c>
      <c r="M36" s="60">
        <f t="shared" si="4"/>
        <v>562193</v>
      </c>
      <c r="N36" s="60">
        <f t="shared" si="4"/>
        <v>1533464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4811489</v>
      </c>
      <c r="X36" s="60">
        <f t="shared" si="4"/>
        <v>5462500</v>
      </c>
      <c r="Y36" s="60">
        <f t="shared" si="4"/>
        <v>-651011</v>
      </c>
      <c r="Z36" s="140">
        <f aca="true" t="shared" si="5" ref="Z36:Z49">+IF(X36&lt;&gt;0,+(Y36/X36)*100,0)</f>
        <v>-11.917821510297482</v>
      </c>
      <c r="AA36" s="155">
        <f>AA6+AA21</f>
        <v>10925000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255804</v>
      </c>
      <c r="D40" s="156">
        <f t="shared" si="4"/>
        <v>0</v>
      </c>
      <c r="E40" s="60">
        <f t="shared" si="4"/>
        <v>70000</v>
      </c>
      <c r="F40" s="60">
        <f t="shared" si="4"/>
        <v>70000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35000</v>
      </c>
      <c r="Y40" s="60">
        <f t="shared" si="4"/>
        <v>-35000</v>
      </c>
      <c r="Z40" s="140">
        <f t="shared" si="5"/>
        <v>-100</v>
      </c>
      <c r="AA40" s="155">
        <f>AA10+AA25</f>
        <v>70000</v>
      </c>
    </row>
    <row r="41" spans="1:27" ht="13.5">
      <c r="A41" s="292" t="s">
        <v>209</v>
      </c>
      <c r="B41" s="142"/>
      <c r="C41" s="293">
        <f aca="true" t="shared" si="6" ref="C41:Y41">SUM(C36:C40)</f>
        <v>9212964</v>
      </c>
      <c r="D41" s="294">
        <f t="shared" si="6"/>
        <v>0</v>
      </c>
      <c r="E41" s="295">
        <f t="shared" si="6"/>
        <v>10995000</v>
      </c>
      <c r="F41" s="295">
        <f t="shared" si="6"/>
        <v>10995000</v>
      </c>
      <c r="G41" s="295">
        <f t="shared" si="6"/>
        <v>475731</v>
      </c>
      <c r="H41" s="295">
        <f t="shared" si="6"/>
        <v>2196799</v>
      </c>
      <c r="I41" s="295">
        <f t="shared" si="6"/>
        <v>605495</v>
      </c>
      <c r="J41" s="295">
        <f t="shared" si="6"/>
        <v>3278025</v>
      </c>
      <c r="K41" s="295">
        <f t="shared" si="6"/>
        <v>971271</v>
      </c>
      <c r="L41" s="295">
        <f t="shared" si="6"/>
        <v>0</v>
      </c>
      <c r="M41" s="295">
        <f t="shared" si="6"/>
        <v>562193</v>
      </c>
      <c r="N41" s="295">
        <f t="shared" si="6"/>
        <v>1533464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4811489</v>
      </c>
      <c r="X41" s="295">
        <f t="shared" si="6"/>
        <v>5497500</v>
      </c>
      <c r="Y41" s="295">
        <f t="shared" si="6"/>
        <v>-686011</v>
      </c>
      <c r="Z41" s="296">
        <f t="shared" si="5"/>
        <v>-12.478599363346977</v>
      </c>
      <c r="AA41" s="297">
        <f>SUM(AA36:AA40)</f>
        <v>10995000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1481205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72554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10766723</v>
      </c>
      <c r="D49" s="218">
        <f t="shared" si="9"/>
        <v>0</v>
      </c>
      <c r="E49" s="220">
        <f t="shared" si="9"/>
        <v>10995000</v>
      </c>
      <c r="F49" s="220">
        <f t="shared" si="9"/>
        <v>10995000</v>
      </c>
      <c r="G49" s="220">
        <f t="shared" si="9"/>
        <v>475731</v>
      </c>
      <c r="H49" s="220">
        <f t="shared" si="9"/>
        <v>2196799</v>
      </c>
      <c r="I49" s="220">
        <f t="shared" si="9"/>
        <v>605495</v>
      </c>
      <c r="J49" s="220">
        <f t="shared" si="9"/>
        <v>3278025</v>
      </c>
      <c r="K49" s="220">
        <f t="shared" si="9"/>
        <v>971271</v>
      </c>
      <c r="L49" s="220">
        <f t="shared" si="9"/>
        <v>0</v>
      </c>
      <c r="M49" s="220">
        <f t="shared" si="9"/>
        <v>562193</v>
      </c>
      <c r="N49" s="220">
        <f t="shared" si="9"/>
        <v>1533464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4811489</v>
      </c>
      <c r="X49" s="220">
        <f t="shared" si="9"/>
        <v>5497500</v>
      </c>
      <c r="Y49" s="220">
        <f t="shared" si="9"/>
        <v>-686011</v>
      </c>
      <c r="Z49" s="221">
        <f t="shared" si="5"/>
        <v>-12.478599363346977</v>
      </c>
      <c r="AA49" s="222">
        <f>SUM(AA41:AA48)</f>
        <v>10995000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1350000</v>
      </c>
      <c r="F51" s="54">
        <f t="shared" si="10"/>
        <v>1350000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675000</v>
      </c>
      <c r="Y51" s="54">
        <f t="shared" si="10"/>
        <v>-675000</v>
      </c>
      <c r="Z51" s="184">
        <f>+IF(X51&lt;&gt;0,+(Y51/X51)*100,0)</f>
        <v>-100</v>
      </c>
      <c r="AA51" s="130">
        <f>SUM(AA57:AA61)</f>
        <v>1350000</v>
      </c>
    </row>
    <row r="52" spans="1:27" ht="13.5">
      <c r="A52" s="310" t="s">
        <v>204</v>
      </c>
      <c r="B52" s="142"/>
      <c r="C52" s="62"/>
      <c r="D52" s="156"/>
      <c r="E52" s="60">
        <v>1350000</v>
      </c>
      <c r="F52" s="60">
        <v>1350000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675000</v>
      </c>
      <c r="Y52" s="60">
        <v>-675000</v>
      </c>
      <c r="Z52" s="140">
        <v>-100</v>
      </c>
      <c r="AA52" s="155">
        <v>1350000</v>
      </c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1350000</v>
      </c>
      <c r="F57" s="295">
        <f t="shared" si="11"/>
        <v>1350000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675000</v>
      </c>
      <c r="Y57" s="295">
        <f t="shared" si="11"/>
        <v>-675000</v>
      </c>
      <c r="Z57" s="296">
        <f>+IF(X57&lt;&gt;0,+(Y57/X57)*100,0)</f>
        <v>-100</v>
      </c>
      <c r="AA57" s="297">
        <f>SUM(AA52:AA56)</f>
        <v>1350000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1350000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2702</v>
      </c>
      <c r="H68" s="60">
        <v>3394</v>
      </c>
      <c r="I68" s="60"/>
      <c r="J68" s="60">
        <v>6096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6096</v>
      </c>
      <c r="X68" s="60"/>
      <c r="Y68" s="60">
        <v>6096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1350000</v>
      </c>
      <c r="F69" s="220">
        <f t="shared" si="12"/>
        <v>0</v>
      </c>
      <c r="G69" s="220">
        <f t="shared" si="12"/>
        <v>2702</v>
      </c>
      <c r="H69" s="220">
        <f t="shared" si="12"/>
        <v>3394</v>
      </c>
      <c r="I69" s="220">
        <f t="shared" si="12"/>
        <v>0</v>
      </c>
      <c r="J69" s="220">
        <f t="shared" si="12"/>
        <v>6096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6096</v>
      </c>
      <c r="X69" s="220">
        <f t="shared" si="12"/>
        <v>0</v>
      </c>
      <c r="Y69" s="220">
        <f t="shared" si="12"/>
        <v>6096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9212964</v>
      </c>
      <c r="D5" s="357">
        <f t="shared" si="0"/>
        <v>0</v>
      </c>
      <c r="E5" s="356">
        <f t="shared" si="0"/>
        <v>10995000</v>
      </c>
      <c r="F5" s="358">
        <f t="shared" si="0"/>
        <v>10995000</v>
      </c>
      <c r="G5" s="358">
        <f t="shared" si="0"/>
        <v>475731</v>
      </c>
      <c r="H5" s="356">
        <f t="shared" si="0"/>
        <v>2196799</v>
      </c>
      <c r="I5" s="356">
        <f t="shared" si="0"/>
        <v>605495</v>
      </c>
      <c r="J5" s="358">
        <f t="shared" si="0"/>
        <v>3278025</v>
      </c>
      <c r="K5" s="358">
        <f t="shared" si="0"/>
        <v>971271</v>
      </c>
      <c r="L5" s="356">
        <f t="shared" si="0"/>
        <v>0</v>
      </c>
      <c r="M5" s="356">
        <f t="shared" si="0"/>
        <v>562193</v>
      </c>
      <c r="N5" s="358">
        <f t="shared" si="0"/>
        <v>1533464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4811489</v>
      </c>
      <c r="X5" s="356">
        <f t="shared" si="0"/>
        <v>5497500</v>
      </c>
      <c r="Y5" s="358">
        <f t="shared" si="0"/>
        <v>-686011</v>
      </c>
      <c r="Z5" s="359">
        <f>+IF(X5&lt;&gt;0,+(Y5/X5)*100,0)</f>
        <v>-12.478599363346977</v>
      </c>
      <c r="AA5" s="360">
        <f>+AA6+AA8+AA11+AA13+AA15</f>
        <v>10995000</v>
      </c>
    </row>
    <row r="6" spans="1:27" ht="13.5">
      <c r="A6" s="361" t="s">
        <v>204</v>
      </c>
      <c r="B6" s="142"/>
      <c r="C6" s="60">
        <f>+C7</f>
        <v>8957160</v>
      </c>
      <c r="D6" s="340">
        <f aca="true" t="shared" si="1" ref="D6:AA6">+D7</f>
        <v>0</v>
      </c>
      <c r="E6" s="60">
        <f t="shared" si="1"/>
        <v>10925000</v>
      </c>
      <c r="F6" s="59">
        <f t="shared" si="1"/>
        <v>10925000</v>
      </c>
      <c r="G6" s="59">
        <f t="shared" si="1"/>
        <v>475731</v>
      </c>
      <c r="H6" s="60">
        <f t="shared" si="1"/>
        <v>2196799</v>
      </c>
      <c r="I6" s="60">
        <f t="shared" si="1"/>
        <v>605495</v>
      </c>
      <c r="J6" s="59">
        <f t="shared" si="1"/>
        <v>3278025</v>
      </c>
      <c r="K6" s="59">
        <f t="shared" si="1"/>
        <v>971271</v>
      </c>
      <c r="L6" s="60">
        <f t="shared" si="1"/>
        <v>0</v>
      </c>
      <c r="M6" s="60">
        <f t="shared" si="1"/>
        <v>562193</v>
      </c>
      <c r="N6" s="59">
        <f t="shared" si="1"/>
        <v>1533464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4811489</v>
      </c>
      <c r="X6" s="60">
        <f t="shared" si="1"/>
        <v>5462500</v>
      </c>
      <c r="Y6" s="59">
        <f t="shared" si="1"/>
        <v>-651011</v>
      </c>
      <c r="Z6" s="61">
        <f>+IF(X6&lt;&gt;0,+(Y6/X6)*100,0)</f>
        <v>-11.917821510297482</v>
      </c>
      <c r="AA6" s="62">
        <f t="shared" si="1"/>
        <v>10925000</v>
      </c>
    </row>
    <row r="7" spans="1:27" ht="13.5">
      <c r="A7" s="291" t="s">
        <v>228</v>
      </c>
      <c r="B7" s="142"/>
      <c r="C7" s="60">
        <v>8957160</v>
      </c>
      <c r="D7" s="340"/>
      <c r="E7" s="60">
        <v>10925000</v>
      </c>
      <c r="F7" s="59">
        <v>10925000</v>
      </c>
      <c r="G7" s="59">
        <v>475731</v>
      </c>
      <c r="H7" s="60">
        <v>2196799</v>
      </c>
      <c r="I7" s="60">
        <v>605495</v>
      </c>
      <c r="J7" s="59">
        <v>3278025</v>
      </c>
      <c r="K7" s="59">
        <v>971271</v>
      </c>
      <c r="L7" s="60"/>
      <c r="M7" s="60">
        <v>562193</v>
      </c>
      <c r="N7" s="59">
        <v>1533464</v>
      </c>
      <c r="O7" s="59"/>
      <c r="P7" s="60"/>
      <c r="Q7" s="60"/>
      <c r="R7" s="59"/>
      <c r="S7" s="59"/>
      <c r="T7" s="60"/>
      <c r="U7" s="60"/>
      <c r="V7" s="59"/>
      <c r="W7" s="59">
        <v>4811489</v>
      </c>
      <c r="X7" s="60">
        <v>5462500</v>
      </c>
      <c r="Y7" s="59">
        <v>-651011</v>
      </c>
      <c r="Z7" s="61">
        <v>-11.92</v>
      </c>
      <c r="AA7" s="62">
        <v>10925000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255804</v>
      </c>
      <c r="D15" s="340">
        <f t="shared" si="5"/>
        <v>0</v>
      </c>
      <c r="E15" s="60">
        <f t="shared" si="5"/>
        <v>70000</v>
      </c>
      <c r="F15" s="59">
        <f t="shared" si="5"/>
        <v>70000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35000</v>
      </c>
      <c r="Y15" s="59">
        <f t="shared" si="5"/>
        <v>-35000</v>
      </c>
      <c r="Z15" s="61">
        <f>+IF(X15&lt;&gt;0,+(Y15/X15)*100,0)</f>
        <v>-100</v>
      </c>
      <c r="AA15" s="62">
        <f>SUM(AA16:AA20)</f>
        <v>70000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>
        <v>255804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>
        <v>70000</v>
      </c>
      <c r="F20" s="59">
        <v>70000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35000</v>
      </c>
      <c r="Y20" s="59">
        <v>-35000</v>
      </c>
      <c r="Z20" s="61">
        <v>-100</v>
      </c>
      <c r="AA20" s="62">
        <v>70000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1481205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>
        <v>1363411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19428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98366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72554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72554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10766723</v>
      </c>
      <c r="D60" s="346">
        <f t="shared" si="14"/>
        <v>0</v>
      </c>
      <c r="E60" s="219">
        <f t="shared" si="14"/>
        <v>10995000</v>
      </c>
      <c r="F60" s="264">
        <f t="shared" si="14"/>
        <v>10995000</v>
      </c>
      <c r="G60" s="264">
        <f t="shared" si="14"/>
        <v>475731</v>
      </c>
      <c r="H60" s="219">
        <f t="shared" si="14"/>
        <v>2196799</v>
      </c>
      <c r="I60" s="219">
        <f t="shared" si="14"/>
        <v>605495</v>
      </c>
      <c r="J60" s="264">
        <f t="shared" si="14"/>
        <v>3278025</v>
      </c>
      <c r="K60" s="264">
        <f t="shared" si="14"/>
        <v>971271</v>
      </c>
      <c r="L60" s="219">
        <f t="shared" si="14"/>
        <v>0</v>
      </c>
      <c r="M60" s="219">
        <f t="shared" si="14"/>
        <v>562193</v>
      </c>
      <c r="N60" s="264">
        <f t="shared" si="14"/>
        <v>1533464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4811489</v>
      </c>
      <c r="X60" s="219">
        <f t="shared" si="14"/>
        <v>5497500</v>
      </c>
      <c r="Y60" s="264">
        <f t="shared" si="14"/>
        <v>-686011</v>
      </c>
      <c r="Z60" s="337">
        <f>+IF(X60&lt;&gt;0,+(Y60/X60)*100,0)</f>
        <v>-12.478599363346977</v>
      </c>
      <c r="AA60" s="232">
        <f>+AA57+AA54+AA51+AA40+AA37+AA34+AA22+AA5</f>
        <v>10995000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2014-02-05T07:23:28Z</dcterms:created>
  <dcterms:modified xsi:type="dcterms:W3CDTF">2014-02-05T07:23:32Z</dcterms:modified>
  <cp:category/>
  <cp:version/>
  <cp:contentType/>
  <cp:contentStatus/>
</cp:coreProperties>
</file>