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<sst xmlns="http://schemas.openxmlformats.org/spreadsheetml/2006/main" count="855" uniqueCount="302">
  <si>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Hlabisa(KZN274)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</si>
  <si>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</si>
  <si>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</si>
  <si>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</si>
  <si>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</si>
  <si>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</si>
  <si>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</si>
  <si>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</si>
  <si>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</si>
  <si>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</si>
  <si>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</si>
  <si>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</si>
  <si>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</si>
  <si>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</si>
  <si>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</si>
  <si>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</si>
  <si>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</si>
  <si>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</si>
  <si>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</si>
  <si>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</si>
  <si>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</si>
  <si>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</si>
  <si>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</si>
  <si>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</si>
  <si>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</si>
  <si>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</si>
  <si>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</si>
  <si>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</si>
  <si>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</si>
  <si>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</si>
  <si>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</si>
  <si>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</si>
  <si>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</si>
  <si>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</si>
  <si>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</si>
  <si>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</si>
  <si>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</si>
  <si>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</si>
  <si>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</si>
  <si>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</si>
  <si>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</si>
  <si>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</si>
  <si>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</si>
  <si>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</si>
  <si>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</si>
  <si>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</si>
  <si>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</si>
  <si>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</si>
  <si>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</si>
  <si>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</si>
  <si>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</si>
  <si>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</si>
  <si>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</si>
  <si>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</si>
  <si>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</si>
  <si>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</si>
  <si>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</si>
  <si>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</si>
  <si>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</si>
  <si>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</si>
  <si>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</si>
  <si>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</si>
  <si>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</si>
  <si>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</si>
  <si>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</si>
  <si>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</si>
  <si>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</si>
  <si>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</si>
  <si>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</si>
  <si>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</si>
  <si>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Hlabisa(KZN274)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</si>
  <si>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</si>
  <si>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</si>
  <si>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</si>
  <si>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</si>
  <si>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</si>
  <si>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</si>
  <si>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</si>
  <si>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</si>
  <si>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</si>
  <si>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</si>
  <si>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</si>
  <si>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</si>
  <si>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</si>
  <si>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</si>
  <si>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</si>
  <si>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</si>
  <si>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</si>
  <si>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</si>
  <si>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</si>
  <si>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</si>
  <si>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</si>
  <si>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</si>
  <si>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</si>
  <si>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</si>
  <si>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</si>
  <si>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</si>
  <si>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</si>
  <si>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</si>
  <si>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</si>
  <si>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Hlabisa(KZN274)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</si>
  <si>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</si>
  <si>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</si>
  <si>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</si>
  <si>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</si>
  <si>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</si>
  <si>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</si>
  <si>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</si>
  <si>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</si>
  <si>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</si>
  <si>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</si>
  <si>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</si>
  <si>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</si>
  <si>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</si>
  <si>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</si>
  <si>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</si>
  <si>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</si>
  <si>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</si>
  <si>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</si>
  <si>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</si>
  <si>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</si>
  <si>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</si>
  <si>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</si>
  <si>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</si>
  <si>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</si>
  <si>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</si>
  <si>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</si>
  <si>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</si>
  <si>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</si>
  <si>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Hlabisa(KZN274)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</si>
  <si>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</si>
  <si>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</si>
  <si>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</si>
  <si>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</si>
  <si>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</si>
  <si>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</si>
  <si>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</si>
  <si>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</si>
  <si>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</si>
  <si>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</si>
  <si>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Hlabisa(KZN274)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</si>
  <si>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</si>
  <si>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</si>
  <si>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</si>
  <si>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</si>
  <si>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</si>
  <si>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</si>
  <si>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</si>
  <si>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</si>
  <si>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</si>
  <si>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</si>
  <si>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</si>
  <si>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</si>
  <si>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</si>
  <si>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</si>
  <si>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</si>
  <si>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</si>
  <si>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</si>
  <si>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</si>
  <si>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</si>
  <si>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</si>
  <si>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</si>
  <si>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</si>
  <si>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</si>
  <si>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</si>
  <si>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</si>
  <si>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</si>
  <si>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</si>
  <si>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</si>
  <si>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</si>
  <si>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</si>
  <si>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</si>
  <si>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</si>
  <si>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</si>
  <si>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Hlabisa(KZN274)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</si>
  <si>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</si>
  <si>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</si>
  <si>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</si>
  <si>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</si>
  <si>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</si>
  <si>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</si>
  <si>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</si>
  <si>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</si>
  <si>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</si>
  <si>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</si>
  <si>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</si>
  <si>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</si>
  <si>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</si>
  <si>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</si>
  <si>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</si>
  <si>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</si>
  <si>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</si>
  <si>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</si>
  <si>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</si>
  <si>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</si>
  <si>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</si>
  <si>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</si>
  <si>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</si>
  <si>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</si>
  <si>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</si>
  <si>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</si>
  <si>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Hlabisa(KZN274)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</si>
  <si>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</si>
  <si>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</si>
  <si>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</si>
  <si>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</si>
  <si>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</si>
  <si>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</si>
  <si>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</si>
  <si>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</si>
  <si>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</si>
  <si>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</si>
  <si>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</si>
  <si>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</si>
  <si>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</si>
  <si>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</si>
  <si>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</si>
  <si>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</si>
  <si>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</si>
  <si>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</si>
  <si>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</si>
  <si>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</si>
  <si>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</si>
  <si>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</si>
  <si>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</si>
  <si>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</si>
  <si>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Hlabisa(KZN274)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</si>
  <si>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</si>
  <si>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</si>
  <si>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</si>
  <si>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</si>
  <si>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</si>
  <si>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</si>
  <si>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</si>
  <si>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</si>
  <si>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</si>
  <si>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</si>
  <si>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</si>
  <si>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</si>
  <si>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</si>
  <si>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</si>
  <si>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</si>
  <si>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</si>
  <si>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</si>
  <si>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</si>
  <si>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</si>
  <si>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</si>
  <si>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</si>
  <si>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</si>
  <si>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</si>
  <si>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</si>
  <si>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</si>
  <si>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</si>
  <si>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</si>
  <si>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</si>
  <si>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</si>
  <si>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</si>
  <si>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</si>
  <si>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</si>
  <si>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</si>
  <si>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</si>
  <si>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</si>
  <si>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Hlabisa(KZN274)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</si>
  <si>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</si>
  <si>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</si>
  <si>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Hlabisa(KZN274)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</si>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</sst>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385756</v>
      </c>
      <c r="C5" s="19">
        <v>0</v>
      </c>
      <c r="D5" s="59">
        <v>420000</v>
      </c>
      <c r="E5" s="60">
        <v>420000</v>
      </c>
      <c r="F5" s="60">
        <v>38375</v>
      </c>
      <c r="G5" s="60">
        <v>38375</v>
      </c>
      <c r="H5" s="60">
        <v>38375</v>
      </c>
      <c r="I5" s="60">
        <v>115125</v>
      </c>
      <c r="J5" s="60">
        <v>64901</v>
      </c>
      <c r="K5" s="60">
        <v>33567</v>
      </c>
      <c r="L5" s="60">
        <v>52227</v>
      </c>
      <c r="M5" s="60">
        <v>150695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265820</v>
      </c>
      <c r="W5" s="60">
        <v>210000</v>
      </c>
      <c r="X5" s="60">
        <v>55820</v>
      </c>
      <c r="Y5" s="61">
        <v>26.58</v>
      </c>
      <c r="Z5" s="62">
        <v>420000</v>
      </c>
    </row>
    <row r="6" spans="1:26" ht="13.5">
      <c r="A6" s="58" t="s">
        <v>32</v>
      </c>
      <c r="B6" s="19">
        <v>307980</v>
      </c>
      <c r="C6" s="19">
        <v>0</v>
      </c>
      <c r="D6" s="59">
        <v>289475</v>
      </c>
      <c r="E6" s="60">
        <v>289475</v>
      </c>
      <c r="F6" s="60">
        <v>1676</v>
      </c>
      <c r="G6" s="60">
        <v>1676</v>
      </c>
      <c r="H6" s="60">
        <v>1675</v>
      </c>
      <c r="I6" s="60">
        <v>5027</v>
      </c>
      <c r="J6" s="60">
        <v>44850</v>
      </c>
      <c r="K6" s="60">
        <v>1519</v>
      </c>
      <c r="L6" s="60">
        <v>19392</v>
      </c>
      <c r="M6" s="60">
        <v>65761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70788</v>
      </c>
      <c r="W6" s="60">
        <v>144738</v>
      </c>
      <c r="X6" s="60">
        <v>-73950</v>
      </c>
      <c r="Y6" s="61">
        <v>-51.09</v>
      </c>
      <c r="Z6" s="62">
        <v>289475</v>
      </c>
    </row>
    <row r="7" spans="1:26" ht="13.5">
      <c r="A7" s="58" t="s">
        <v>33</v>
      </c>
      <c r="B7" s="19">
        <v>576988</v>
      </c>
      <c r="C7" s="19">
        <v>0</v>
      </c>
      <c r="D7" s="59">
        <v>450000</v>
      </c>
      <c r="E7" s="60">
        <v>450000</v>
      </c>
      <c r="F7" s="60">
        <v>28594</v>
      </c>
      <c r="G7" s="60">
        <v>41945</v>
      </c>
      <c r="H7" s="60">
        <v>40823</v>
      </c>
      <c r="I7" s="60">
        <v>111362</v>
      </c>
      <c r="J7" s="60">
        <v>36329</v>
      </c>
      <c r="K7" s="60">
        <v>29665</v>
      </c>
      <c r="L7" s="60">
        <v>43934</v>
      </c>
      <c r="M7" s="60">
        <v>109928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221290</v>
      </c>
      <c r="W7" s="60">
        <v>225000</v>
      </c>
      <c r="X7" s="60">
        <v>-3710</v>
      </c>
      <c r="Y7" s="61">
        <v>-1.65</v>
      </c>
      <c r="Z7" s="62">
        <v>450000</v>
      </c>
    </row>
    <row r="8" spans="1:26" ht="13.5">
      <c r="A8" s="58" t="s">
        <v>34</v>
      </c>
      <c r="B8" s="19">
        <v>48634362</v>
      </c>
      <c r="C8" s="19">
        <v>0</v>
      </c>
      <c r="D8" s="59">
        <v>44260450</v>
      </c>
      <c r="E8" s="60">
        <v>44260450</v>
      </c>
      <c r="F8" s="60">
        <v>10016000</v>
      </c>
      <c r="G8" s="60">
        <v>0</v>
      </c>
      <c r="H8" s="60">
        <v>0</v>
      </c>
      <c r="I8" s="60">
        <v>10016000</v>
      </c>
      <c r="J8" s="60">
        <v>0</v>
      </c>
      <c r="K8" s="60">
        <v>10058000</v>
      </c>
      <c r="L8" s="60">
        <v>11211906</v>
      </c>
      <c r="M8" s="60">
        <v>21269906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31285906</v>
      </c>
      <c r="W8" s="60">
        <v>22130225</v>
      </c>
      <c r="X8" s="60">
        <v>9155681</v>
      </c>
      <c r="Y8" s="61">
        <v>41.37</v>
      </c>
      <c r="Z8" s="62">
        <v>44260450</v>
      </c>
    </row>
    <row r="9" spans="1:26" ht="13.5">
      <c r="A9" s="58" t="s">
        <v>35</v>
      </c>
      <c r="B9" s="19">
        <v>1204078</v>
      </c>
      <c r="C9" s="19">
        <v>0</v>
      </c>
      <c r="D9" s="59">
        <v>7187310</v>
      </c>
      <c r="E9" s="60">
        <v>7187310</v>
      </c>
      <c r="F9" s="60">
        <v>71642</v>
      </c>
      <c r="G9" s="60">
        <v>39566</v>
      </c>
      <c r="H9" s="60">
        <v>47505</v>
      </c>
      <c r="I9" s="60">
        <v>158713</v>
      </c>
      <c r="J9" s="60">
        <v>115146</v>
      </c>
      <c r="K9" s="60">
        <v>40618</v>
      </c>
      <c r="L9" s="60">
        <v>55907</v>
      </c>
      <c r="M9" s="60">
        <v>211671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370384</v>
      </c>
      <c r="W9" s="60">
        <v>3593655</v>
      </c>
      <c r="X9" s="60">
        <v>-3223271</v>
      </c>
      <c r="Y9" s="61">
        <v>-89.69</v>
      </c>
      <c r="Z9" s="62">
        <v>7187310</v>
      </c>
    </row>
    <row r="10" spans="1:26" ht="25.5">
      <c r="A10" s="63" t="s">
        <v>277</v>
      </c>
      <c r="B10" s="64">
        <f>SUM(B5:B9)</f>
        <v>51109164</v>
      </c>
      <c r="C10" s="64">
        <f>SUM(C5:C9)</f>
        <v>0</v>
      </c>
      <c r="D10" s="65">
        <f aca="true" t="shared" si="0" ref="D10:Z10">SUM(D5:D9)</f>
        <v>52607235</v>
      </c>
      <c r="E10" s="66">
        <f t="shared" si="0"/>
        <v>52607235</v>
      </c>
      <c r="F10" s="66">
        <f t="shared" si="0"/>
        <v>10156287</v>
      </c>
      <c r="G10" s="66">
        <f t="shared" si="0"/>
        <v>121562</v>
      </c>
      <c r="H10" s="66">
        <f t="shared" si="0"/>
        <v>128378</v>
      </c>
      <c r="I10" s="66">
        <f t="shared" si="0"/>
        <v>10406227</v>
      </c>
      <c r="J10" s="66">
        <f t="shared" si="0"/>
        <v>261226</v>
      </c>
      <c r="K10" s="66">
        <f t="shared" si="0"/>
        <v>10163369</v>
      </c>
      <c r="L10" s="66">
        <f t="shared" si="0"/>
        <v>11383366</v>
      </c>
      <c r="M10" s="66">
        <f t="shared" si="0"/>
        <v>21807961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32214188</v>
      </c>
      <c r="W10" s="66">
        <f t="shared" si="0"/>
        <v>26303618</v>
      </c>
      <c r="X10" s="66">
        <f t="shared" si="0"/>
        <v>5910570</v>
      </c>
      <c r="Y10" s="67">
        <f>+IF(W10&lt;&gt;0,(X10/W10)*100,0)</f>
        <v>22.470558993063236</v>
      </c>
      <c r="Z10" s="68">
        <f t="shared" si="0"/>
        <v>52607235</v>
      </c>
    </row>
    <row r="11" spans="1:26" ht="13.5">
      <c r="A11" s="58" t="s">
        <v>37</v>
      </c>
      <c r="B11" s="19">
        <v>16513092</v>
      </c>
      <c r="C11" s="19">
        <v>0</v>
      </c>
      <c r="D11" s="59">
        <v>21302836</v>
      </c>
      <c r="E11" s="60">
        <v>21302836</v>
      </c>
      <c r="F11" s="60">
        <v>1138328</v>
      </c>
      <c r="G11" s="60">
        <v>1214251</v>
      </c>
      <c r="H11" s="60">
        <v>1137550</v>
      </c>
      <c r="I11" s="60">
        <v>3490129</v>
      </c>
      <c r="J11" s="60">
        <v>1718705</v>
      </c>
      <c r="K11" s="60">
        <v>1164172</v>
      </c>
      <c r="L11" s="60">
        <v>1949222</v>
      </c>
      <c r="M11" s="60">
        <v>4832099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8322228</v>
      </c>
      <c r="W11" s="60">
        <v>10651418</v>
      </c>
      <c r="X11" s="60">
        <v>-2329190</v>
      </c>
      <c r="Y11" s="61">
        <v>-21.87</v>
      </c>
      <c r="Z11" s="62">
        <v>21302836</v>
      </c>
    </row>
    <row r="12" spans="1:26" ht="13.5">
      <c r="A12" s="58" t="s">
        <v>38</v>
      </c>
      <c r="B12" s="19">
        <v>3755722</v>
      </c>
      <c r="C12" s="19">
        <v>0</v>
      </c>
      <c r="D12" s="59">
        <v>4755638</v>
      </c>
      <c r="E12" s="60">
        <v>4755638</v>
      </c>
      <c r="F12" s="60">
        <v>303831</v>
      </c>
      <c r="G12" s="60">
        <v>330546</v>
      </c>
      <c r="H12" s="60">
        <v>318589</v>
      </c>
      <c r="I12" s="60">
        <v>952966</v>
      </c>
      <c r="J12" s="60">
        <v>340198</v>
      </c>
      <c r="K12" s="60">
        <v>324644</v>
      </c>
      <c r="L12" s="60">
        <v>348648</v>
      </c>
      <c r="M12" s="60">
        <v>1013490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1966456</v>
      </c>
      <c r="W12" s="60">
        <v>2377819</v>
      </c>
      <c r="X12" s="60">
        <v>-411363</v>
      </c>
      <c r="Y12" s="61">
        <v>-17.3</v>
      </c>
      <c r="Z12" s="62">
        <v>4755638</v>
      </c>
    </row>
    <row r="13" spans="1:26" ht="13.5">
      <c r="A13" s="58" t="s">
        <v>278</v>
      </c>
      <c r="B13" s="19">
        <v>7308500</v>
      </c>
      <c r="C13" s="19">
        <v>0</v>
      </c>
      <c r="D13" s="59">
        <v>3000000</v>
      </c>
      <c r="E13" s="60">
        <v>3000000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1500000</v>
      </c>
      <c r="X13" s="60">
        <v>-1500000</v>
      </c>
      <c r="Y13" s="61">
        <v>-100</v>
      </c>
      <c r="Z13" s="62">
        <v>3000000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30000</v>
      </c>
      <c r="E15" s="60">
        <v>30000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15000</v>
      </c>
      <c r="X15" s="60">
        <v>-15000</v>
      </c>
      <c r="Y15" s="61">
        <v>-100</v>
      </c>
      <c r="Z15" s="62">
        <v>30000</v>
      </c>
    </row>
    <row r="16" spans="1:26" ht="13.5">
      <c r="A16" s="69" t="s">
        <v>42</v>
      </c>
      <c r="B16" s="19">
        <v>0</v>
      </c>
      <c r="C16" s="19">
        <v>0</v>
      </c>
      <c r="D16" s="59">
        <v>9250000</v>
      </c>
      <c r="E16" s="60">
        <v>9250000</v>
      </c>
      <c r="F16" s="60">
        <v>632562</v>
      </c>
      <c r="G16" s="60">
        <v>1697384</v>
      </c>
      <c r="H16" s="60">
        <v>230358</v>
      </c>
      <c r="I16" s="60">
        <v>2560304</v>
      </c>
      <c r="J16" s="60">
        <v>3294306</v>
      </c>
      <c r="K16" s="60">
        <v>1765738</v>
      </c>
      <c r="L16" s="60">
        <v>2544576</v>
      </c>
      <c r="M16" s="60">
        <v>7604620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10164924</v>
      </c>
      <c r="W16" s="60">
        <v>4625000</v>
      </c>
      <c r="X16" s="60">
        <v>5539924</v>
      </c>
      <c r="Y16" s="61">
        <v>119.78</v>
      </c>
      <c r="Z16" s="62">
        <v>9250000</v>
      </c>
    </row>
    <row r="17" spans="1:26" ht="13.5">
      <c r="A17" s="58" t="s">
        <v>43</v>
      </c>
      <c r="B17" s="19">
        <v>27522085</v>
      </c>
      <c r="C17" s="19">
        <v>0</v>
      </c>
      <c r="D17" s="59">
        <v>10366467</v>
      </c>
      <c r="E17" s="60">
        <v>10366467</v>
      </c>
      <c r="F17" s="60">
        <v>415976</v>
      </c>
      <c r="G17" s="60">
        <v>2004576</v>
      </c>
      <c r="H17" s="60">
        <v>751366</v>
      </c>
      <c r="I17" s="60">
        <v>3171918</v>
      </c>
      <c r="J17" s="60">
        <v>1032154</v>
      </c>
      <c r="K17" s="60">
        <v>920229</v>
      </c>
      <c r="L17" s="60">
        <v>981638</v>
      </c>
      <c r="M17" s="60">
        <v>2934021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6105939</v>
      </c>
      <c r="W17" s="60">
        <v>5183234</v>
      </c>
      <c r="X17" s="60">
        <v>922705</v>
      </c>
      <c r="Y17" s="61">
        <v>17.8</v>
      </c>
      <c r="Z17" s="62">
        <v>10366467</v>
      </c>
    </row>
    <row r="18" spans="1:26" ht="13.5">
      <c r="A18" s="70" t="s">
        <v>44</v>
      </c>
      <c r="B18" s="71">
        <f>SUM(B11:B17)</f>
        <v>55099399</v>
      </c>
      <c r="C18" s="71">
        <f>SUM(C11:C17)</f>
        <v>0</v>
      </c>
      <c r="D18" s="72">
        <f aca="true" t="shared" si="1" ref="D18:Z18">SUM(D11:D17)</f>
        <v>48704941</v>
      </c>
      <c r="E18" s="73">
        <f t="shared" si="1"/>
        <v>48704941</v>
      </c>
      <c r="F18" s="73">
        <f t="shared" si="1"/>
        <v>2490697</v>
      </c>
      <c r="G18" s="73">
        <f t="shared" si="1"/>
        <v>5246757</v>
      </c>
      <c r="H18" s="73">
        <f t="shared" si="1"/>
        <v>2437863</v>
      </c>
      <c r="I18" s="73">
        <f t="shared" si="1"/>
        <v>10175317</v>
      </c>
      <c r="J18" s="73">
        <f t="shared" si="1"/>
        <v>6385363</v>
      </c>
      <c r="K18" s="73">
        <f t="shared" si="1"/>
        <v>4174783</v>
      </c>
      <c r="L18" s="73">
        <f t="shared" si="1"/>
        <v>5824084</v>
      </c>
      <c r="M18" s="73">
        <f t="shared" si="1"/>
        <v>16384230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26559547</v>
      </c>
      <c r="W18" s="73">
        <f t="shared" si="1"/>
        <v>24352471</v>
      </c>
      <c r="X18" s="73">
        <f t="shared" si="1"/>
        <v>2207076</v>
      </c>
      <c r="Y18" s="67">
        <f>+IF(W18&lt;&gt;0,(X18/W18)*100,0)</f>
        <v>9.063047441879716</v>
      </c>
      <c r="Z18" s="74">
        <f t="shared" si="1"/>
        <v>48704941</v>
      </c>
    </row>
    <row r="19" spans="1:26" ht="13.5">
      <c r="A19" s="70" t="s">
        <v>45</v>
      </c>
      <c r="B19" s="75">
        <f>+B10-B18</f>
        <v>-3990235</v>
      </c>
      <c r="C19" s="75">
        <f>+C10-C18</f>
        <v>0</v>
      </c>
      <c r="D19" s="76">
        <f aca="true" t="shared" si="2" ref="D19:Z19">+D10-D18</f>
        <v>3902294</v>
      </c>
      <c r="E19" s="77">
        <f t="shared" si="2"/>
        <v>3902294</v>
      </c>
      <c r="F19" s="77">
        <f t="shared" si="2"/>
        <v>7665590</v>
      </c>
      <c r="G19" s="77">
        <f t="shared" si="2"/>
        <v>-5125195</v>
      </c>
      <c r="H19" s="77">
        <f t="shared" si="2"/>
        <v>-2309485</v>
      </c>
      <c r="I19" s="77">
        <f t="shared" si="2"/>
        <v>230910</v>
      </c>
      <c r="J19" s="77">
        <f t="shared" si="2"/>
        <v>-6124137</v>
      </c>
      <c r="K19" s="77">
        <f t="shared" si="2"/>
        <v>5988586</v>
      </c>
      <c r="L19" s="77">
        <f t="shared" si="2"/>
        <v>5559282</v>
      </c>
      <c r="M19" s="77">
        <f t="shared" si="2"/>
        <v>5423731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5654641</v>
      </c>
      <c r="W19" s="77">
        <f>IF(E10=E18,0,W10-W18)</f>
        <v>1951147</v>
      </c>
      <c r="X19" s="77">
        <f t="shared" si="2"/>
        <v>3703494</v>
      </c>
      <c r="Y19" s="78">
        <f>+IF(W19&lt;&gt;0,(X19/W19)*100,0)</f>
        <v>189.81112135579738</v>
      </c>
      <c r="Z19" s="79">
        <f t="shared" si="2"/>
        <v>3902294</v>
      </c>
    </row>
    <row r="20" spans="1:26" ht="13.5">
      <c r="A20" s="58" t="s">
        <v>46</v>
      </c>
      <c r="B20" s="19">
        <v>0</v>
      </c>
      <c r="C20" s="19">
        <v>0</v>
      </c>
      <c r="D20" s="59">
        <v>12187550</v>
      </c>
      <c r="E20" s="60">
        <v>12187550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1872041</v>
      </c>
      <c r="M20" s="60">
        <v>1872041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1872041</v>
      </c>
      <c r="W20" s="60">
        <v>6093775</v>
      </c>
      <c r="X20" s="60">
        <v>-4221734</v>
      </c>
      <c r="Y20" s="61">
        <v>-69.28</v>
      </c>
      <c r="Z20" s="62">
        <v>12187550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-3990235</v>
      </c>
      <c r="C22" s="86">
        <f>SUM(C19:C21)</f>
        <v>0</v>
      </c>
      <c r="D22" s="87">
        <f aca="true" t="shared" si="3" ref="D22:Z22">SUM(D19:D21)</f>
        <v>16089844</v>
      </c>
      <c r="E22" s="88">
        <f t="shared" si="3"/>
        <v>16089844</v>
      </c>
      <c r="F22" s="88">
        <f t="shared" si="3"/>
        <v>7665590</v>
      </c>
      <c r="G22" s="88">
        <f t="shared" si="3"/>
        <v>-5125195</v>
      </c>
      <c r="H22" s="88">
        <f t="shared" si="3"/>
        <v>-2309485</v>
      </c>
      <c r="I22" s="88">
        <f t="shared" si="3"/>
        <v>230910</v>
      </c>
      <c r="J22" s="88">
        <f t="shared" si="3"/>
        <v>-6124137</v>
      </c>
      <c r="K22" s="88">
        <f t="shared" si="3"/>
        <v>5988586</v>
      </c>
      <c r="L22" s="88">
        <f t="shared" si="3"/>
        <v>7431323</v>
      </c>
      <c r="M22" s="88">
        <f t="shared" si="3"/>
        <v>7295772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7526682</v>
      </c>
      <c r="W22" s="88">
        <f t="shared" si="3"/>
        <v>8044922</v>
      </c>
      <c r="X22" s="88">
        <f t="shared" si="3"/>
        <v>-518240</v>
      </c>
      <c r="Y22" s="89">
        <f>+IF(W22&lt;&gt;0,(X22/W22)*100,0)</f>
        <v>-6.441827527973547</v>
      </c>
      <c r="Z22" s="90">
        <f t="shared" si="3"/>
        <v>16089844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-3990235</v>
      </c>
      <c r="C24" s="75">
        <f>SUM(C22:C23)</f>
        <v>0</v>
      </c>
      <c r="D24" s="76">
        <f aca="true" t="shared" si="4" ref="D24:Z24">SUM(D22:D23)</f>
        <v>16089844</v>
      </c>
      <c r="E24" s="77">
        <f t="shared" si="4"/>
        <v>16089844</v>
      </c>
      <c r="F24" s="77">
        <f t="shared" si="4"/>
        <v>7665590</v>
      </c>
      <c r="G24" s="77">
        <f t="shared" si="4"/>
        <v>-5125195</v>
      </c>
      <c r="H24" s="77">
        <f t="shared" si="4"/>
        <v>-2309485</v>
      </c>
      <c r="I24" s="77">
        <f t="shared" si="4"/>
        <v>230910</v>
      </c>
      <c r="J24" s="77">
        <f t="shared" si="4"/>
        <v>-6124137</v>
      </c>
      <c r="K24" s="77">
        <f t="shared" si="4"/>
        <v>5988586</v>
      </c>
      <c r="L24" s="77">
        <f t="shared" si="4"/>
        <v>7431323</v>
      </c>
      <c r="M24" s="77">
        <f t="shared" si="4"/>
        <v>7295772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7526682</v>
      </c>
      <c r="W24" s="77">
        <f t="shared" si="4"/>
        <v>8044922</v>
      </c>
      <c r="X24" s="77">
        <f t="shared" si="4"/>
        <v>-518240</v>
      </c>
      <c r="Y24" s="78">
        <f>+IF(W24&lt;&gt;0,(X24/W24)*100,0)</f>
        <v>-6.441827527973547</v>
      </c>
      <c r="Z24" s="79">
        <f t="shared" si="4"/>
        <v>16089844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13537124</v>
      </c>
      <c r="E27" s="100">
        <v>13537124</v>
      </c>
      <c r="F27" s="100">
        <v>0</v>
      </c>
      <c r="G27" s="100">
        <v>394859</v>
      </c>
      <c r="H27" s="100">
        <v>597977</v>
      </c>
      <c r="I27" s="100">
        <v>992836</v>
      </c>
      <c r="J27" s="100">
        <v>894985</v>
      </c>
      <c r="K27" s="100">
        <v>0</v>
      </c>
      <c r="L27" s="100">
        <v>363179</v>
      </c>
      <c r="M27" s="100">
        <v>1258164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2251000</v>
      </c>
      <c r="W27" s="100">
        <v>6768562</v>
      </c>
      <c r="X27" s="100">
        <v>-4517562</v>
      </c>
      <c r="Y27" s="101">
        <v>-66.74</v>
      </c>
      <c r="Z27" s="102">
        <v>13537124</v>
      </c>
    </row>
    <row r="28" spans="1:26" ht="13.5">
      <c r="A28" s="103" t="s">
        <v>46</v>
      </c>
      <c r="B28" s="19">
        <v>0</v>
      </c>
      <c r="C28" s="19">
        <v>0</v>
      </c>
      <c r="D28" s="59">
        <v>12187124</v>
      </c>
      <c r="E28" s="60">
        <v>12187124</v>
      </c>
      <c r="F28" s="60">
        <v>0</v>
      </c>
      <c r="G28" s="60">
        <v>394859</v>
      </c>
      <c r="H28" s="60">
        <v>597977</v>
      </c>
      <c r="I28" s="60">
        <v>992836</v>
      </c>
      <c r="J28" s="60">
        <v>894985</v>
      </c>
      <c r="K28" s="60">
        <v>0</v>
      </c>
      <c r="L28" s="60">
        <v>363179</v>
      </c>
      <c r="M28" s="60">
        <v>1258164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2251000</v>
      </c>
      <c r="W28" s="60">
        <v>6093562</v>
      </c>
      <c r="X28" s="60">
        <v>-3842562</v>
      </c>
      <c r="Y28" s="61">
        <v>-63.06</v>
      </c>
      <c r="Z28" s="62">
        <v>12187124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1350000</v>
      </c>
      <c r="E31" s="60">
        <v>1350000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675000</v>
      </c>
      <c r="X31" s="60">
        <v>-675000</v>
      </c>
      <c r="Y31" s="61">
        <v>-100</v>
      </c>
      <c r="Z31" s="62">
        <v>1350000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13537124</v>
      </c>
      <c r="E32" s="100">
        <f t="shared" si="5"/>
        <v>13537124</v>
      </c>
      <c r="F32" s="100">
        <f t="shared" si="5"/>
        <v>0</v>
      </c>
      <c r="G32" s="100">
        <f t="shared" si="5"/>
        <v>394859</v>
      </c>
      <c r="H32" s="100">
        <f t="shared" si="5"/>
        <v>597977</v>
      </c>
      <c r="I32" s="100">
        <f t="shared" si="5"/>
        <v>992836</v>
      </c>
      <c r="J32" s="100">
        <f t="shared" si="5"/>
        <v>894985</v>
      </c>
      <c r="K32" s="100">
        <f t="shared" si="5"/>
        <v>0</v>
      </c>
      <c r="L32" s="100">
        <f t="shared" si="5"/>
        <v>363179</v>
      </c>
      <c r="M32" s="100">
        <f t="shared" si="5"/>
        <v>1258164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2251000</v>
      </c>
      <c r="W32" s="100">
        <f t="shared" si="5"/>
        <v>6768562</v>
      </c>
      <c r="X32" s="100">
        <f t="shared" si="5"/>
        <v>-4517562</v>
      </c>
      <c r="Y32" s="101">
        <f>+IF(W32&lt;&gt;0,(X32/W32)*100,0)</f>
        <v>-66.74330529882123</v>
      </c>
      <c r="Z32" s="102">
        <f t="shared" si="5"/>
        <v>13537124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7964397</v>
      </c>
      <c r="C35" s="19">
        <v>0</v>
      </c>
      <c r="D35" s="59">
        <v>30637356</v>
      </c>
      <c r="E35" s="60">
        <v>30637356</v>
      </c>
      <c r="F35" s="60">
        <v>20150967</v>
      </c>
      <c r="G35" s="60">
        <v>15054384</v>
      </c>
      <c r="H35" s="60">
        <v>16925436</v>
      </c>
      <c r="I35" s="60">
        <v>16925436</v>
      </c>
      <c r="J35" s="60">
        <v>10322197</v>
      </c>
      <c r="K35" s="60">
        <v>17592338</v>
      </c>
      <c r="L35" s="60">
        <v>11891908</v>
      </c>
      <c r="M35" s="60">
        <v>11891908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11891908</v>
      </c>
      <c r="W35" s="60">
        <v>15318678</v>
      </c>
      <c r="X35" s="60">
        <v>-3426770</v>
      </c>
      <c r="Y35" s="61">
        <v>-22.37</v>
      </c>
      <c r="Z35" s="62">
        <v>30637356</v>
      </c>
    </row>
    <row r="36" spans="1:26" ht="13.5">
      <c r="A36" s="58" t="s">
        <v>57</v>
      </c>
      <c r="B36" s="19">
        <v>80040686</v>
      </c>
      <c r="C36" s="19">
        <v>0</v>
      </c>
      <c r="D36" s="59">
        <v>80182030</v>
      </c>
      <c r="E36" s="60">
        <v>80182030</v>
      </c>
      <c r="F36" s="60">
        <v>84673174</v>
      </c>
      <c r="G36" s="60">
        <v>93226962</v>
      </c>
      <c r="H36" s="60">
        <v>84101210</v>
      </c>
      <c r="I36" s="60">
        <v>84101210</v>
      </c>
      <c r="J36" s="60">
        <v>82944953</v>
      </c>
      <c r="K36" s="60">
        <v>80538542</v>
      </c>
      <c r="L36" s="60">
        <v>81483149</v>
      </c>
      <c r="M36" s="60">
        <v>81483149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81483149</v>
      </c>
      <c r="W36" s="60">
        <v>40091015</v>
      </c>
      <c r="X36" s="60">
        <v>41392134</v>
      </c>
      <c r="Y36" s="61">
        <v>103.25</v>
      </c>
      <c r="Z36" s="62">
        <v>80182030</v>
      </c>
    </row>
    <row r="37" spans="1:26" ht="13.5">
      <c r="A37" s="58" t="s">
        <v>58</v>
      </c>
      <c r="B37" s="19">
        <v>17084220</v>
      </c>
      <c r="C37" s="19">
        <v>0</v>
      </c>
      <c r="D37" s="59">
        <v>2561267</v>
      </c>
      <c r="E37" s="60">
        <v>2561267</v>
      </c>
      <c r="F37" s="60">
        <v>16108439</v>
      </c>
      <c r="G37" s="60">
        <v>22082322</v>
      </c>
      <c r="H37" s="60">
        <v>70171769</v>
      </c>
      <c r="I37" s="60">
        <v>70171769</v>
      </c>
      <c r="J37" s="60">
        <v>29568192</v>
      </c>
      <c r="K37" s="60">
        <v>31595479</v>
      </c>
      <c r="L37" s="60">
        <v>17243211</v>
      </c>
      <c r="M37" s="60">
        <v>17243211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17243211</v>
      </c>
      <c r="W37" s="60">
        <v>1280634</v>
      </c>
      <c r="X37" s="60">
        <v>15962577</v>
      </c>
      <c r="Y37" s="61">
        <v>1246.46</v>
      </c>
      <c r="Z37" s="62">
        <v>2561267</v>
      </c>
    </row>
    <row r="38" spans="1:26" ht="13.5">
      <c r="A38" s="58" t="s">
        <v>59</v>
      </c>
      <c r="B38" s="19">
        <v>932149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69988714</v>
      </c>
      <c r="C39" s="19">
        <v>0</v>
      </c>
      <c r="D39" s="59">
        <v>108258119</v>
      </c>
      <c r="E39" s="60">
        <v>108258119</v>
      </c>
      <c r="F39" s="60">
        <v>88715702</v>
      </c>
      <c r="G39" s="60">
        <v>86199024</v>
      </c>
      <c r="H39" s="60">
        <v>30854877</v>
      </c>
      <c r="I39" s="60">
        <v>30854877</v>
      </c>
      <c r="J39" s="60">
        <v>63698958</v>
      </c>
      <c r="K39" s="60">
        <v>66535401</v>
      </c>
      <c r="L39" s="60">
        <v>76131846</v>
      </c>
      <c r="M39" s="60">
        <v>76131846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76131846</v>
      </c>
      <c r="W39" s="60">
        <v>54129060</v>
      </c>
      <c r="X39" s="60">
        <v>22002786</v>
      </c>
      <c r="Y39" s="61">
        <v>40.65</v>
      </c>
      <c r="Z39" s="62">
        <v>108258119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9962433</v>
      </c>
      <c r="C42" s="19">
        <v>0</v>
      </c>
      <c r="D42" s="59">
        <v>13854776</v>
      </c>
      <c r="E42" s="60">
        <v>13854776</v>
      </c>
      <c r="F42" s="60">
        <v>10808305</v>
      </c>
      <c r="G42" s="60">
        <v>-4633844</v>
      </c>
      <c r="H42" s="60">
        <v>2013772</v>
      </c>
      <c r="I42" s="60">
        <v>8188233</v>
      </c>
      <c r="J42" s="60">
        <v>537427</v>
      </c>
      <c r="K42" s="60">
        <v>9103465</v>
      </c>
      <c r="L42" s="60">
        <v>-7674577</v>
      </c>
      <c r="M42" s="60">
        <v>1966315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10154548</v>
      </c>
      <c r="W42" s="60">
        <v>10798215</v>
      </c>
      <c r="X42" s="60">
        <v>-643667</v>
      </c>
      <c r="Y42" s="61">
        <v>-5.96</v>
      </c>
      <c r="Z42" s="62">
        <v>13854776</v>
      </c>
    </row>
    <row r="43" spans="1:26" ht="13.5">
      <c r="A43" s="58" t="s">
        <v>63</v>
      </c>
      <c r="B43" s="19">
        <v>-10729281</v>
      </c>
      <c r="C43" s="19">
        <v>0</v>
      </c>
      <c r="D43" s="59">
        <v>-13537550</v>
      </c>
      <c r="E43" s="60">
        <v>-13537550</v>
      </c>
      <c r="F43" s="60">
        <v>-3730000</v>
      </c>
      <c r="G43" s="60">
        <v>-794859</v>
      </c>
      <c r="H43" s="60">
        <v>-1004270</v>
      </c>
      <c r="I43" s="60">
        <v>-5529129</v>
      </c>
      <c r="J43" s="60">
        <v>-1095544</v>
      </c>
      <c r="K43" s="60">
        <v>-1074865</v>
      </c>
      <c r="L43" s="60">
        <v>-1512399</v>
      </c>
      <c r="M43" s="60">
        <v>-3682808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-9211937</v>
      </c>
      <c r="W43" s="60">
        <v>-12949555</v>
      </c>
      <c r="X43" s="60">
        <v>3737618</v>
      </c>
      <c r="Y43" s="61">
        <v>-28.86</v>
      </c>
      <c r="Z43" s="62">
        <v>-13537550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6207314</v>
      </c>
      <c r="C45" s="22">
        <v>0</v>
      </c>
      <c r="D45" s="99">
        <v>373105</v>
      </c>
      <c r="E45" s="100">
        <v>373105</v>
      </c>
      <c r="F45" s="100">
        <v>7045970</v>
      </c>
      <c r="G45" s="100">
        <v>1617267</v>
      </c>
      <c r="H45" s="100">
        <v>2626769</v>
      </c>
      <c r="I45" s="100">
        <v>2626769</v>
      </c>
      <c r="J45" s="100">
        <v>2068652</v>
      </c>
      <c r="K45" s="100">
        <v>10097252</v>
      </c>
      <c r="L45" s="100">
        <v>910276</v>
      </c>
      <c r="M45" s="100">
        <v>910276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910276</v>
      </c>
      <c r="W45" s="100">
        <v>-2095461</v>
      </c>
      <c r="X45" s="100">
        <v>3005737</v>
      </c>
      <c r="Y45" s="101">
        <v>-143.44</v>
      </c>
      <c r="Z45" s="102">
        <v>373105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82013</v>
      </c>
      <c r="C49" s="52">
        <v>0</v>
      </c>
      <c r="D49" s="129">
        <v>34380</v>
      </c>
      <c r="E49" s="54">
        <v>103562</v>
      </c>
      <c r="F49" s="54">
        <v>0</v>
      </c>
      <c r="G49" s="54">
        <v>0</v>
      </c>
      <c r="H49" s="54">
        <v>0</v>
      </c>
      <c r="I49" s="54">
        <v>33765</v>
      </c>
      <c r="J49" s="54">
        <v>0</v>
      </c>
      <c r="K49" s="54">
        <v>0</v>
      </c>
      <c r="L49" s="54">
        <v>0</v>
      </c>
      <c r="M49" s="54">
        <v>49183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25903</v>
      </c>
      <c r="W49" s="54">
        <v>1473881</v>
      </c>
      <c r="X49" s="54">
        <v>0</v>
      </c>
      <c r="Y49" s="54">
        <v>1802687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2240</v>
      </c>
      <c r="C51" s="52">
        <v>0</v>
      </c>
      <c r="D51" s="129">
        <v>0</v>
      </c>
      <c r="E51" s="54">
        <v>138333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171187</v>
      </c>
      <c r="W51" s="54">
        <v>0</v>
      </c>
      <c r="X51" s="54">
        <v>0</v>
      </c>
      <c r="Y51" s="54">
        <v>311760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143.09789795127244</v>
      </c>
      <c r="C58" s="5">
        <f>IF(C67=0,0,+(C76/C67)*100)</f>
        <v>0</v>
      </c>
      <c r="D58" s="6">
        <f aca="true" t="shared" si="6" ref="D58:Z58">IF(D67=0,0,+(D76/D67)*100)</f>
        <v>68.76790830945558</v>
      </c>
      <c r="E58" s="7">
        <f t="shared" si="6"/>
        <v>68.76790830945558</v>
      </c>
      <c r="F58" s="7">
        <f t="shared" si="6"/>
        <v>5.4078200546562964</v>
      </c>
      <c r="G58" s="7">
        <f t="shared" si="6"/>
        <v>90.45042239264998</v>
      </c>
      <c r="H58" s="7">
        <f t="shared" si="6"/>
        <v>371.1755233494364</v>
      </c>
      <c r="I58" s="7">
        <f t="shared" si="6"/>
        <v>143.47268001006236</v>
      </c>
      <c r="J58" s="7">
        <f t="shared" si="6"/>
        <v>9.270424904346179</v>
      </c>
      <c r="K58" s="7">
        <f t="shared" si="6"/>
        <v>42.813726428639804</v>
      </c>
      <c r="L58" s="7">
        <f t="shared" si="6"/>
        <v>14.980506649101882</v>
      </c>
      <c r="M58" s="7">
        <f t="shared" si="6"/>
        <v>18.71477135650839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76.03797126963099</v>
      </c>
      <c r="W58" s="7">
        <f t="shared" si="6"/>
        <v>68.76779729965325</v>
      </c>
      <c r="X58" s="7">
        <f t="shared" si="6"/>
        <v>0</v>
      </c>
      <c r="Y58" s="7">
        <f t="shared" si="6"/>
        <v>0</v>
      </c>
      <c r="Z58" s="8">
        <f t="shared" si="6"/>
        <v>68.76790830945558</v>
      </c>
    </row>
    <row r="59" spans="1:26" ht="13.5">
      <c r="A59" s="37" t="s">
        <v>31</v>
      </c>
      <c r="B59" s="9">
        <f aca="true" t="shared" si="7" ref="B59:Z66">IF(B68=0,0,+(B77/B68)*100)</f>
        <v>146.71119247742038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7.919218241042346</v>
      </c>
      <c r="G59" s="10">
        <f t="shared" si="7"/>
        <v>119.78631921824103</v>
      </c>
      <c r="H59" s="10">
        <f t="shared" si="7"/>
        <v>440.5315960912052</v>
      </c>
      <c r="I59" s="10">
        <f t="shared" si="7"/>
        <v>189.41237785016287</v>
      </c>
      <c r="J59" s="10">
        <f t="shared" si="7"/>
        <v>22.906425954062026</v>
      </c>
      <c r="K59" s="10">
        <f t="shared" si="7"/>
        <v>53.21893526380076</v>
      </c>
      <c r="L59" s="10">
        <f t="shared" si="7"/>
        <v>24.49727410849942</v>
      </c>
      <c r="M59" s="10">
        <f t="shared" si="7"/>
        <v>33.540878442120736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116.68520011490737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74.11487758945387</v>
      </c>
      <c r="C60" s="12">
        <f t="shared" si="7"/>
        <v>0</v>
      </c>
      <c r="D60" s="3">
        <f t="shared" si="7"/>
        <v>43.527074876932375</v>
      </c>
      <c r="E60" s="13">
        <f t="shared" si="7"/>
        <v>43.527074876932375</v>
      </c>
      <c r="F60" s="13">
        <f t="shared" si="7"/>
        <v>2.863961813842482</v>
      </c>
      <c r="G60" s="13">
        <f t="shared" si="7"/>
        <v>29.832935560859188</v>
      </c>
      <c r="H60" s="13">
        <f t="shared" si="7"/>
        <v>228.11940298507466</v>
      </c>
      <c r="I60" s="13">
        <f t="shared" si="7"/>
        <v>86.91068231549633</v>
      </c>
      <c r="J60" s="13">
        <f t="shared" si="7"/>
        <v>0.3054626532887403</v>
      </c>
      <c r="K60" s="13">
        <f t="shared" si="7"/>
        <v>1.7774851876234363</v>
      </c>
      <c r="L60" s="13">
        <f t="shared" si="7"/>
        <v>0.9900990099009901</v>
      </c>
      <c r="M60" s="13">
        <f t="shared" si="7"/>
        <v>0.5413542981402352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6.674860145787422</v>
      </c>
      <c r="W60" s="13">
        <f t="shared" si="7"/>
        <v>43.52692451187663</v>
      </c>
      <c r="X60" s="13">
        <f t="shared" si="7"/>
        <v>0</v>
      </c>
      <c r="Y60" s="13">
        <f t="shared" si="7"/>
        <v>0</v>
      </c>
      <c r="Z60" s="14">
        <f t="shared" si="7"/>
        <v>43.527074876932375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74.11487758945387</v>
      </c>
      <c r="C64" s="12">
        <f t="shared" si="7"/>
        <v>0</v>
      </c>
      <c r="D64" s="3">
        <f t="shared" si="7"/>
        <v>43.527074876932375</v>
      </c>
      <c r="E64" s="13">
        <f t="shared" si="7"/>
        <v>43.527074876932375</v>
      </c>
      <c r="F64" s="13">
        <f t="shared" si="7"/>
        <v>2.863961813842482</v>
      </c>
      <c r="G64" s="13">
        <f t="shared" si="7"/>
        <v>29.832935560859188</v>
      </c>
      <c r="H64" s="13">
        <f t="shared" si="7"/>
        <v>228.11940298507466</v>
      </c>
      <c r="I64" s="13">
        <f t="shared" si="7"/>
        <v>86.91068231549633</v>
      </c>
      <c r="J64" s="13">
        <f t="shared" si="7"/>
        <v>0.3054626532887403</v>
      </c>
      <c r="K64" s="13">
        <f t="shared" si="7"/>
        <v>1.7774851876234363</v>
      </c>
      <c r="L64" s="13">
        <f t="shared" si="7"/>
        <v>0.9900990099009901</v>
      </c>
      <c r="M64" s="13">
        <f t="shared" si="7"/>
        <v>0.5413542981402352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6.674860145787422</v>
      </c>
      <c r="W64" s="13">
        <f t="shared" si="7"/>
        <v>43.52692451187663</v>
      </c>
      <c r="X64" s="13">
        <f t="shared" si="7"/>
        <v>0</v>
      </c>
      <c r="Y64" s="13">
        <f t="shared" si="7"/>
        <v>0</v>
      </c>
      <c r="Z64" s="14">
        <f t="shared" si="7"/>
        <v>43.527074876932375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652649</v>
      </c>
      <c r="C67" s="24"/>
      <c r="D67" s="25">
        <v>619475</v>
      </c>
      <c r="E67" s="26">
        <v>619475</v>
      </c>
      <c r="F67" s="26">
        <v>57084</v>
      </c>
      <c r="G67" s="26">
        <v>51374</v>
      </c>
      <c r="H67" s="26">
        <v>46575</v>
      </c>
      <c r="I67" s="26">
        <v>155033</v>
      </c>
      <c r="J67" s="26">
        <v>84419</v>
      </c>
      <c r="K67" s="26">
        <v>41788</v>
      </c>
      <c r="L67" s="26">
        <v>56173</v>
      </c>
      <c r="M67" s="26">
        <v>182380</v>
      </c>
      <c r="N67" s="26"/>
      <c r="O67" s="26"/>
      <c r="P67" s="26"/>
      <c r="Q67" s="26"/>
      <c r="R67" s="26"/>
      <c r="S67" s="26"/>
      <c r="T67" s="26"/>
      <c r="U67" s="26"/>
      <c r="V67" s="26">
        <v>337413</v>
      </c>
      <c r="W67" s="26">
        <v>309738</v>
      </c>
      <c r="X67" s="26"/>
      <c r="Y67" s="25"/>
      <c r="Z67" s="27">
        <v>619475</v>
      </c>
    </row>
    <row r="68" spans="1:26" ht="13.5" hidden="1">
      <c r="A68" s="37" t="s">
        <v>31</v>
      </c>
      <c r="B68" s="19">
        <v>344669</v>
      </c>
      <c r="C68" s="19"/>
      <c r="D68" s="20">
        <v>300000</v>
      </c>
      <c r="E68" s="21">
        <v>300000</v>
      </c>
      <c r="F68" s="21">
        <v>38375</v>
      </c>
      <c r="G68" s="21">
        <v>38375</v>
      </c>
      <c r="H68" s="21">
        <v>38375</v>
      </c>
      <c r="I68" s="21">
        <v>115125</v>
      </c>
      <c r="J68" s="21">
        <v>33567</v>
      </c>
      <c r="K68" s="21">
        <v>33567</v>
      </c>
      <c r="L68" s="21">
        <v>33567</v>
      </c>
      <c r="M68" s="21">
        <v>100701</v>
      </c>
      <c r="N68" s="21"/>
      <c r="O68" s="21"/>
      <c r="P68" s="21"/>
      <c r="Q68" s="21"/>
      <c r="R68" s="21"/>
      <c r="S68" s="21"/>
      <c r="T68" s="21"/>
      <c r="U68" s="21"/>
      <c r="V68" s="21">
        <v>215826</v>
      </c>
      <c r="W68" s="21">
        <v>150000</v>
      </c>
      <c r="X68" s="21"/>
      <c r="Y68" s="20"/>
      <c r="Z68" s="23">
        <v>300000</v>
      </c>
    </row>
    <row r="69" spans="1:26" ht="13.5" hidden="1">
      <c r="A69" s="38" t="s">
        <v>32</v>
      </c>
      <c r="B69" s="19">
        <v>307980</v>
      </c>
      <c r="C69" s="19"/>
      <c r="D69" s="20">
        <v>289475</v>
      </c>
      <c r="E69" s="21">
        <v>289475</v>
      </c>
      <c r="F69" s="21">
        <v>1676</v>
      </c>
      <c r="G69" s="21">
        <v>1676</v>
      </c>
      <c r="H69" s="21">
        <v>1675</v>
      </c>
      <c r="I69" s="21">
        <v>5027</v>
      </c>
      <c r="J69" s="21">
        <v>44850</v>
      </c>
      <c r="K69" s="21">
        <v>1519</v>
      </c>
      <c r="L69" s="21">
        <v>19392</v>
      </c>
      <c r="M69" s="21">
        <v>65761</v>
      </c>
      <c r="N69" s="21"/>
      <c r="O69" s="21"/>
      <c r="P69" s="21"/>
      <c r="Q69" s="21"/>
      <c r="R69" s="21"/>
      <c r="S69" s="21"/>
      <c r="T69" s="21"/>
      <c r="U69" s="21"/>
      <c r="V69" s="21">
        <v>70788</v>
      </c>
      <c r="W69" s="21">
        <v>144738</v>
      </c>
      <c r="X69" s="21"/>
      <c r="Y69" s="20"/>
      <c r="Z69" s="23">
        <v>289475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307980</v>
      </c>
      <c r="C73" s="19"/>
      <c r="D73" s="20">
        <v>289475</v>
      </c>
      <c r="E73" s="21">
        <v>289475</v>
      </c>
      <c r="F73" s="21">
        <v>1676</v>
      </c>
      <c r="G73" s="21">
        <v>1676</v>
      </c>
      <c r="H73" s="21">
        <v>1675</v>
      </c>
      <c r="I73" s="21">
        <v>5027</v>
      </c>
      <c r="J73" s="21">
        <v>44850</v>
      </c>
      <c r="K73" s="21">
        <v>1519</v>
      </c>
      <c r="L73" s="21">
        <v>19392</v>
      </c>
      <c r="M73" s="21">
        <v>65761</v>
      </c>
      <c r="N73" s="21"/>
      <c r="O73" s="21"/>
      <c r="P73" s="21"/>
      <c r="Q73" s="21"/>
      <c r="R73" s="21"/>
      <c r="S73" s="21"/>
      <c r="T73" s="21"/>
      <c r="U73" s="21"/>
      <c r="V73" s="21">
        <v>70788</v>
      </c>
      <c r="W73" s="21">
        <v>144738</v>
      </c>
      <c r="X73" s="21"/>
      <c r="Y73" s="20"/>
      <c r="Z73" s="23">
        <v>289475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30000</v>
      </c>
      <c r="E75" s="30">
        <v>30000</v>
      </c>
      <c r="F75" s="30">
        <v>17033</v>
      </c>
      <c r="G75" s="30">
        <v>11323</v>
      </c>
      <c r="H75" s="30">
        <v>6525</v>
      </c>
      <c r="I75" s="30">
        <v>34881</v>
      </c>
      <c r="J75" s="30">
        <v>6002</v>
      </c>
      <c r="K75" s="30">
        <v>6702</v>
      </c>
      <c r="L75" s="30">
        <v>3214</v>
      </c>
      <c r="M75" s="30">
        <v>15918</v>
      </c>
      <c r="N75" s="30"/>
      <c r="O75" s="30"/>
      <c r="P75" s="30"/>
      <c r="Q75" s="30"/>
      <c r="R75" s="30"/>
      <c r="S75" s="30"/>
      <c r="T75" s="30"/>
      <c r="U75" s="30"/>
      <c r="V75" s="30">
        <v>50799</v>
      </c>
      <c r="W75" s="30">
        <v>15000</v>
      </c>
      <c r="X75" s="30"/>
      <c r="Y75" s="29"/>
      <c r="Z75" s="31">
        <v>30000</v>
      </c>
    </row>
    <row r="76" spans="1:26" ht="13.5" hidden="1">
      <c r="A76" s="42" t="s">
        <v>286</v>
      </c>
      <c r="B76" s="32">
        <v>933927</v>
      </c>
      <c r="C76" s="32"/>
      <c r="D76" s="33">
        <v>426000</v>
      </c>
      <c r="E76" s="34">
        <v>426000</v>
      </c>
      <c r="F76" s="34">
        <v>3087</v>
      </c>
      <c r="G76" s="34">
        <v>46468</v>
      </c>
      <c r="H76" s="34">
        <v>172875</v>
      </c>
      <c r="I76" s="34">
        <v>222430</v>
      </c>
      <c r="J76" s="34">
        <v>7826</v>
      </c>
      <c r="K76" s="34">
        <v>17891</v>
      </c>
      <c r="L76" s="34">
        <v>8415</v>
      </c>
      <c r="M76" s="34">
        <v>34132</v>
      </c>
      <c r="N76" s="34"/>
      <c r="O76" s="34"/>
      <c r="P76" s="34"/>
      <c r="Q76" s="34"/>
      <c r="R76" s="34"/>
      <c r="S76" s="34"/>
      <c r="T76" s="34"/>
      <c r="U76" s="34"/>
      <c r="V76" s="34">
        <v>256562</v>
      </c>
      <c r="W76" s="34">
        <v>213000</v>
      </c>
      <c r="X76" s="34"/>
      <c r="Y76" s="33"/>
      <c r="Z76" s="35">
        <v>426000</v>
      </c>
    </row>
    <row r="77" spans="1:26" ht="13.5" hidden="1">
      <c r="A77" s="37" t="s">
        <v>31</v>
      </c>
      <c r="B77" s="19">
        <v>505668</v>
      </c>
      <c r="C77" s="19"/>
      <c r="D77" s="20">
        <v>300000</v>
      </c>
      <c r="E77" s="21">
        <v>300000</v>
      </c>
      <c r="F77" s="21">
        <v>3039</v>
      </c>
      <c r="G77" s="21">
        <v>45968</v>
      </c>
      <c r="H77" s="21">
        <v>169054</v>
      </c>
      <c r="I77" s="21">
        <v>218061</v>
      </c>
      <c r="J77" s="21">
        <v>7689</v>
      </c>
      <c r="K77" s="21">
        <v>17864</v>
      </c>
      <c r="L77" s="21">
        <v>8223</v>
      </c>
      <c r="M77" s="21">
        <v>33776</v>
      </c>
      <c r="N77" s="21"/>
      <c r="O77" s="21"/>
      <c r="P77" s="21"/>
      <c r="Q77" s="21"/>
      <c r="R77" s="21"/>
      <c r="S77" s="21"/>
      <c r="T77" s="21"/>
      <c r="U77" s="21"/>
      <c r="V77" s="21">
        <v>251837</v>
      </c>
      <c r="W77" s="21">
        <v>150000</v>
      </c>
      <c r="X77" s="21"/>
      <c r="Y77" s="20"/>
      <c r="Z77" s="23">
        <v>300000</v>
      </c>
    </row>
    <row r="78" spans="1:26" ht="13.5" hidden="1">
      <c r="A78" s="38" t="s">
        <v>32</v>
      </c>
      <c r="B78" s="19">
        <v>228259</v>
      </c>
      <c r="C78" s="19"/>
      <c r="D78" s="20">
        <v>126000</v>
      </c>
      <c r="E78" s="21">
        <v>126000</v>
      </c>
      <c r="F78" s="21">
        <v>48</v>
      </c>
      <c r="G78" s="21">
        <v>500</v>
      </c>
      <c r="H78" s="21">
        <v>3821</v>
      </c>
      <c r="I78" s="21">
        <v>4369</v>
      </c>
      <c r="J78" s="21">
        <v>137</v>
      </c>
      <c r="K78" s="21">
        <v>27</v>
      </c>
      <c r="L78" s="21">
        <v>192</v>
      </c>
      <c r="M78" s="21">
        <v>356</v>
      </c>
      <c r="N78" s="21"/>
      <c r="O78" s="21"/>
      <c r="P78" s="21"/>
      <c r="Q78" s="21"/>
      <c r="R78" s="21"/>
      <c r="S78" s="21"/>
      <c r="T78" s="21"/>
      <c r="U78" s="21"/>
      <c r="V78" s="21">
        <v>4725</v>
      </c>
      <c r="W78" s="21">
        <v>63000</v>
      </c>
      <c r="X78" s="21"/>
      <c r="Y78" s="20"/>
      <c r="Z78" s="23">
        <v>126000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228259</v>
      </c>
      <c r="C82" s="19"/>
      <c r="D82" s="20">
        <v>126000</v>
      </c>
      <c r="E82" s="21">
        <v>126000</v>
      </c>
      <c r="F82" s="21">
        <v>48</v>
      </c>
      <c r="G82" s="21">
        <v>500</v>
      </c>
      <c r="H82" s="21">
        <v>3821</v>
      </c>
      <c r="I82" s="21">
        <v>4369</v>
      </c>
      <c r="J82" s="21">
        <v>137</v>
      </c>
      <c r="K82" s="21">
        <v>27</v>
      </c>
      <c r="L82" s="21">
        <v>192</v>
      </c>
      <c r="M82" s="21">
        <v>356</v>
      </c>
      <c r="N82" s="21"/>
      <c r="O82" s="21"/>
      <c r="P82" s="21"/>
      <c r="Q82" s="21"/>
      <c r="R82" s="21"/>
      <c r="S82" s="21"/>
      <c r="T82" s="21"/>
      <c r="U82" s="21"/>
      <c r="V82" s="21">
        <v>4725</v>
      </c>
      <c r="W82" s="21">
        <v>63000</v>
      </c>
      <c r="X82" s="21"/>
      <c r="Y82" s="20"/>
      <c r="Z82" s="23">
        <v>126000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200000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48566473</v>
      </c>
      <c r="D5" s="153">
        <f>SUM(D6:D8)</f>
        <v>0</v>
      </c>
      <c r="E5" s="154">
        <f t="shared" si="0"/>
        <v>58251919</v>
      </c>
      <c r="F5" s="100">
        <f t="shared" si="0"/>
        <v>58251919</v>
      </c>
      <c r="G5" s="100">
        <f t="shared" si="0"/>
        <v>10120179</v>
      </c>
      <c r="H5" s="100">
        <f t="shared" si="0"/>
        <v>103063</v>
      </c>
      <c r="I5" s="100">
        <f t="shared" si="0"/>
        <v>108385</v>
      </c>
      <c r="J5" s="100">
        <f t="shared" si="0"/>
        <v>10331627</v>
      </c>
      <c r="K5" s="100">
        <f t="shared" si="0"/>
        <v>206677</v>
      </c>
      <c r="L5" s="100">
        <f t="shared" si="0"/>
        <v>10141234</v>
      </c>
      <c r="M5" s="100">
        <f t="shared" si="0"/>
        <v>11925345</v>
      </c>
      <c r="N5" s="100">
        <f t="shared" si="0"/>
        <v>22273256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32604883</v>
      </c>
      <c r="X5" s="100">
        <f t="shared" si="0"/>
        <v>29125960</v>
      </c>
      <c r="Y5" s="100">
        <f t="shared" si="0"/>
        <v>3478923</v>
      </c>
      <c r="Z5" s="137">
        <f>+IF(X5&lt;&gt;0,+(Y5/X5)*100,0)</f>
        <v>11.944406295964152</v>
      </c>
      <c r="AA5" s="153">
        <f>SUM(AA6:AA8)</f>
        <v>58251919</v>
      </c>
    </row>
    <row r="6" spans="1:27" ht="13.5">
      <c r="A6" s="138" t="s">
        <v>75</v>
      </c>
      <c r="B6" s="136"/>
      <c r="C6" s="155">
        <v>45932129</v>
      </c>
      <c r="D6" s="155"/>
      <c r="E6" s="156">
        <v>55701919</v>
      </c>
      <c r="F6" s="60">
        <v>55701919</v>
      </c>
      <c r="G6" s="60">
        <v>10023159</v>
      </c>
      <c r="H6" s="60">
        <v>9390</v>
      </c>
      <c r="I6" s="60">
        <v>17925</v>
      </c>
      <c r="J6" s="60">
        <v>10050474</v>
      </c>
      <c r="K6" s="60">
        <v>10445</v>
      </c>
      <c r="L6" s="60">
        <v>10068054</v>
      </c>
      <c r="M6" s="60">
        <v>11059773</v>
      </c>
      <c r="N6" s="60">
        <v>21138272</v>
      </c>
      <c r="O6" s="60"/>
      <c r="P6" s="60"/>
      <c r="Q6" s="60"/>
      <c r="R6" s="60"/>
      <c r="S6" s="60"/>
      <c r="T6" s="60"/>
      <c r="U6" s="60"/>
      <c r="V6" s="60"/>
      <c r="W6" s="60">
        <v>31188746</v>
      </c>
      <c r="X6" s="60">
        <v>27850960</v>
      </c>
      <c r="Y6" s="60">
        <v>3337786</v>
      </c>
      <c r="Z6" s="140">
        <v>11.98</v>
      </c>
      <c r="AA6" s="155">
        <v>55701919</v>
      </c>
    </row>
    <row r="7" spans="1:27" ht="13.5">
      <c r="A7" s="138" t="s">
        <v>76</v>
      </c>
      <c r="B7" s="136"/>
      <c r="C7" s="157">
        <v>2632219</v>
      </c>
      <c r="D7" s="157"/>
      <c r="E7" s="158">
        <v>2550000</v>
      </c>
      <c r="F7" s="159">
        <v>2550000</v>
      </c>
      <c r="G7" s="159">
        <v>97020</v>
      </c>
      <c r="H7" s="159">
        <v>93673</v>
      </c>
      <c r="I7" s="159">
        <v>90460</v>
      </c>
      <c r="J7" s="159">
        <v>281153</v>
      </c>
      <c r="K7" s="159">
        <v>196232</v>
      </c>
      <c r="L7" s="159">
        <v>73180</v>
      </c>
      <c r="M7" s="159">
        <v>858625</v>
      </c>
      <c r="N7" s="159">
        <v>1128037</v>
      </c>
      <c r="O7" s="159"/>
      <c r="P7" s="159"/>
      <c r="Q7" s="159"/>
      <c r="R7" s="159"/>
      <c r="S7" s="159"/>
      <c r="T7" s="159"/>
      <c r="U7" s="159"/>
      <c r="V7" s="159"/>
      <c r="W7" s="159">
        <v>1409190</v>
      </c>
      <c r="X7" s="159">
        <v>1275000</v>
      </c>
      <c r="Y7" s="159">
        <v>134190</v>
      </c>
      <c r="Z7" s="141">
        <v>10.52</v>
      </c>
      <c r="AA7" s="157">
        <v>2550000</v>
      </c>
    </row>
    <row r="8" spans="1:27" ht="13.5">
      <c r="A8" s="138" t="s">
        <v>77</v>
      </c>
      <c r="B8" s="136"/>
      <c r="C8" s="155">
        <v>2125</v>
      </c>
      <c r="D8" s="155"/>
      <c r="E8" s="156"/>
      <c r="F8" s="60"/>
      <c r="G8" s="60"/>
      <c r="H8" s="60"/>
      <c r="I8" s="60"/>
      <c r="J8" s="60"/>
      <c r="K8" s="60"/>
      <c r="L8" s="60"/>
      <c r="M8" s="60">
        <v>6947</v>
      </c>
      <c r="N8" s="60">
        <v>6947</v>
      </c>
      <c r="O8" s="60"/>
      <c r="P8" s="60"/>
      <c r="Q8" s="60"/>
      <c r="R8" s="60"/>
      <c r="S8" s="60"/>
      <c r="T8" s="60"/>
      <c r="U8" s="60"/>
      <c r="V8" s="60"/>
      <c r="W8" s="60">
        <v>6947</v>
      </c>
      <c r="X8" s="60"/>
      <c r="Y8" s="60">
        <v>6947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2234711</v>
      </c>
      <c r="D9" s="153">
        <f>SUM(D10:D14)</f>
        <v>0</v>
      </c>
      <c r="E9" s="154">
        <f t="shared" si="1"/>
        <v>6253391</v>
      </c>
      <c r="F9" s="100">
        <f t="shared" si="1"/>
        <v>6253391</v>
      </c>
      <c r="G9" s="100">
        <f t="shared" si="1"/>
        <v>34432</v>
      </c>
      <c r="H9" s="100">
        <f t="shared" si="1"/>
        <v>16823</v>
      </c>
      <c r="I9" s="100">
        <f t="shared" si="1"/>
        <v>18318</v>
      </c>
      <c r="J9" s="100">
        <f t="shared" si="1"/>
        <v>69573</v>
      </c>
      <c r="K9" s="100">
        <f t="shared" si="1"/>
        <v>9699</v>
      </c>
      <c r="L9" s="100">
        <f t="shared" si="1"/>
        <v>20616</v>
      </c>
      <c r="M9" s="100">
        <f t="shared" si="1"/>
        <v>1310670</v>
      </c>
      <c r="N9" s="100">
        <f t="shared" si="1"/>
        <v>1340985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1410558</v>
      </c>
      <c r="X9" s="100">
        <f t="shared" si="1"/>
        <v>3126696</v>
      </c>
      <c r="Y9" s="100">
        <f t="shared" si="1"/>
        <v>-1716138</v>
      </c>
      <c r="Z9" s="137">
        <f>+IF(X9&lt;&gt;0,+(Y9/X9)*100,0)</f>
        <v>-54.88662792929021</v>
      </c>
      <c r="AA9" s="153">
        <f>SUM(AA10:AA14)</f>
        <v>6253391</v>
      </c>
    </row>
    <row r="10" spans="1:27" ht="13.5">
      <c r="A10" s="138" t="s">
        <v>79</v>
      </c>
      <c r="B10" s="136"/>
      <c r="C10" s="155">
        <v>838000</v>
      </c>
      <c r="D10" s="155"/>
      <c r="E10" s="156">
        <v>975000</v>
      </c>
      <c r="F10" s="60">
        <v>975000</v>
      </c>
      <c r="G10" s="60"/>
      <c r="H10" s="60"/>
      <c r="I10" s="60"/>
      <c r="J10" s="60"/>
      <c r="K10" s="60"/>
      <c r="L10" s="60"/>
      <c r="M10" s="60">
        <v>280793</v>
      </c>
      <c r="N10" s="60">
        <v>280793</v>
      </c>
      <c r="O10" s="60"/>
      <c r="P10" s="60"/>
      <c r="Q10" s="60"/>
      <c r="R10" s="60"/>
      <c r="S10" s="60"/>
      <c r="T10" s="60"/>
      <c r="U10" s="60"/>
      <c r="V10" s="60"/>
      <c r="W10" s="60">
        <v>280793</v>
      </c>
      <c r="X10" s="60">
        <v>487500</v>
      </c>
      <c r="Y10" s="60">
        <v>-206707</v>
      </c>
      <c r="Z10" s="140">
        <v>-42.4</v>
      </c>
      <c r="AA10" s="155">
        <v>975000</v>
      </c>
    </row>
    <row r="11" spans="1:27" ht="13.5">
      <c r="A11" s="138" t="s">
        <v>80</v>
      </c>
      <c r="B11" s="136"/>
      <c r="C11" s="155">
        <v>675000</v>
      </c>
      <c r="D11" s="155"/>
      <c r="E11" s="156"/>
      <c r="F11" s="60"/>
      <c r="G11" s="60"/>
      <c r="H11" s="60"/>
      <c r="I11" s="60"/>
      <c r="J11" s="60"/>
      <c r="K11" s="60"/>
      <c r="L11" s="60"/>
      <c r="M11" s="60">
        <v>1012146</v>
      </c>
      <c r="N11" s="60">
        <v>1012146</v>
      </c>
      <c r="O11" s="60"/>
      <c r="P11" s="60"/>
      <c r="Q11" s="60"/>
      <c r="R11" s="60"/>
      <c r="S11" s="60"/>
      <c r="T11" s="60"/>
      <c r="U11" s="60"/>
      <c r="V11" s="60"/>
      <c r="W11" s="60">
        <v>1012146</v>
      </c>
      <c r="X11" s="60"/>
      <c r="Y11" s="60">
        <v>1012146</v>
      </c>
      <c r="Z11" s="140">
        <v>0</v>
      </c>
      <c r="AA11" s="155"/>
    </row>
    <row r="12" spans="1:27" ht="13.5">
      <c r="A12" s="138" t="s">
        <v>81</v>
      </c>
      <c r="B12" s="136"/>
      <c r="C12" s="155">
        <v>721711</v>
      </c>
      <c r="D12" s="155"/>
      <c r="E12" s="156">
        <v>5278391</v>
      </c>
      <c r="F12" s="60">
        <v>5278391</v>
      </c>
      <c r="G12" s="60">
        <v>34432</v>
      </c>
      <c r="H12" s="60">
        <v>16823</v>
      </c>
      <c r="I12" s="60">
        <v>18318</v>
      </c>
      <c r="J12" s="60">
        <v>69573</v>
      </c>
      <c r="K12" s="60">
        <v>9699</v>
      </c>
      <c r="L12" s="60">
        <v>20616</v>
      </c>
      <c r="M12" s="60">
        <v>17731</v>
      </c>
      <c r="N12" s="60">
        <v>48046</v>
      </c>
      <c r="O12" s="60"/>
      <c r="P12" s="60"/>
      <c r="Q12" s="60"/>
      <c r="R12" s="60"/>
      <c r="S12" s="60"/>
      <c r="T12" s="60"/>
      <c r="U12" s="60"/>
      <c r="V12" s="60"/>
      <c r="W12" s="60">
        <v>117619</v>
      </c>
      <c r="X12" s="60">
        <v>2639196</v>
      </c>
      <c r="Y12" s="60">
        <v>-2521577</v>
      </c>
      <c r="Z12" s="140">
        <v>-95.54</v>
      </c>
      <c r="AA12" s="155">
        <v>5278391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307980</v>
      </c>
      <c r="D19" s="153">
        <f>SUM(D20:D23)</f>
        <v>0</v>
      </c>
      <c r="E19" s="154">
        <f t="shared" si="3"/>
        <v>289475</v>
      </c>
      <c r="F19" s="100">
        <f t="shared" si="3"/>
        <v>289475</v>
      </c>
      <c r="G19" s="100">
        <f t="shared" si="3"/>
        <v>1676</v>
      </c>
      <c r="H19" s="100">
        <f t="shared" si="3"/>
        <v>1676</v>
      </c>
      <c r="I19" s="100">
        <f t="shared" si="3"/>
        <v>1675</v>
      </c>
      <c r="J19" s="100">
        <f t="shared" si="3"/>
        <v>5027</v>
      </c>
      <c r="K19" s="100">
        <f t="shared" si="3"/>
        <v>44850</v>
      </c>
      <c r="L19" s="100">
        <f t="shared" si="3"/>
        <v>1519</v>
      </c>
      <c r="M19" s="100">
        <f t="shared" si="3"/>
        <v>19392</v>
      </c>
      <c r="N19" s="100">
        <f t="shared" si="3"/>
        <v>65761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70788</v>
      </c>
      <c r="X19" s="100">
        <f t="shared" si="3"/>
        <v>144738</v>
      </c>
      <c r="Y19" s="100">
        <f t="shared" si="3"/>
        <v>-73950</v>
      </c>
      <c r="Z19" s="137">
        <f>+IF(X19&lt;&gt;0,+(Y19/X19)*100,0)</f>
        <v>-51.09231853417901</v>
      </c>
      <c r="AA19" s="153">
        <f>SUM(AA20:AA23)</f>
        <v>289475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307980</v>
      </c>
      <c r="D23" s="155"/>
      <c r="E23" s="156">
        <v>289475</v>
      </c>
      <c r="F23" s="60">
        <v>289475</v>
      </c>
      <c r="G23" s="60">
        <v>1676</v>
      </c>
      <c r="H23" s="60">
        <v>1676</v>
      </c>
      <c r="I23" s="60">
        <v>1675</v>
      </c>
      <c r="J23" s="60">
        <v>5027</v>
      </c>
      <c r="K23" s="60">
        <v>44850</v>
      </c>
      <c r="L23" s="60">
        <v>1519</v>
      </c>
      <c r="M23" s="60">
        <v>19392</v>
      </c>
      <c r="N23" s="60">
        <v>65761</v>
      </c>
      <c r="O23" s="60"/>
      <c r="P23" s="60"/>
      <c r="Q23" s="60"/>
      <c r="R23" s="60"/>
      <c r="S23" s="60"/>
      <c r="T23" s="60"/>
      <c r="U23" s="60"/>
      <c r="V23" s="60"/>
      <c r="W23" s="60">
        <v>70788</v>
      </c>
      <c r="X23" s="60">
        <v>144738</v>
      </c>
      <c r="Y23" s="60">
        <v>-73950</v>
      </c>
      <c r="Z23" s="140">
        <v>-51.09</v>
      </c>
      <c r="AA23" s="155">
        <v>289475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51109164</v>
      </c>
      <c r="D25" s="168">
        <f>+D5+D9+D15+D19+D24</f>
        <v>0</v>
      </c>
      <c r="E25" s="169">
        <f t="shared" si="4"/>
        <v>64794785</v>
      </c>
      <c r="F25" s="73">
        <f t="shared" si="4"/>
        <v>64794785</v>
      </c>
      <c r="G25" s="73">
        <f t="shared" si="4"/>
        <v>10156287</v>
      </c>
      <c r="H25" s="73">
        <f t="shared" si="4"/>
        <v>121562</v>
      </c>
      <c r="I25" s="73">
        <f t="shared" si="4"/>
        <v>128378</v>
      </c>
      <c r="J25" s="73">
        <f t="shared" si="4"/>
        <v>10406227</v>
      </c>
      <c r="K25" s="73">
        <f t="shared" si="4"/>
        <v>261226</v>
      </c>
      <c r="L25" s="73">
        <f t="shared" si="4"/>
        <v>10163369</v>
      </c>
      <c r="M25" s="73">
        <f t="shared" si="4"/>
        <v>13255407</v>
      </c>
      <c r="N25" s="73">
        <f t="shared" si="4"/>
        <v>23680002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34086229</v>
      </c>
      <c r="X25" s="73">
        <f t="shared" si="4"/>
        <v>32397394</v>
      </c>
      <c r="Y25" s="73">
        <f t="shared" si="4"/>
        <v>1688835</v>
      </c>
      <c r="Z25" s="170">
        <f>+IF(X25&lt;&gt;0,+(Y25/X25)*100,0)</f>
        <v>5.212872986018567</v>
      </c>
      <c r="AA25" s="168">
        <f>+AA5+AA9+AA15+AA19+AA24</f>
        <v>64794785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37372738</v>
      </c>
      <c r="D28" s="153">
        <f>SUM(D29:D31)</f>
        <v>0</v>
      </c>
      <c r="E28" s="154">
        <f t="shared" si="5"/>
        <v>35902796</v>
      </c>
      <c r="F28" s="100">
        <f t="shared" si="5"/>
        <v>35902796</v>
      </c>
      <c r="G28" s="100">
        <f t="shared" si="5"/>
        <v>1777093</v>
      </c>
      <c r="H28" s="100">
        <f t="shared" si="5"/>
        <v>4377134</v>
      </c>
      <c r="I28" s="100">
        <f t="shared" si="5"/>
        <v>1563217</v>
      </c>
      <c r="J28" s="100">
        <f t="shared" si="5"/>
        <v>7717444</v>
      </c>
      <c r="K28" s="100">
        <f t="shared" si="5"/>
        <v>5375640</v>
      </c>
      <c r="L28" s="100">
        <f t="shared" si="5"/>
        <v>3538791</v>
      </c>
      <c r="M28" s="100">
        <f t="shared" si="5"/>
        <v>4422762</v>
      </c>
      <c r="N28" s="100">
        <f t="shared" si="5"/>
        <v>13337193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21054637</v>
      </c>
      <c r="X28" s="100">
        <f t="shared" si="5"/>
        <v>17951399</v>
      </c>
      <c r="Y28" s="100">
        <f t="shared" si="5"/>
        <v>3103238</v>
      </c>
      <c r="Z28" s="137">
        <f>+IF(X28&lt;&gt;0,+(Y28/X28)*100,0)</f>
        <v>17.286886665490528</v>
      </c>
      <c r="AA28" s="153">
        <f>SUM(AA29:AA31)</f>
        <v>35902796</v>
      </c>
    </row>
    <row r="29" spans="1:27" ht="13.5">
      <c r="A29" s="138" t="s">
        <v>75</v>
      </c>
      <c r="B29" s="136"/>
      <c r="C29" s="155">
        <v>16751512</v>
      </c>
      <c r="D29" s="155"/>
      <c r="E29" s="156">
        <v>25140767</v>
      </c>
      <c r="F29" s="60">
        <v>25140767</v>
      </c>
      <c r="G29" s="60">
        <v>1303728</v>
      </c>
      <c r="H29" s="60">
        <v>2666956</v>
      </c>
      <c r="I29" s="60">
        <v>1045673</v>
      </c>
      <c r="J29" s="60">
        <v>5016357</v>
      </c>
      <c r="K29" s="60">
        <v>3964749</v>
      </c>
      <c r="L29" s="60">
        <v>2575163</v>
      </c>
      <c r="M29" s="60">
        <v>3259989</v>
      </c>
      <c r="N29" s="60">
        <v>9799901</v>
      </c>
      <c r="O29" s="60"/>
      <c r="P29" s="60"/>
      <c r="Q29" s="60"/>
      <c r="R29" s="60"/>
      <c r="S29" s="60"/>
      <c r="T29" s="60"/>
      <c r="U29" s="60"/>
      <c r="V29" s="60"/>
      <c r="W29" s="60">
        <v>14816258</v>
      </c>
      <c r="X29" s="60">
        <v>12570384</v>
      </c>
      <c r="Y29" s="60">
        <v>2245874</v>
      </c>
      <c r="Z29" s="140">
        <v>17.87</v>
      </c>
      <c r="AA29" s="155">
        <v>25140767</v>
      </c>
    </row>
    <row r="30" spans="1:27" ht="13.5">
      <c r="A30" s="138" t="s">
        <v>76</v>
      </c>
      <c r="B30" s="136"/>
      <c r="C30" s="157">
        <v>15682607</v>
      </c>
      <c r="D30" s="157"/>
      <c r="E30" s="158">
        <v>6199668</v>
      </c>
      <c r="F30" s="159">
        <v>6199668</v>
      </c>
      <c r="G30" s="159">
        <v>179910</v>
      </c>
      <c r="H30" s="159">
        <v>1418736</v>
      </c>
      <c r="I30" s="159">
        <v>223783</v>
      </c>
      <c r="J30" s="159">
        <v>1822429</v>
      </c>
      <c r="K30" s="159">
        <v>580558</v>
      </c>
      <c r="L30" s="159">
        <v>667916</v>
      </c>
      <c r="M30" s="159">
        <v>594322</v>
      </c>
      <c r="N30" s="159">
        <v>1842796</v>
      </c>
      <c r="O30" s="159"/>
      <c r="P30" s="159"/>
      <c r="Q30" s="159"/>
      <c r="R30" s="159"/>
      <c r="S30" s="159"/>
      <c r="T30" s="159"/>
      <c r="U30" s="159"/>
      <c r="V30" s="159"/>
      <c r="W30" s="159">
        <v>3665225</v>
      </c>
      <c r="X30" s="159">
        <v>3099834</v>
      </c>
      <c r="Y30" s="159">
        <v>565391</v>
      </c>
      <c r="Z30" s="141">
        <v>18.24</v>
      </c>
      <c r="AA30" s="157">
        <v>6199668</v>
      </c>
    </row>
    <row r="31" spans="1:27" ht="13.5">
      <c r="A31" s="138" t="s">
        <v>77</v>
      </c>
      <c r="B31" s="136"/>
      <c r="C31" s="155">
        <v>4938619</v>
      </c>
      <c r="D31" s="155"/>
      <c r="E31" s="156">
        <v>4562361</v>
      </c>
      <c r="F31" s="60">
        <v>4562361</v>
      </c>
      <c r="G31" s="60">
        <v>293455</v>
      </c>
      <c r="H31" s="60">
        <v>291442</v>
      </c>
      <c r="I31" s="60">
        <v>293761</v>
      </c>
      <c r="J31" s="60">
        <v>878658</v>
      </c>
      <c r="K31" s="60">
        <v>830333</v>
      </c>
      <c r="L31" s="60">
        <v>295712</v>
      </c>
      <c r="M31" s="60">
        <v>568451</v>
      </c>
      <c r="N31" s="60">
        <v>1694496</v>
      </c>
      <c r="O31" s="60"/>
      <c r="P31" s="60"/>
      <c r="Q31" s="60"/>
      <c r="R31" s="60"/>
      <c r="S31" s="60"/>
      <c r="T31" s="60"/>
      <c r="U31" s="60"/>
      <c r="V31" s="60"/>
      <c r="W31" s="60">
        <v>2573154</v>
      </c>
      <c r="X31" s="60">
        <v>2281181</v>
      </c>
      <c r="Y31" s="60">
        <v>291973</v>
      </c>
      <c r="Z31" s="140">
        <v>12.8</v>
      </c>
      <c r="AA31" s="155">
        <v>4562361</v>
      </c>
    </row>
    <row r="32" spans="1:27" ht="13.5">
      <c r="A32" s="135" t="s">
        <v>78</v>
      </c>
      <c r="B32" s="136"/>
      <c r="C32" s="153">
        <f aca="true" t="shared" si="6" ref="C32:Y32">SUM(C33:C37)</f>
        <v>7295811</v>
      </c>
      <c r="D32" s="153">
        <f>SUM(D33:D37)</f>
        <v>0</v>
      </c>
      <c r="E32" s="154">
        <f t="shared" si="6"/>
        <v>7270035</v>
      </c>
      <c r="F32" s="100">
        <f t="shared" si="6"/>
        <v>7270035</v>
      </c>
      <c r="G32" s="100">
        <f t="shared" si="6"/>
        <v>435016</v>
      </c>
      <c r="H32" s="100">
        <f t="shared" si="6"/>
        <v>586232</v>
      </c>
      <c r="I32" s="100">
        <f t="shared" si="6"/>
        <v>576676</v>
      </c>
      <c r="J32" s="100">
        <f t="shared" si="6"/>
        <v>1597924</v>
      </c>
      <c r="K32" s="100">
        <f t="shared" si="6"/>
        <v>719404</v>
      </c>
      <c r="L32" s="100">
        <f t="shared" si="6"/>
        <v>359711</v>
      </c>
      <c r="M32" s="100">
        <f t="shared" si="6"/>
        <v>725681</v>
      </c>
      <c r="N32" s="100">
        <f t="shared" si="6"/>
        <v>1804796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3402720</v>
      </c>
      <c r="X32" s="100">
        <f t="shared" si="6"/>
        <v>3635018</v>
      </c>
      <c r="Y32" s="100">
        <f t="shared" si="6"/>
        <v>-232298</v>
      </c>
      <c r="Z32" s="137">
        <f>+IF(X32&lt;&gt;0,+(Y32/X32)*100,0)</f>
        <v>-6.390559826663857</v>
      </c>
      <c r="AA32" s="153">
        <f>SUM(AA33:AA37)</f>
        <v>7270035</v>
      </c>
    </row>
    <row r="33" spans="1:27" ht="13.5">
      <c r="A33" s="138" t="s">
        <v>79</v>
      </c>
      <c r="B33" s="136"/>
      <c r="C33" s="155">
        <v>2517997</v>
      </c>
      <c r="D33" s="155"/>
      <c r="E33" s="156">
        <v>1616273</v>
      </c>
      <c r="F33" s="60">
        <v>1616273</v>
      </c>
      <c r="G33" s="60">
        <v>172749</v>
      </c>
      <c r="H33" s="60">
        <v>208231</v>
      </c>
      <c r="I33" s="60">
        <v>287065</v>
      </c>
      <c r="J33" s="60">
        <v>668045</v>
      </c>
      <c r="K33" s="60">
        <v>165906</v>
      </c>
      <c r="L33" s="60">
        <v>145002</v>
      </c>
      <c r="M33" s="60">
        <v>323719</v>
      </c>
      <c r="N33" s="60">
        <v>634627</v>
      </c>
      <c r="O33" s="60"/>
      <c r="P33" s="60"/>
      <c r="Q33" s="60"/>
      <c r="R33" s="60"/>
      <c r="S33" s="60"/>
      <c r="T33" s="60"/>
      <c r="U33" s="60"/>
      <c r="V33" s="60"/>
      <c r="W33" s="60">
        <v>1302672</v>
      </c>
      <c r="X33" s="60">
        <v>808137</v>
      </c>
      <c r="Y33" s="60">
        <v>494535</v>
      </c>
      <c r="Z33" s="140">
        <v>61.19</v>
      </c>
      <c r="AA33" s="155">
        <v>1616273</v>
      </c>
    </row>
    <row r="34" spans="1:27" ht="13.5">
      <c r="A34" s="138" t="s">
        <v>80</v>
      </c>
      <c r="B34" s="136"/>
      <c r="C34" s="155">
        <v>206559</v>
      </c>
      <c r="D34" s="155"/>
      <c r="E34" s="156">
        <v>250000</v>
      </c>
      <c r="F34" s="60">
        <v>250000</v>
      </c>
      <c r="G34" s="60">
        <v>15402</v>
      </c>
      <c r="H34" s="60">
        <v>45306</v>
      </c>
      <c r="I34" s="60">
        <v>66075</v>
      </c>
      <c r="J34" s="60">
        <v>126783</v>
      </c>
      <c r="K34" s="60">
        <v>147937</v>
      </c>
      <c r="L34" s="60">
        <v>9306</v>
      </c>
      <c r="M34" s="60">
        <v>7500</v>
      </c>
      <c r="N34" s="60">
        <v>164743</v>
      </c>
      <c r="O34" s="60"/>
      <c r="P34" s="60"/>
      <c r="Q34" s="60"/>
      <c r="R34" s="60"/>
      <c r="S34" s="60"/>
      <c r="T34" s="60"/>
      <c r="U34" s="60"/>
      <c r="V34" s="60"/>
      <c r="W34" s="60">
        <v>291526</v>
      </c>
      <c r="X34" s="60">
        <v>125000</v>
      </c>
      <c r="Y34" s="60">
        <v>166526</v>
      </c>
      <c r="Z34" s="140">
        <v>133.22</v>
      </c>
      <c r="AA34" s="155">
        <v>250000</v>
      </c>
    </row>
    <row r="35" spans="1:27" ht="13.5">
      <c r="A35" s="138" t="s">
        <v>81</v>
      </c>
      <c r="B35" s="136"/>
      <c r="C35" s="155">
        <v>4571255</v>
      </c>
      <c r="D35" s="155"/>
      <c r="E35" s="156">
        <v>5403762</v>
      </c>
      <c r="F35" s="60">
        <v>5403762</v>
      </c>
      <c r="G35" s="60">
        <v>246865</v>
      </c>
      <c r="H35" s="60">
        <v>332695</v>
      </c>
      <c r="I35" s="60">
        <v>223536</v>
      </c>
      <c r="J35" s="60">
        <v>803096</v>
      </c>
      <c r="K35" s="60">
        <v>405561</v>
      </c>
      <c r="L35" s="60">
        <v>205403</v>
      </c>
      <c r="M35" s="60">
        <v>394462</v>
      </c>
      <c r="N35" s="60">
        <v>1005426</v>
      </c>
      <c r="O35" s="60"/>
      <c r="P35" s="60"/>
      <c r="Q35" s="60"/>
      <c r="R35" s="60"/>
      <c r="S35" s="60"/>
      <c r="T35" s="60"/>
      <c r="U35" s="60"/>
      <c r="V35" s="60"/>
      <c r="W35" s="60">
        <v>1808522</v>
      </c>
      <c r="X35" s="60">
        <v>2701881</v>
      </c>
      <c r="Y35" s="60">
        <v>-893359</v>
      </c>
      <c r="Z35" s="140">
        <v>-33.06</v>
      </c>
      <c r="AA35" s="155">
        <v>5403762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7074936</v>
      </c>
      <c r="D38" s="153">
        <f>SUM(D39:D41)</f>
        <v>0</v>
      </c>
      <c r="E38" s="154">
        <f t="shared" si="7"/>
        <v>4574277</v>
      </c>
      <c r="F38" s="100">
        <f t="shared" si="7"/>
        <v>4574277</v>
      </c>
      <c r="G38" s="100">
        <f t="shared" si="7"/>
        <v>130835</v>
      </c>
      <c r="H38" s="100">
        <f t="shared" si="7"/>
        <v>150790</v>
      </c>
      <c r="I38" s="100">
        <f t="shared" si="7"/>
        <v>138201</v>
      </c>
      <c r="J38" s="100">
        <f t="shared" si="7"/>
        <v>419826</v>
      </c>
      <c r="K38" s="100">
        <f t="shared" si="7"/>
        <v>160150</v>
      </c>
      <c r="L38" s="100">
        <f t="shared" si="7"/>
        <v>151217</v>
      </c>
      <c r="M38" s="100">
        <f t="shared" si="7"/>
        <v>436449</v>
      </c>
      <c r="N38" s="100">
        <f t="shared" si="7"/>
        <v>747816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1167642</v>
      </c>
      <c r="X38" s="100">
        <f t="shared" si="7"/>
        <v>2287139</v>
      </c>
      <c r="Y38" s="100">
        <f t="shared" si="7"/>
        <v>-1119497</v>
      </c>
      <c r="Z38" s="137">
        <f>+IF(X38&lt;&gt;0,+(Y38/X38)*100,0)</f>
        <v>-48.94748417127249</v>
      </c>
      <c r="AA38" s="153">
        <f>SUM(AA39:AA41)</f>
        <v>4574277</v>
      </c>
    </row>
    <row r="39" spans="1:27" ht="13.5">
      <c r="A39" s="138" t="s">
        <v>85</v>
      </c>
      <c r="B39" s="136"/>
      <c r="C39" s="155">
        <v>7074936</v>
      </c>
      <c r="D39" s="155"/>
      <c r="E39" s="156">
        <v>4574277</v>
      </c>
      <c r="F39" s="60">
        <v>4574277</v>
      </c>
      <c r="G39" s="60">
        <v>130835</v>
      </c>
      <c r="H39" s="60">
        <v>150790</v>
      </c>
      <c r="I39" s="60">
        <v>138201</v>
      </c>
      <c r="J39" s="60">
        <v>419826</v>
      </c>
      <c r="K39" s="60">
        <v>160150</v>
      </c>
      <c r="L39" s="60">
        <v>151217</v>
      </c>
      <c r="M39" s="60">
        <v>436449</v>
      </c>
      <c r="N39" s="60">
        <v>747816</v>
      </c>
      <c r="O39" s="60"/>
      <c r="P39" s="60"/>
      <c r="Q39" s="60"/>
      <c r="R39" s="60"/>
      <c r="S39" s="60"/>
      <c r="T39" s="60"/>
      <c r="U39" s="60"/>
      <c r="V39" s="60"/>
      <c r="W39" s="60">
        <v>1167642</v>
      </c>
      <c r="X39" s="60">
        <v>2287139</v>
      </c>
      <c r="Y39" s="60">
        <v>-1119497</v>
      </c>
      <c r="Z39" s="140">
        <v>-48.95</v>
      </c>
      <c r="AA39" s="155">
        <v>4574277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3355914</v>
      </c>
      <c r="D42" s="153">
        <f>SUM(D43:D46)</f>
        <v>0</v>
      </c>
      <c r="E42" s="154">
        <f t="shared" si="8"/>
        <v>957833</v>
      </c>
      <c r="F42" s="100">
        <f t="shared" si="8"/>
        <v>957833</v>
      </c>
      <c r="G42" s="100">
        <f t="shared" si="8"/>
        <v>147753</v>
      </c>
      <c r="H42" s="100">
        <f t="shared" si="8"/>
        <v>132601</v>
      </c>
      <c r="I42" s="100">
        <f t="shared" si="8"/>
        <v>159769</v>
      </c>
      <c r="J42" s="100">
        <f t="shared" si="8"/>
        <v>440123</v>
      </c>
      <c r="K42" s="100">
        <f t="shared" si="8"/>
        <v>130169</v>
      </c>
      <c r="L42" s="100">
        <f t="shared" si="8"/>
        <v>125064</v>
      </c>
      <c r="M42" s="100">
        <f t="shared" si="8"/>
        <v>239192</v>
      </c>
      <c r="N42" s="100">
        <f t="shared" si="8"/>
        <v>494425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934548</v>
      </c>
      <c r="X42" s="100">
        <f t="shared" si="8"/>
        <v>478917</v>
      </c>
      <c r="Y42" s="100">
        <f t="shared" si="8"/>
        <v>455631</v>
      </c>
      <c r="Z42" s="137">
        <f>+IF(X42&lt;&gt;0,+(Y42/X42)*100,0)</f>
        <v>95.13777961525692</v>
      </c>
      <c r="AA42" s="153">
        <f>SUM(AA43:AA46)</f>
        <v>957833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3355914</v>
      </c>
      <c r="D46" s="155"/>
      <c r="E46" s="156">
        <v>957833</v>
      </c>
      <c r="F46" s="60">
        <v>957833</v>
      </c>
      <c r="G46" s="60">
        <v>147753</v>
      </c>
      <c r="H46" s="60">
        <v>132601</v>
      </c>
      <c r="I46" s="60">
        <v>159769</v>
      </c>
      <c r="J46" s="60">
        <v>440123</v>
      </c>
      <c r="K46" s="60">
        <v>130169</v>
      </c>
      <c r="L46" s="60">
        <v>125064</v>
      </c>
      <c r="M46" s="60">
        <v>239192</v>
      </c>
      <c r="N46" s="60">
        <v>494425</v>
      </c>
      <c r="O46" s="60"/>
      <c r="P46" s="60"/>
      <c r="Q46" s="60"/>
      <c r="R46" s="60"/>
      <c r="S46" s="60"/>
      <c r="T46" s="60"/>
      <c r="U46" s="60"/>
      <c r="V46" s="60"/>
      <c r="W46" s="60">
        <v>934548</v>
      </c>
      <c r="X46" s="60">
        <v>478917</v>
      </c>
      <c r="Y46" s="60">
        <v>455631</v>
      </c>
      <c r="Z46" s="140">
        <v>95.14</v>
      </c>
      <c r="AA46" s="155">
        <v>957833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55099399</v>
      </c>
      <c r="D48" s="168">
        <f>+D28+D32+D38+D42+D47</f>
        <v>0</v>
      </c>
      <c r="E48" s="169">
        <f t="shared" si="9"/>
        <v>48704941</v>
      </c>
      <c r="F48" s="73">
        <f t="shared" si="9"/>
        <v>48704941</v>
      </c>
      <c r="G48" s="73">
        <f t="shared" si="9"/>
        <v>2490697</v>
      </c>
      <c r="H48" s="73">
        <f t="shared" si="9"/>
        <v>5246757</v>
      </c>
      <c r="I48" s="73">
        <f t="shared" si="9"/>
        <v>2437863</v>
      </c>
      <c r="J48" s="73">
        <f t="shared" si="9"/>
        <v>10175317</v>
      </c>
      <c r="K48" s="73">
        <f t="shared" si="9"/>
        <v>6385363</v>
      </c>
      <c r="L48" s="73">
        <f t="shared" si="9"/>
        <v>4174783</v>
      </c>
      <c r="M48" s="73">
        <f t="shared" si="9"/>
        <v>5824084</v>
      </c>
      <c r="N48" s="73">
        <f t="shared" si="9"/>
        <v>16384230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26559547</v>
      </c>
      <c r="X48" s="73">
        <f t="shared" si="9"/>
        <v>24352473</v>
      </c>
      <c r="Y48" s="73">
        <f t="shared" si="9"/>
        <v>2207074</v>
      </c>
      <c r="Z48" s="170">
        <f>+IF(X48&lt;&gt;0,+(Y48/X48)*100,0)</f>
        <v>9.063038484838891</v>
      </c>
      <c r="AA48" s="168">
        <f>+AA28+AA32+AA38+AA42+AA47</f>
        <v>48704941</v>
      </c>
    </row>
    <row r="49" spans="1:27" ht="13.5">
      <c r="A49" s="148" t="s">
        <v>49</v>
      </c>
      <c r="B49" s="149"/>
      <c r="C49" s="171">
        <f aca="true" t="shared" si="10" ref="C49:Y49">+C25-C48</f>
        <v>-3990235</v>
      </c>
      <c r="D49" s="171">
        <f>+D25-D48</f>
        <v>0</v>
      </c>
      <c r="E49" s="172">
        <f t="shared" si="10"/>
        <v>16089844</v>
      </c>
      <c r="F49" s="173">
        <f t="shared" si="10"/>
        <v>16089844</v>
      </c>
      <c r="G49" s="173">
        <f t="shared" si="10"/>
        <v>7665590</v>
      </c>
      <c r="H49" s="173">
        <f t="shared" si="10"/>
        <v>-5125195</v>
      </c>
      <c r="I49" s="173">
        <f t="shared" si="10"/>
        <v>-2309485</v>
      </c>
      <c r="J49" s="173">
        <f t="shared" si="10"/>
        <v>230910</v>
      </c>
      <c r="K49" s="173">
        <f t="shared" si="10"/>
        <v>-6124137</v>
      </c>
      <c r="L49" s="173">
        <f t="shared" si="10"/>
        <v>5988586</v>
      </c>
      <c r="M49" s="173">
        <f t="shared" si="10"/>
        <v>7431323</v>
      </c>
      <c r="N49" s="173">
        <f t="shared" si="10"/>
        <v>7295772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7526682</v>
      </c>
      <c r="X49" s="173">
        <f>IF(F25=F48,0,X25-X48)</f>
        <v>8044921</v>
      </c>
      <c r="Y49" s="173">
        <f t="shared" si="10"/>
        <v>-518239</v>
      </c>
      <c r="Z49" s="174">
        <f>+IF(X49&lt;&gt;0,+(Y49/X49)*100,0)</f>
        <v>-6.441815898502918</v>
      </c>
      <c r="AA49" s="171">
        <f>+AA25-AA48</f>
        <v>16089844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344669</v>
      </c>
      <c r="D5" s="155">
        <v>0</v>
      </c>
      <c r="E5" s="156">
        <v>300000</v>
      </c>
      <c r="F5" s="60">
        <v>300000</v>
      </c>
      <c r="G5" s="60">
        <v>38375</v>
      </c>
      <c r="H5" s="60">
        <v>38375</v>
      </c>
      <c r="I5" s="60">
        <v>38375</v>
      </c>
      <c r="J5" s="60">
        <v>115125</v>
      </c>
      <c r="K5" s="60">
        <v>33567</v>
      </c>
      <c r="L5" s="60">
        <v>33567</v>
      </c>
      <c r="M5" s="60">
        <v>33567</v>
      </c>
      <c r="N5" s="60">
        <v>100701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215826</v>
      </c>
      <c r="X5" s="60">
        <v>150000</v>
      </c>
      <c r="Y5" s="60">
        <v>65826</v>
      </c>
      <c r="Z5" s="140">
        <v>43.88</v>
      </c>
      <c r="AA5" s="155">
        <v>300000</v>
      </c>
    </row>
    <row r="6" spans="1:27" ht="13.5">
      <c r="A6" s="181" t="s">
        <v>102</v>
      </c>
      <c r="B6" s="182"/>
      <c r="C6" s="155">
        <v>41087</v>
      </c>
      <c r="D6" s="155">
        <v>0</v>
      </c>
      <c r="E6" s="156">
        <v>120000</v>
      </c>
      <c r="F6" s="60">
        <v>120000</v>
      </c>
      <c r="G6" s="60">
        <v>0</v>
      </c>
      <c r="H6" s="60">
        <v>0</v>
      </c>
      <c r="I6" s="60">
        <v>0</v>
      </c>
      <c r="J6" s="60">
        <v>0</v>
      </c>
      <c r="K6" s="60">
        <v>31334</v>
      </c>
      <c r="L6" s="60">
        <v>0</v>
      </c>
      <c r="M6" s="60">
        <v>18660</v>
      </c>
      <c r="N6" s="60">
        <v>49994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49994</v>
      </c>
      <c r="X6" s="60">
        <v>60000</v>
      </c>
      <c r="Y6" s="60">
        <v>-10006</v>
      </c>
      <c r="Z6" s="140">
        <v>-16.68</v>
      </c>
      <c r="AA6" s="155">
        <v>120000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307980</v>
      </c>
      <c r="D10" s="155">
        <v>0</v>
      </c>
      <c r="E10" s="156">
        <v>289475</v>
      </c>
      <c r="F10" s="54">
        <v>289475</v>
      </c>
      <c r="G10" s="54">
        <v>1676</v>
      </c>
      <c r="H10" s="54">
        <v>1676</v>
      </c>
      <c r="I10" s="54">
        <v>1675</v>
      </c>
      <c r="J10" s="54">
        <v>5027</v>
      </c>
      <c r="K10" s="54">
        <v>44850</v>
      </c>
      <c r="L10" s="54">
        <v>1519</v>
      </c>
      <c r="M10" s="54">
        <v>19392</v>
      </c>
      <c r="N10" s="54">
        <v>65761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70788</v>
      </c>
      <c r="X10" s="54">
        <v>144738</v>
      </c>
      <c r="Y10" s="54">
        <v>-73950</v>
      </c>
      <c r="Z10" s="184">
        <v>-51.09</v>
      </c>
      <c r="AA10" s="130">
        <v>289475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310767</v>
      </c>
      <c r="D12" s="155">
        <v>0</v>
      </c>
      <c r="E12" s="156">
        <v>316740</v>
      </c>
      <c r="F12" s="60">
        <v>316740</v>
      </c>
      <c r="G12" s="60">
        <v>6878</v>
      </c>
      <c r="H12" s="60">
        <v>1927</v>
      </c>
      <c r="I12" s="60">
        <v>16588</v>
      </c>
      <c r="J12" s="60">
        <v>25393</v>
      </c>
      <c r="K12" s="60">
        <v>4772</v>
      </c>
      <c r="L12" s="60">
        <v>9706</v>
      </c>
      <c r="M12" s="60">
        <v>25450</v>
      </c>
      <c r="N12" s="60">
        <v>39928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65321</v>
      </c>
      <c r="X12" s="60">
        <v>158370</v>
      </c>
      <c r="Y12" s="60">
        <v>-93049</v>
      </c>
      <c r="Z12" s="140">
        <v>-58.75</v>
      </c>
      <c r="AA12" s="155">
        <v>316740</v>
      </c>
    </row>
    <row r="13" spans="1:27" ht="13.5">
      <c r="A13" s="181" t="s">
        <v>109</v>
      </c>
      <c r="B13" s="185"/>
      <c r="C13" s="155">
        <v>576988</v>
      </c>
      <c r="D13" s="155">
        <v>0</v>
      </c>
      <c r="E13" s="156">
        <v>450000</v>
      </c>
      <c r="F13" s="60">
        <v>450000</v>
      </c>
      <c r="G13" s="60">
        <v>28594</v>
      </c>
      <c r="H13" s="60">
        <v>41945</v>
      </c>
      <c r="I13" s="60">
        <v>40823</v>
      </c>
      <c r="J13" s="60">
        <v>111362</v>
      </c>
      <c r="K13" s="60">
        <v>36329</v>
      </c>
      <c r="L13" s="60">
        <v>29665</v>
      </c>
      <c r="M13" s="60">
        <v>43934</v>
      </c>
      <c r="N13" s="60">
        <v>109928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221290</v>
      </c>
      <c r="X13" s="60">
        <v>225000</v>
      </c>
      <c r="Y13" s="60">
        <v>-3710</v>
      </c>
      <c r="Z13" s="140">
        <v>-1.65</v>
      </c>
      <c r="AA13" s="155">
        <v>450000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30000</v>
      </c>
      <c r="F14" s="60">
        <v>30000</v>
      </c>
      <c r="G14" s="60">
        <v>17033</v>
      </c>
      <c r="H14" s="60">
        <v>11323</v>
      </c>
      <c r="I14" s="60">
        <v>6525</v>
      </c>
      <c r="J14" s="60">
        <v>34881</v>
      </c>
      <c r="K14" s="60">
        <v>6002</v>
      </c>
      <c r="L14" s="60">
        <v>6702</v>
      </c>
      <c r="M14" s="60">
        <v>3214</v>
      </c>
      <c r="N14" s="60">
        <v>15918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50799</v>
      </c>
      <c r="X14" s="60">
        <v>15000</v>
      </c>
      <c r="Y14" s="60">
        <v>35799</v>
      </c>
      <c r="Z14" s="140">
        <v>238.66</v>
      </c>
      <c r="AA14" s="155">
        <v>30000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545325</v>
      </c>
      <c r="D16" s="155">
        <v>0</v>
      </c>
      <c r="E16" s="156">
        <v>2914266</v>
      </c>
      <c r="F16" s="60">
        <v>2914266</v>
      </c>
      <c r="G16" s="60">
        <v>15540</v>
      </c>
      <c r="H16" s="60">
        <v>4700</v>
      </c>
      <c r="I16" s="60">
        <v>8950</v>
      </c>
      <c r="J16" s="60">
        <v>29190</v>
      </c>
      <c r="K16" s="60">
        <v>2050</v>
      </c>
      <c r="L16" s="60">
        <v>9625</v>
      </c>
      <c r="M16" s="60">
        <v>10100</v>
      </c>
      <c r="N16" s="60">
        <v>21775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50965</v>
      </c>
      <c r="X16" s="60">
        <v>1457133</v>
      </c>
      <c r="Y16" s="60">
        <v>-1406168</v>
      </c>
      <c r="Z16" s="140">
        <v>-96.5</v>
      </c>
      <c r="AA16" s="155">
        <v>2914266</v>
      </c>
    </row>
    <row r="17" spans="1:27" ht="13.5">
      <c r="A17" s="181" t="s">
        <v>113</v>
      </c>
      <c r="B17" s="185"/>
      <c r="C17" s="155">
        <v>176386</v>
      </c>
      <c r="D17" s="155">
        <v>0</v>
      </c>
      <c r="E17" s="156">
        <v>2364125</v>
      </c>
      <c r="F17" s="60">
        <v>2364125</v>
      </c>
      <c r="G17" s="60">
        <v>18892</v>
      </c>
      <c r="H17" s="60">
        <v>12123</v>
      </c>
      <c r="I17" s="60">
        <v>9368</v>
      </c>
      <c r="J17" s="60">
        <v>40383</v>
      </c>
      <c r="K17" s="60">
        <v>7649</v>
      </c>
      <c r="L17" s="60">
        <v>10991</v>
      </c>
      <c r="M17" s="60">
        <v>7631</v>
      </c>
      <c r="N17" s="60">
        <v>26271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66654</v>
      </c>
      <c r="X17" s="60">
        <v>1182063</v>
      </c>
      <c r="Y17" s="60">
        <v>-1115409</v>
      </c>
      <c r="Z17" s="140">
        <v>-94.36</v>
      </c>
      <c r="AA17" s="155">
        <v>2364125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48634362</v>
      </c>
      <c r="D19" s="155">
        <v>0</v>
      </c>
      <c r="E19" s="156">
        <v>44260450</v>
      </c>
      <c r="F19" s="60">
        <v>44260450</v>
      </c>
      <c r="G19" s="60">
        <v>10016000</v>
      </c>
      <c r="H19" s="60">
        <v>0</v>
      </c>
      <c r="I19" s="60">
        <v>0</v>
      </c>
      <c r="J19" s="60">
        <v>10016000</v>
      </c>
      <c r="K19" s="60">
        <v>0</v>
      </c>
      <c r="L19" s="60">
        <v>10058000</v>
      </c>
      <c r="M19" s="60">
        <v>11211906</v>
      </c>
      <c r="N19" s="60">
        <v>21269906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31285906</v>
      </c>
      <c r="X19" s="60">
        <v>22130225</v>
      </c>
      <c r="Y19" s="60">
        <v>9155681</v>
      </c>
      <c r="Z19" s="140">
        <v>41.37</v>
      </c>
      <c r="AA19" s="155">
        <v>44260450</v>
      </c>
    </row>
    <row r="20" spans="1:27" ht="13.5">
      <c r="A20" s="181" t="s">
        <v>35</v>
      </c>
      <c r="B20" s="185"/>
      <c r="C20" s="155">
        <v>171600</v>
      </c>
      <c r="D20" s="155">
        <v>0</v>
      </c>
      <c r="E20" s="156">
        <v>1562179</v>
      </c>
      <c r="F20" s="54">
        <v>1562179</v>
      </c>
      <c r="G20" s="54">
        <v>13299</v>
      </c>
      <c r="H20" s="54">
        <v>9493</v>
      </c>
      <c r="I20" s="54">
        <v>6074</v>
      </c>
      <c r="J20" s="54">
        <v>28866</v>
      </c>
      <c r="K20" s="54">
        <v>94673</v>
      </c>
      <c r="L20" s="54">
        <v>3594</v>
      </c>
      <c r="M20" s="54">
        <v>9512</v>
      </c>
      <c r="N20" s="54">
        <v>107779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136645</v>
      </c>
      <c r="X20" s="54">
        <v>781090</v>
      </c>
      <c r="Y20" s="54">
        <v>-644445</v>
      </c>
      <c r="Z20" s="184">
        <v>-82.51</v>
      </c>
      <c r="AA20" s="130">
        <v>1562179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51109164</v>
      </c>
      <c r="D22" s="188">
        <f>SUM(D5:D21)</f>
        <v>0</v>
      </c>
      <c r="E22" s="189">
        <f t="shared" si="0"/>
        <v>52607235</v>
      </c>
      <c r="F22" s="190">
        <f t="shared" si="0"/>
        <v>52607235</v>
      </c>
      <c r="G22" s="190">
        <f t="shared" si="0"/>
        <v>10156287</v>
      </c>
      <c r="H22" s="190">
        <f t="shared" si="0"/>
        <v>121562</v>
      </c>
      <c r="I22" s="190">
        <f t="shared" si="0"/>
        <v>128378</v>
      </c>
      <c r="J22" s="190">
        <f t="shared" si="0"/>
        <v>10406227</v>
      </c>
      <c r="K22" s="190">
        <f t="shared" si="0"/>
        <v>261226</v>
      </c>
      <c r="L22" s="190">
        <f t="shared" si="0"/>
        <v>10163369</v>
      </c>
      <c r="M22" s="190">
        <f t="shared" si="0"/>
        <v>11383366</v>
      </c>
      <c r="N22" s="190">
        <f t="shared" si="0"/>
        <v>21807961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32214188</v>
      </c>
      <c r="X22" s="190">
        <f t="shared" si="0"/>
        <v>26303619</v>
      </c>
      <c r="Y22" s="190">
        <f t="shared" si="0"/>
        <v>5910569</v>
      </c>
      <c r="Z22" s="191">
        <f>+IF(X22&lt;&gt;0,+(Y22/X22)*100,0)</f>
        <v>22.47055433702868</v>
      </c>
      <c r="AA22" s="188">
        <f>SUM(AA5:AA21)</f>
        <v>52607235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16513092</v>
      </c>
      <c r="D25" s="155">
        <v>0</v>
      </c>
      <c r="E25" s="156">
        <v>21302836</v>
      </c>
      <c r="F25" s="60">
        <v>21302836</v>
      </c>
      <c r="G25" s="60">
        <v>1138328</v>
      </c>
      <c r="H25" s="60">
        <v>1214251</v>
      </c>
      <c r="I25" s="60">
        <v>1137550</v>
      </c>
      <c r="J25" s="60">
        <v>3490129</v>
      </c>
      <c r="K25" s="60">
        <v>1718705</v>
      </c>
      <c r="L25" s="60">
        <v>1164172</v>
      </c>
      <c r="M25" s="60">
        <v>1949222</v>
      </c>
      <c r="N25" s="60">
        <v>4832099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8322228</v>
      </c>
      <c r="X25" s="60">
        <v>10651418</v>
      </c>
      <c r="Y25" s="60">
        <v>-2329190</v>
      </c>
      <c r="Z25" s="140">
        <v>-21.87</v>
      </c>
      <c r="AA25" s="155">
        <v>21302836</v>
      </c>
    </row>
    <row r="26" spans="1:27" ht="13.5">
      <c r="A26" s="183" t="s">
        <v>38</v>
      </c>
      <c r="B26" s="182"/>
      <c r="C26" s="155">
        <v>3755722</v>
      </c>
      <c r="D26" s="155">
        <v>0</v>
      </c>
      <c r="E26" s="156">
        <v>4755638</v>
      </c>
      <c r="F26" s="60">
        <v>4755638</v>
      </c>
      <c r="G26" s="60">
        <v>303831</v>
      </c>
      <c r="H26" s="60">
        <v>330546</v>
      </c>
      <c r="I26" s="60">
        <v>318589</v>
      </c>
      <c r="J26" s="60">
        <v>952966</v>
      </c>
      <c r="K26" s="60">
        <v>340198</v>
      </c>
      <c r="L26" s="60">
        <v>324644</v>
      </c>
      <c r="M26" s="60">
        <v>348648</v>
      </c>
      <c r="N26" s="60">
        <v>1013490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1966456</v>
      </c>
      <c r="X26" s="60">
        <v>2377819</v>
      </c>
      <c r="Y26" s="60">
        <v>-411363</v>
      </c>
      <c r="Z26" s="140">
        <v>-17.3</v>
      </c>
      <c r="AA26" s="155">
        <v>4755638</v>
      </c>
    </row>
    <row r="27" spans="1:27" ht="13.5">
      <c r="A27" s="183" t="s">
        <v>118</v>
      </c>
      <c r="B27" s="182"/>
      <c r="C27" s="155">
        <v>755935</v>
      </c>
      <c r="D27" s="155">
        <v>0</v>
      </c>
      <c r="E27" s="156">
        <v>-323533</v>
      </c>
      <c r="F27" s="60">
        <v>-323533</v>
      </c>
      <c r="G27" s="60">
        <v>0</v>
      </c>
      <c r="H27" s="60">
        <v>932750</v>
      </c>
      <c r="I27" s="60">
        <v>0</v>
      </c>
      <c r="J27" s="60">
        <v>932750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932750</v>
      </c>
      <c r="X27" s="60">
        <v>-161767</v>
      </c>
      <c r="Y27" s="60">
        <v>1094517</v>
      </c>
      <c r="Z27" s="140">
        <v>-676.6</v>
      </c>
      <c r="AA27" s="155">
        <v>-323533</v>
      </c>
    </row>
    <row r="28" spans="1:27" ht="13.5">
      <c r="A28" s="183" t="s">
        <v>39</v>
      </c>
      <c r="B28" s="182"/>
      <c r="C28" s="155">
        <v>7308500</v>
      </c>
      <c r="D28" s="155">
        <v>0</v>
      </c>
      <c r="E28" s="156">
        <v>3000000</v>
      </c>
      <c r="F28" s="60">
        <v>3000000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1500000</v>
      </c>
      <c r="Y28" s="60">
        <v>-1500000</v>
      </c>
      <c r="Z28" s="140">
        <v>-100</v>
      </c>
      <c r="AA28" s="155">
        <v>3000000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30000</v>
      </c>
      <c r="F31" s="60">
        <v>30000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15000</v>
      </c>
      <c r="Y31" s="60">
        <v>-15000</v>
      </c>
      <c r="Z31" s="140">
        <v>-100</v>
      </c>
      <c r="AA31" s="155">
        <v>30000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890000</v>
      </c>
      <c r="F32" s="60">
        <v>890000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445000</v>
      </c>
      <c r="Y32" s="60">
        <v>-445000</v>
      </c>
      <c r="Z32" s="140">
        <v>-100</v>
      </c>
      <c r="AA32" s="155">
        <v>890000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9250000</v>
      </c>
      <c r="F33" s="60">
        <v>9250000</v>
      </c>
      <c r="G33" s="60">
        <v>632562</v>
      </c>
      <c r="H33" s="60">
        <v>1697384</v>
      </c>
      <c r="I33" s="60">
        <v>230358</v>
      </c>
      <c r="J33" s="60">
        <v>2560304</v>
      </c>
      <c r="K33" s="60">
        <v>3294306</v>
      </c>
      <c r="L33" s="60">
        <v>1765738</v>
      </c>
      <c r="M33" s="60">
        <v>2544576</v>
      </c>
      <c r="N33" s="60">
        <v>7604620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10164924</v>
      </c>
      <c r="X33" s="60">
        <v>4625000</v>
      </c>
      <c r="Y33" s="60">
        <v>5539924</v>
      </c>
      <c r="Z33" s="140">
        <v>119.78</v>
      </c>
      <c r="AA33" s="155">
        <v>9250000</v>
      </c>
    </row>
    <row r="34" spans="1:27" ht="13.5">
      <c r="A34" s="183" t="s">
        <v>43</v>
      </c>
      <c r="B34" s="182"/>
      <c r="C34" s="155">
        <v>26766150</v>
      </c>
      <c r="D34" s="155">
        <v>0</v>
      </c>
      <c r="E34" s="156">
        <v>9800000</v>
      </c>
      <c r="F34" s="60">
        <v>9800000</v>
      </c>
      <c r="G34" s="60">
        <v>415976</v>
      </c>
      <c r="H34" s="60">
        <v>1071826</v>
      </c>
      <c r="I34" s="60">
        <v>751366</v>
      </c>
      <c r="J34" s="60">
        <v>2239168</v>
      </c>
      <c r="K34" s="60">
        <v>1032154</v>
      </c>
      <c r="L34" s="60">
        <v>920229</v>
      </c>
      <c r="M34" s="60">
        <v>981638</v>
      </c>
      <c r="N34" s="60">
        <v>2934021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5173189</v>
      </c>
      <c r="X34" s="60">
        <v>4900000</v>
      </c>
      <c r="Y34" s="60">
        <v>273189</v>
      </c>
      <c r="Z34" s="140">
        <v>5.58</v>
      </c>
      <c r="AA34" s="155">
        <v>9800000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55099399</v>
      </c>
      <c r="D36" s="188">
        <f>SUM(D25:D35)</f>
        <v>0</v>
      </c>
      <c r="E36" s="189">
        <f t="shared" si="1"/>
        <v>48704941</v>
      </c>
      <c r="F36" s="190">
        <f t="shared" si="1"/>
        <v>48704941</v>
      </c>
      <c r="G36" s="190">
        <f t="shared" si="1"/>
        <v>2490697</v>
      </c>
      <c r="H36" s="190">
        <f t="shared" si="1"/>
        <v>5246757</v>
      </c>
      <c r="I36" s="190">
        <f t="shared" si="1"/>
        <v>2437863</v>
      </c>
      <c r="J36" s="190">
        <f t="shared" si="1"/>
        <v>10175317</v>
      </c>
      <c r="K36" s="190">
        <f t="shared" si="1"/>
        <v>6385363</v>
      </c>
      <c r="L36" s="190">
        <f t="shared" si="1"/>
        <v>4174783</v>
      </c>
      <c r="M36" s="190">
        <f t="shared" si="1"/>
        <v>5824084</v>
      </c>
      <c r="N36" s="190">
        <f t="shared" si="1"/>
        <v>16384230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26559547</v>
      </c>
      <c r="X36" s="190">
        <f t="shared" si="1"/>
        <v>24352470</v>
      </c>
      <c r="Y36" s="190">
        <f t="shared" si="1"/>
        <v>2207077</v>
      </c>
      <c r="Z36" s="191">
        <f>+IF(X36&lt;&gt;0,+(Y36/X36)*100,0)</f>
        <v>9.063051920400682</v>
      </c>
      <c r="AA36" s="188">
        <f>SUM(AA25:AA35)</f>
        <v>48704941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-3990235</v>
      </c>
      <c r="D38" s="199">
        <f>+D22-D36</f>
        <v>0</v>
      </c>
      <c r="E38" s="200">
        <f t="shared" si="2"/>
        <v>3902294</v>
      </c>
      <c r="F38" s="106">
        <f t="shared" si="2"/>
        <v>3902294</v>
      </c>
      <c r="G38" s="106">
        <f t="shared" si="2"/>
        <v>7665590</v>
      </c>
      <c r="H38" s="106">
        <f t="shared" si="2"/>
        <v>-5125195</v>
      </c>
      <c r="I38" s="106">
        <f t="shared" si="2"/>
        <v>-2309485</v>
      </c>
      <c r="J38" s="106">
        <f t="shared" si="2"/>
        <v>230910</v>
      </c>
      <c r="K38" s="106">
        <f t="shared" si="2"/>
        <v>-6124137</v>
      </c>
      <c r="L38" s="106">
        <f t="shared" si="2"/>
        <v>5988586</v>
      </c>
      <c r="M38" s="106">
        <f t="shared" si="2"/>
        <v>5559282</v>
      </c>
      <c r="N38" s="106">
        <f t="shared" si="2"/>
        <v>5423731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5654641</v>
      </c>
      <c r="X38" s="106">
        <f>IF(F22=F36,0,X22-X36)</f>
        <v>1951149</v>
      </c>
      <c r="Y38" s="106">
        <f t="shared" si="2"/>
        <v>3703492</v>
      </c>
      <c r="Z38" s="201">
        <f>+IF(X38&lt;&gt;0,+(Y38/X38)*100,0)</f>
        <v>189.81082428866273</v>
      </c>
      <c r="AA38" s="199">
        <f>+AA22-AA36</f>
        <v>3902294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12187550</v>
      </c>
      <c r="F39" s="60">
        <v>12187550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1872041</v>
      </c>
      <c r="N39" s="60">
        <v>1872041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1872041</v>
      </c>
      <c r="X39" s="60">
        <v>6093775</v>
      </c>
      <c r="Y39" s="60">
        <v>-4221734</v>
      </c>
      <c r="Z39" s="140">
        <v>-69.28</v>
      </c>
      <c r="AA39" s="155">
        <v>12187550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-3990235</v>
      </c>
      <c r="D42" s="206">
        <f>SUM(D38:D41)</f>
        <v>0</v>
      </c>
      <c r="E42" s="207">
        <f t="shared" si="3"/>
        <v>16089844</v>
      </c>
      <c r="F42" s="88">
        <f t="shared" si="3"/>
        <v>16089844</v>
      </c>
      <c r="G42" s="88">
        <f t="shared" si="3"/>
        <v>7665590</v>
      </c>
      <c r="H42" s="88">
        <f t="shared" si="3"/>
        <v>-5125195</v>
      </c>
      <c r="I42" s="88">
        <f t="shared" si="3"/>
        <v>-2309485</v>
      </c>
      <c r="J42" s="88">
        <f t="shared" si="3"/>
        <v>230910</v>
      </c>
      <c r="K42" s="88">
        <f t="shared" si="3"/>
        <v>-6124137</v>
      </c>
      <c r="L42" s="88">
        <f t="shared" si="3"/>
        <v>5988586</v>
      </c>
      <c r="M42" s="88">
        <f t="shared" si="3"/>
        <v>7431323</v>
      </c>
      <c r="N42" s="88">
        <f t="shared" si="3"/>
        <v>7295772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7526682</v>
      </c>
      <c r="X42" s="88">
        <f t="shared" si="3"/>
        <v>8044924</v>
      </c>
      <c r="Y42" s="88">
        <f t="shared" si="3"/>
        <v>-518242</v>
      </c>
      <c r="Z42" s="208">
        <f>+IF(X42&lt;&gt;0,+(Y42/X42)*100,0)</f>
        <v>-6.441850786906128</v>
      </c>
      <c r="AA42" s="206">
        <f>SUM(AA38:AA41)</f>
        <v>16089844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-3990235</v>
      </c>
      <c r="D44" s="210">
        <f>+D42-D43</f>
        <v>0</v>
      </c>
      <c r="E44" s="211">
        <f t="shared" si="4"/>
        <v>16089844</v>
      </c>
      <c r="F44" s="77">
        <f t="shared" si="4"/>
        <v>16089844</v>
      </c>
      <c r="G44" s="77">
        <f t="shared" si="4"/>
        <v>7665590</v>
      </c>
      <c r="H44" s="77">
        <f t="shared" si="4"/>
        <v>-5125195</v>
      </c>
      <c r="I44" s="77">
        <f t="shared" si="4"/>
        <v>-2309485</v>
      </c>
      <c r="J44" s="77">
        <f t="shared" si="4"/>
        <v>230910</v>
      </c>
      <c r="K44" s="77">
        <f t="shared" si="4"/>
        <v>-6124137</v>
      </c>
      <c r="L44" s="77">
        <f t="shared" si="4"/>
        <v>5988586</v>
      </c>
      <c r="M44" s="77">
        <f t="shared" si="4"/>
        <v>7431323</v>
      </c>
      <c r="N44" s="77">
        <f t="shared" si="4"/>
        <v>7295772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7526682</v>
      </c>
      <c r="X44" s="77">
        <f t="shared" si="4"/>
        <v>8044924</v>
      </c>
      <c r="Y44" s="77">
        <f t="shared" si="4"/>
        <v>-518242</v>
      </c>
      <c r="Z44" s="212">
        <f>+IF(X44&lt;&gt;0,+(Y44/X44)*100,0)</f>
        <v>-6.441850786906128</v>
      </c>
      <c r="AA44" s="210">
        <f>+AA42-AA43</f>
        <v>16089844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-3990235</v>
      </c>
      <c r="D46" s="206">
        <f>SUM(D44:D45)</f>
        <v>0</v>
      </c>
      <c r="E46" s="207">
        <f t="shared" si="5"/>
        <v>16089844</v>
      </c>
      <c r="F46" s="88">
        <f t="shared" si="5"/>
        <v>16089844</v>
      </c>
      <c r="G46" s="88">
        <f t="shared" si="5"/>
        <v>7665590</v>
      </c>
      <c r="H46" s="88">
        <f t="shared" si="5"/>
        <v>-5125195</v>
      </c>
      <c r="I46" s="88">
        <f t="shared" si="5"/>
        <v>-2309485</v>
      </c>
      <c r="J46" s="88">
        <f t="shared" si="5"/>
        <v>230910</v>
      </c>
      <c r="K46" s="88">
        <f t="shared" si="5"/>
        <v>-6124137</v>
      </c>
      <c r="L46" s="88">
        <f t="shared" si="5"/>
        <v>5988586</v>
      </c>
      <c r="M46" s="88">
        <f t="shared" si="5"/>
        <v>7431323</v>
      </c>
      <c r="N46" s="88">
        <f t="shared" si="5"/>
        <v>7295772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7526682</v>
      </c>
      <c r="X46" s="88">
        <f t="shared" si="5"/>
        <v>8044924</v>
      </c>
      <c r="Y46" s="88">
        <f t="shared" si="5"/>
        <v>-518242</v>
      </c>
      <c r="Z46" s="208">
        <f>+IF(X46&lt;&gt;0,+(Y46/X46)*100,0)</f>
        <v>-6.441850786906128</v>
      </c>
      <c r="AA46" s="206">
        <f>SUM(AA44:AA45)</f>
        <v>16089844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-3990235</v>
      </c>
      <c r="D48" s="217">
        <f>SUM(D46:D47)</f>
        <v>0</v>
      </c>
      <c r="E48" s="218">
        <f t="shared" si="6"/>
        <v>16089844</v>
      </c>
      <c r="F48" s="219">
        <f t="shared" si="6"/>
        <v>16089844</v>
      </c>
      <c r="G48" s="219">
        <f t="shared" si="6"/>
        <v>7665590</v>
      </c>
      <c r="H48" s="220">
        <f t="shared" si="6"/>
        <v>-5125195</v>
      </c>
      <c r="I48" s="220">
        <f t="shared" si="6"/>
        <v>-2309485</v>
      </c>
      <c r="J48" s="220">
        <f t="shared" si="6"/>
        <v>230910</v>
      </c>
      <c r="K48" s="220">
        <f t="shared" si="6"/>
        <v>-6124137</v>
      </c>
      <c r="L48" s="220">
        <f t="shared" si="6"/>
        <v>5988586</v>
      </c>
      <c r="M48" s="219">
        <f t="shared" si="6"/>
        <v>7431323</v>
      </c>
      <c r="N48" s="219">
        <f t="shared" si="6"/>
        <v>7295772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7526682</v>
      </c>
      <c r="X48" s="220">
        <f t="shared" si="6"/>
        <v>8044924</v>
      </c>
      <c r="Y48" s="220">
        <f t="shared" si="6"/>
        <v>-518242</v>
      </c>
      <c r="Z48" s="221">
        <f>+IF(X48&lt;&gt;0,+(Y48/X48)*100,0)</f>
        <v>-6.441850786906128</v>
      </c>
      <c r="AA48" s="222">
        <f>SUM(AA46:AA47)</f>
        <v>16089844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8875124</v>
      </c>
      <c r="F5" s="100">
        <f t="shared" si="0"/>
        <v>8875124</v>
      </c>
      <c r="G5" s="100">
        <f t="shared" si="0"/>
        <v>0</v>
      </c>
      <c r="H5" s="100">
        <f t="shared" si="0"/>
        <v>0</v>
      </c>
      <c r="I5" s="100">
        <f t="shared" si="0"/>
        <v>597977</v>
      </c>
      <c r="J5" s="100">
        <f t="shared" si="0"/>
        <v>597977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597977</v>
      </c>
      <c r="X5" s="100">
        <f t="shared" si="0"/>
        <v>4437562</v>
      </c>
      <c r="Y5" s="100">
        <f t="shared" si="0"/>
        <v>-3839585</v>
      </c>
      <c r="Z5" s="137">
        <f>+IF(X5&lt;&gt;0,+(Y5/X5)*100,0)</f>
        <v>-86.52465024714022</v>
      </c>
      <c r="AA5" s="153">
        <f>SUM(AA6:AA8)</f>
        <v>8875124</v>
      </c>
    </row>
    <row r="6" spans="1:27" ht="13.5">
      <c r="A6" s="138" t="s">
        <v>75</v>
      </c>
      <c r="B6" s="136"/>
      <c r="C6" s="155"/>
      <c r="D6" s="155"/>
      <c r="E6" s="156">
        <v>8625124</v>
      </c>
      <c r="F6" s="60">
        <v>8625124</v>
      </c>
      <c r="G6" s="60"/>
      <c r="H6" s="60"/>
      <c r="I6" s="60">
        <v>597977</v>
      </c>
      <c r="J6" s="60">
        <v>597977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597977</v>
      </c>
      <c r="X6" s="60">
        <v>4312562</v>
      </c>
      <c r="Y6" s="60">
        <v>-3714585</v>
      </c>
      <c r="Z6" s="140">
        <v>-86.13</v>
      </c>
      <c r="AA6" s="62">
        <v>8625124</v>
      </c>
    </row>
    <row r="7" spans="1:27" ht="13.5">
      <c r="A7" s="138" t="s">
        <v>76</v>
      </c>
      <c r="B7" s="136"/>
      <c r="C7" s="157"/>
      <c r="D7" s="157"/>
      <c r="E7" s="158">
        <v>250000</v>
      </c>
      <c r="F7" s="159">
        <v>250000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125000</v>
      </c>
      <c r="Y7" s="159">
        <v>-125000</v>
      </c>
      <c r="Z7" s="141">
        <v>-100</v>
      </c>
      <c r="AA7" s="225">
        <v>250000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4662000</v>
      </c>
      <c r="F9" s="100">
        <f t="shared" si="1"/>
        <v>4662000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2331000</v>
      </c>
      <c r="Y9" s="100">
        <f t="shared" si="1"/>
        <v>-2331000</v>
      </c>
      <c r="Z9" s="137">
        <f>+IF(X9&lt;&gt;0,+(Y9/X9)*100,0)</f>
        <v>-100</v>
      </c>
      <c r="AA9" s="102">
        <f>SUM(AA10:AA14)</f>
        <v>4662000</v>
      </c>
    </row>
    <row r="10" spans="1:27" ht="13.5">
      <c r="A10" s="138" t="s">
        <v>79</v>
      </c>
      <c r="B10" s="136"/>
      <c r="C10" s="155"/>
      <c r="D10" s="155"/>
      <c r="E10" s="156">
        <v>850000</v>
      </c>
      <c r="F10" s="60">
        <v>850000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425000</v>
      </c>
      <c r="Y10" s="60">
        <v>-425000</v>
      </c>
      <c r="Z10" s="140">
        <v>-100</v>
      </c>
      <c r="AA10" s="62">
        <v>850000</v>
      </c>
    </row>
    <row r="11" spans="1:27" ht="13.5">
      <c r="A11" s="138" t="s">
        <v>80</v>
      </c>
      <c r="B11" s="136"/>
      <c r="C11" s="155"/>
      <c r="D11" s="155"/>
      <c r="E11" s="156">
        <v>3112000</v>
      </c>
      <c r="F11" s="60">
        <v>3112000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1556000</v>
      </c>
      <c r="Y11" s="60">
        <v>-1556000</v>
      </c>
      <c r="Z11" s="140">
        <v>-100</v>
      </c>
      <c r="AA11" s="62">
        <v>3112000</v>
      </c>
    </row>
    <row r="12" spans="1:27" ht="13.5">
      <c r="A12" s="138" t="s">
        <v>81</v>
      </c>
      <c r="B12" s="136"/>
      <c r="C12" s="155"/>
      <c r="D12" s="155"/>
      <c r="E12" s="156">
        <v>700000</v>
      </c>
      <c r="F12" s="60">
        <v>700000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350000</v>
      </c>
      <c r="Y12" s="60">
        <v>-350000</v>
      </c>
      <c r="Z12" s="140">
        <v>-100</v>
      </c>
      <c r="AA12" s="62">
        <v>700000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394859</v>
      </c>
      <c r="I15" s="100">
        <f t="shared" si="2"/>
        <v>0</v>
      </c>
      <c r="J15" s="100">
        <f t="shared" si="2"/>
        <v>394859</v>
      </c>
      <c r="K15" s="100">
        <f t="shared" si="2"/>
        <v>894985</v>
      </c>
      <c r="L15" s="100">
        <f t="shared" si="2"/>
        <v>0</v>
      </c>
      <c r="M15" s="100">
        <f t="shared" si="2"/>
        <v>363179</v>
      </c>
      <c r="N15" s="100">
        <f t="shared" si="2"/>
        <v>1258164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1653023</v>
      </c>
      <c r="X15" s="100">
        <f t="shared" si="2"/>
        <v>0</v>
      </c>
      <c r="Y15" s="100">
        <f t="shared" si="2"/>
        <v>1653023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>
        <v>394859</v>
      </c>
      <c r="I16" s="60"/>
      <c r="J16" s="60">
        <v>394859</v>
      </c>
      <c r="K16" s="60">
        <v>894985</v>
      </c>
      <c r="L16" s="60"/>
      <c r="M16" s="60">
        <v>363179</v>
      </c>
      <c r="N16" s="60">
        <v>1258164</v>
      </c>
      <c r="O16" s="60"/>
      <c r="P16" s="60"/>
      <c r="Q16" s="60"/>
      <c r="R16" s="60"/>
      <c r="S16" s="60"/>
      <c r="T16" s="60"/>
      <c r="U16" s="60"/>
      <c r="V16" s="60"/>
      <c r="W16" s="60">
        <v>1653023</v>
      </c>
      <c r="X16" s="60"/>
      <c r="Y16" s="60">
        <v>1653023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13537124</v>
      </c>
      <c r="F25" s="219">
        <f t="shared" si="4"/>
        <v>13537124</v>
      </c>
      <c r="G25" s="219">
        <f t="shared" si="4"/>
        <v>0</v>
      </c>
      <c r="H25" s="219">
        <f t="shared" si="4"/>
        <v>394859</v>
      </c>
      <c r="I25" s="219">
        <f t="shared" si="4"/>
        <v>597977</v>
      </c>
      <c r="J25" s="219">
        <f t="shared" si="4"/>
        <v>992836</v>
      </c>
      <c r="K25" s="219">
        <f t="shared" si="4"/>
        <v>894985</v>
      </c>
      <c r="L25" s="219">
        <f t="shared" si="4"/>
        <v>0</v>
      </c>
      <c r="M25" s="219">
        <f t="shared" si="4"/>
        <v>363179</v>
      </c>
      <c r="N25" s="219">
        <f t="shared" si="4"/>
        <v>1258164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2251000</v>
      </c>
      <c r="X25" s="219">
        <f t="shared" si="4"/>
        <v>6768562</v>
      </c>
      <c r="Y25" s="219">
        <f t="shared" si="4"/>
        <v>-4517562</v>
      </c>
      <c r="Z25" s="231">
        <f>+IF(X25&lt;&gt;0,+(Y25/X25)*100,0)</f>
        <v>-66.74330529882123</v>
      </c>
      <c r="AA25" s="232">
        <f>+AA5+AA9+AA15+AA19+AA24</f>
        <v>13537124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12187124</v>
      </c>
      <c r="F28" s="60">
        <v>12187124</v>
      </c>
      <c r="G28" s="60"/>
      <c r="H28" s="60">
        <v>394859</v>
      </c>
      <c r="I28" s="60">
        <v>597977</v>
      </c>
      <c r="J28" s="60">
        <v>992836</v>
      </c>
      <c r="K28" s="60">
        <v>894985</v>
      </c>
      <c r="L28" s="60"/>
      <c r="M28" s="60">
        <v>363179</v>
      </c>
      <c r="N28" s="60">
        <v>1258164</v>
      </c>
      <c r="O28" s="60"/>
      <c r="P28" s="60"/>
      <c r="Q28" s="60"/>
      <c r="R28" s="60"/>
      <c r="S28" s="60"/>
      <c r="T28" s="60"/>
      <c r="U28" s="60"/>
      <c r="V28" s="60"/>
      <c r="W28" s="60">
        <v>2251000</v>
      </c>
      <c r="X28" s="60">
        <v>6093562</v>
      </c>
      <c r="Y28" s="60">
        <v>-3842562</v>
      </c>
      <c r="Z28" s="140">
        <v>-63.06</v>
      </c>
      <c r="AA28" s="155">
        <v>12187124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12187124</v>
      </c>
      <c r="F32" s="77">
        <f t="shared" si="5"/>
        <v>12187124</v>
      </c>
      <c r="G32" s="77">
        <f t="shared" si="5"/>
        <v>0</v>
      </c>
      <c r="H32" s="77">
        <f t="shared" si="5"/>
        <v>394859</v>
      </c>
      <c r="I32" s="77">
        <f t="shared" si="5"/>
        <v>597977</v>
      </c>
      <c r="J32" s="77">
        <f t="shared" si="5"/>
        <v>992836</v>
      </c>
      <c r="K32" s="77">
        <f t="shared" si="5"/>
        <v>894985</v>
      </c>
      <c r="L32" s="77">
        <f t="shared" si="5"/>
        <v>0</v>
      </c>
      <c r="M32" s="77">
        <f t="shared" si="5"/>
        <v>363179</v>
      </c>
      <c r="N32" s="77">
        <f t="shared" si="5"/>
        <v>1258164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2251000</v>
      </c>
      <c r="X32" s="77">
        <f t="shared" si="5"/>
        <v>6093562</v>
      </c>
      <c r="Y32" s="77">
        <f t="shared" si="5"/>
        <v>-3842562</v>
      </c>
      <c r="Z32" s="212">
        <f>+IF(X32&lt;&gt;0,+(Y32/X32)*100,0)</f>
        <v>-63.05937315481487</v>
      </c>
      <c r="AA32" s="79">
        <f>SUM(AA28:AA31)</f>
        <v>12187124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1350000</v>
      </c>
      <c r="F35" s="60">
        <v>1350000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675000</v>
      </c>
      <c r="Y35" s="60">
        <v>-675000</v>
      </c>
      <c r="Z35" s="140">
        <v>-100</v>
      </c>
      <c r="AA35" s="62">
        <v>1350000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13537124</v>
      </c>
      <c r="F36" s="220">
        <f t="shared" si="6"/>
        <v>13537124</v>
      </c>
      <c r="G36" s="220">
        <f t="shared" si="6"/>
        <v>0</v>
      </c>
      <c r="H36" s="220">
        <f t="shared" si="6"/>
        <v>394859</v>
      </c>
      <c r="I36" s="220">
        <f t="shared" si="6"/>
        <v>597977</v>
      </c>
      <c r="J36" s="220">
        <f t="shared" si="6"/>
        <v>992836</v>
      </c>
      <c r="K36" s="220">
        <f t="shared" si="6"/>
        <v>894985</v>
      </c>
      <c r="L36" s="220">
        <f t="shared" si="6"/>
        <v>0</v>
      </c>
      <c r="M36" s="220">
        <f t="shared" si="6"/>
        <v>363179</v>
      </c>
      <c r="N36" s="220">
        <f t="shared" si="6"/>
        <v>1258164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2251000</v>
      </c>
      <c r="X36" s="220">
        <f t="shared" si="6"/>
        <v>6768562</v>
      </c>
      <c r="Y36" s="220">
        <f t="shared" si="6"/>
        <v>-4517562</v>
      </c>
      <c r="Z36" s="221">
        <f>+IF(X36&lt;&gt;0,+(Y36/X36)*100,0)</f>
        <v>-66.74330529882123</v>
      </c>
      <c r="AA36" s="239">
        <f>SUM(AA32:AA35)</f>
        <v>13537124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6871853</v>
      </c>
      <c r="D6" s="155"/>
      <c r="E6" s="59">
        <v>55879</v>
      </c>
      <c r="F6" s="60">
        <v>55879</v>
      </c>
      <c r="G6" s="60">
        <v>17417817</v>
      </c>
      <c r="H6" s="60">
        <v>13850836</v>
      </c>
      <c r="I6" s="60">
        <v>16006303</v>
      </c>
      <c r="J6" s="60">
        <v>16006303</v>
      </c>
      <c r="K6" s="60">
        <v>9819156</v>
      </c>
      <c r="L6" s="60">
        <v>17125402</v>
      </c>
      <c r="M6" s="60">
        <v>11295618</v>
      </c>
      <c r="N6" s="60">
        <v>11295618</v>
      </c>
      <c r="O6" s="60"/>
      <c r="P6" s="60"/>
      <c r="Q6" s="60"/>
      <c r="R6" s="60"/>
      <c r="S6" s="60"/>
      <c r="T6" s="60"/>
      <c r="U6" s="60"/>
      <c r="V6" s="60"/>
      <c r="W6" s="60">
        <v>11295618</v>
      </c>
      <c r="X6" s="60">
        <v>27940</v>
      </c>
      <c r="Y6" s="60">
        <v>11267678</v>
      </c>
      <c r="Z6" s="140">
        <v>40328.12</v>
      </c>
      <c r="AA6" s="62">
        <v>55879</v>
      </c>
    </row>
    <row r="7" spans="1:27" ht="13.5">
      <c r="A7" s="249" t="s">
        <v>144</v>
      </c>
      <c r="B7" s="182"/>
      <c r="C7" s="155"/>
      <c r="D7" s="155"/>
      <c r="E7" s="59">
        <v>28787550</v>
      </c>
      <c r="F7" s="60">
        <v>28787550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14393775</v>
      </c>
      <c r="Y7" s="60">
        <v>-14393775</v>
      </c>
      <c r="Z7" s="140">
        <v>-100</v>
      </c>
      <c r="AA7" s="62">
        <v>28787550</v>
      </c>
    </row>
    <row r="8" spans="1:27" ht="13.5">
      <c r="A8" s="249" t="s">
        <v>145</v>
      </c>
      <c r="B8" s="182"/>
      <c r="C8" s="155">
        <v>1084048</v>
      </c>
      <c r="D8" s="155"/>
      <c r="E8" s="59">
        <v>614481</v>
      </c>
      <c r="F8" s="60">
        <v>614481</v>
      </c>
      <c r="G8" s="60">
        <v>2746646</v>
      </c>
      <c r="H8" s="60">
        <v>36234</v>
      </c>
      <c r="I8" s="60">
        <v>1026224</v>
      </c>
      <c r="J8" s="60">
        <v>1026224</v>
      </c>
      <c r="K8" s="60">
        <v>241402</v>
      </c>
      <c r="L8" s="60">
        <v>48982</v>
      </c>
      <c r="M8" s="60">
        <v>114918</v>
      </c>
      <c r="N8" s="60">
        <v>114918</v>
      </c>
      <c r="O8" s="60"/>
      <c r="P8" s="60"/>
      <c r="Q8" s="60"/>
      <c r="R8" s="60"/>
      <c r="S8" s="60"/>
      <c r="T8" s="60"/>
      <c r="U8" s="60"/>
      <c r="V8" s="60"/>
      <c r="W8" s="60">
        <v>114918</v>
      </c>
      <c r="X8" s="60">
        <v>307241</v>
      </c>
      <c r="Y8" s="60">
        <v>-192323</v>
      </c>
      <c r="Z8" s="140">
        <v>-62.6</v>
      </c>
      <c r="AA8" s="62">
        <v>614481</v>
      </c>
    </row>
    <row r="9" spans="1:27" ht="13.5">
      <c r="A9" s="249" t="s">
        <v>146</v>
      </c>
      <c r="B9" s="182"/>
      <c r="C9" s="155"/>
      <c r="D9" s="155"/>
      <c r="E9" s="59">
        <v>1730</v>
      </c>
      <c r="F9" s="60">
        <v>1730</v>
      </c>
      <c r="G9" s="60">
        <v>-58959</v>
      </c>
      <c r="H9" s="60">
        <v>1158818</v>
      </c>
      <c r="I9" s="60"/>
      <c r="J9" s="60"/>
      <c r="K9" s="60">
        <v>253143</v>
      </c>
      <c r="L9" s="60">
        <v>-680003</v>
      </c>
      <c r="M9" s="60">
        <v>-616585</v>
      </c>
      <c r="N9" s="60">
        <v>-616585</v>
      </c>
      <c r="O9" s="60"/>
      <c r="P9" s="60"/>
      <c r="Q9" s="60"/>
      <c r="R9" s="60"/>
      <c r="S9" s="60"/>
      <c r="T9" s="60"/>
      <c r="U9" s="60"/>
      <c r="V9" s="60"/>
      <c r="W9" s="60">
        <v>-616585</v>
      </c>
      <c r="X9" s="60">
        <v>865</v>
      </c>
      <c r="Y9" s="60">
        <v>-617450</v>
      </c>
      <c r="Z9" s="140">
        <v>-71381.5</v>
      </c>
      <c r="AA9" s="62">
        <v>1730</v>
      </c>
    </row>
    <row r="10" spans="1:27" ht="13.5">
      <c r="A10" s="249" t="s">
        <v>147</v>
      </c>
      <c r="B10" s="182"/>
      <c r="C10" s="155"/>
      <c r="D10" s="155"/>
      <c r="E10" s="59">
        <v>1133983</v>
      </c>
      <c r="F10" s="60">
        <v>1133983</v>
      </c>
      <c r="G10" s="159">
        <v>1730</v>
      </c>
      <c r="H10" s="159"/>
      <c r="I10" s="159">
        <v>-115587</v>
      </c>
      <c r="J10" s="60">
        <v>-115587</v>
      </c>
      <c r="K10" s="159"/>
      <c r="L10" s="159">
        <v>1089461</v>
      </c>
      <c r="M10" s="60">
        <v>1089461</v>
      </c>
      <c r="N10" s="159">
        <v>1089461</v>
      </c>
      <c r="O10" s="159"/>
      <c r="P10" s="159"/>
      <c r="Q10" s="60"/>
      <c r="R10" s="159"/>
      <c r="S10" s="159"/>
      <c r="T10" s="60"/>
      <c r="U10" s="159"/>
      <c r="V10" s="159"/>
      <c r="W10" s="159">
        <v>1089461</v>
      </c>
      <c r="X10" s="60">
        <v>566992</v>
      </c>
      <c r="Y10" s="159">
        <v>522469</v>
      </c>
      <c r="Z10" s="141">
        <v>92.15</v>
      </c>
      <c r="AA10" s="225">
        <v>1133983</v>
      </c>
    </row>
    <row r="11" spans="1:27" ht="13.5">
      <c r="A11" s="249" t="s">
        <v>148</v>
      </c>
      <c r="B11" s="182"/>
      <c r="C11" s="155">
        <v>8496</v>
      </c>
      <c r="D11" s="155"/>
      <c r="E11" s="59">
        <v>43733</v>
      </c>
      <c r="F11" s="60">
        <v>43733</v>
      </c>
      <c r="G11" s="60">
        <v>43733</v>
      </c>
      <c r="H11" s="60">
        <v>8496</v>
      </c>
      <c r="I11" s="60">
        <v>8496</v>
      </c>
      <c r="J11" s="60">
        <v>8496</v>
      </c>
      <c r="K11" s="60">
        <v>8496</v>
      </c>
      <c r="L11" s="60">
        <v>8496</v>
      </c>
      <c r="M11" s="60">
        <v>8496</v>
      </c>
      <c r="N11" s="60">
        <v>8496</v>
      </c>
      <c r="O11" s="60"/>
      <c r="P11" s="60"/>
      <c r="Q11" s="60"/>
      <c r="R11" s="60"/>
      <c r="S11" s="60"/>
      <c r="T11" s="60"/>
      <c r="U11" s="60"/>
      <c r="V11" s="60"/>
      <c r="W11" s="60">
        <v>8496</v>
      </c>
      <c r="X11" s="60">
        <v>21867</v>
      </c>
      <c r="Y11" s="60">
        <v>-13371</v>
      </c>
      <c r="Z11" s="140">
        <v>-61.15</v>
      </c>
      <c r="AA11" s="62">
        <v>43733</v>
      </c>
    </row>
    <row r="12" spans="1:27" ht="13.5">
      <c r="A12" s="250" t="s">
        <v>56</v>
      </c>
      <c r="B12" s="251"/>
      <c r="C12" s="168">
        <f aca="true" t="shared" si="0" ref="C12:Y12">SUM(C6:C11)</f>
        <v>7964397</v>
      </c>
      <c r="D12" s="168">
        <f>SUM(D6:D11)</f>
        <v>0</v>
      </c>
      <c r="E12" s="72">
        <f t="shared" si="0"/>
        <v>30637356</v>
      </c>
      <c r="F12" s="73">
        <f t="shared" si="0"/>
        <v>30637356</v>
      </c>
      <c r="G12" s="73">
        <f t="shared" si="0"/>
        <v>20150967</v>
      </c>
      <c r="H12" s="73">
        <f t="shared" si="0"/>
        <v>15054384</v>
      </c>
      <c r="I12" s="73">
        <f t="shared" si="0"/>
        <v>16925436</v>
      </c>
      <c r="J12" s="73">
        <f t="shared" si="0"/>
        <v>16925436</v>
      </c>
      <c r="K12" s="73">
        <f t="shared" si="0"/>
        <v>10322197</v>
      </c>
      <c r="L12" s="73">
        <f t="shared" si="0"/>
        <v>17592338</v>
      </c>
      <c r="M12" s="73">
        <f t="shared" si="0"/>
        <v>11891908</v>
      </c>
      <c r="N12" s="73">
        <f t="shared" si="0"/>
        <v>11891908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11891908</v>
      </c>
      <c r="X12" s="73">
        <f t="shared" si="0"/>
        <v>15318680</v>
      </c>
      <c r="Y12" s="73">
        <f t="shared" si="0"/>
        <v>-3426772</v>
      </c>
      <c r="Z12" s="170">
        <f>+IF(X12&lt;&gt;0,+(Y12/X12)*100,0)</f>
        <v>-22.36989087832633</v>
      </c>
      <c r="AA12" s="74">
        <f>SUM(AA6:AA11)</f>
        <v>30637356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2360841</v>
      </c>
      <c r="D17" s="155"/>
      <c r="E17" s="59">
        <v>113900</v>
      </c>
      <c r="F17" s="60">
        <v>113900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56950</v>
      </c>
      <c r="Y17" s="60">
        <v>-56950</v>
      </c>
      <c r="Z17" s="140">
        <v>-100</v>
      </c>
      <c r="AA17" s="62">
        <v>113900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75987733</v>
      </c>
      <c r="D19" s="155"/>
      <c r="E19" s="59">
        <v>79383216</v>
      </c>
      <c r="F19" s="60">
        <v>79383216</v>
      </c>
      <c r="G19" s="60">
        <v>83785279</v>
      </c>
      <c r="H19" s="60">
        <v>88054971</v>
      </c>
      <c r="I19" s="60">
        <v>81071267</v>
      </c>
      <c r="J19" s="60">
        <v>81071267</v>
      </c>
      <c r="K19" s="60">
        <v>79915010</v>
      </c>
      <c r="L19" s="60">
        <v>78480619</v>
      </c>
      <c r="M19" s="60">
        <v>79425226</v>
      </c>
      <c r="N19" s="60">
        <v>79425226</v>
      </c>
      <c r="O19" s="60"/>
      <c r="P19" s="60"/>
      <c r="Q19" s="60"/>
      <c r="R19" s="60"/>
      <c r="S19" s="60"/>
      <c r="T19" s="60"/>
      <c r="U19" s="60"/>
      <c r="V19" s="60"/>
      <c r="W19" s="60">
        <v>79425226</v>
      </c>
      <c r="X19" s="60">
        <v>39691608</v>
      </c>
      <c r="Y19" s="60">
        <v>39733618</v>
      </c>
      <c r="Z19" s="140">
        <v>100.11</v>
      </c>
      <c r="AA19" s="62">
        <v>79383216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495176</v>
      </c>
      <c r="D22" s="155"/>
      <c r="E22" s="59">
        <v>670714</v>
      </c>
      <c r="F22" s="60">
        <v>670714</v>
      </c>
      <c r="G22" s="60">
        <v>887895</v>
      </c>
      <c r="H22" s="60">
        <v>862385</v>
      </c>
      <c r="I22" s="60">
        <v>875140</v>
      </c>
      <c r="J22" s="60">
        <v>875140</v>
      </c>
      <c r="K22" s="60">
        <v>875140</v>
      </c>
      <c r="L22" s="60">
        <v>875140</v>
      </c>
      <c r="M22" s="60">
        <v>875140</v>
      </c>
      <c r="N22" s="60">
        <v>875140</v>
      </c>
      <c r="O22" s="60"/>
      <c r="P22" s="60"/>
      <c r="Q22" s="60"/>
      <c r="R22" s="60"/>
      <c r="S22" s="60"/>
      <c r="T22" s="60"/>
      <c r="U22" s="60"/>
      <c r="V22" s="60"/>
      <c r="W22" s="60">
        <v>875140</v>
      </c>
      <c r="X22" s="60">
        <v>335357</v>
      </c>
      <c r="Y22" s="60">
        <v>539783</v>
      </c>
      <c r="Z22" s="140">
        <v>160.96</v>
      </c>
      <c r="AA22" s="62">
        <v>670714</v>
      </c>
    </row>
    <row r="23" spans="1:27" ht="13.5">
      <c r="A23" s="249" t="s">
        <v>158</v>
      </c>
      <c r="B23" s="182"/>
      <c r="C23" s="155">
        <v>1196936</v>
      </c>
      <c r="D23" s="155"/>
      <c r="E23" s="59">
        <v>14200</v>
      </c>
      <c r="F23" s="60">
        <v>14200</v>
      </c>
      <c r="G23" s="159"/>
      <c r="H23" s="159">
        <v>4309606</v>
      </c>
      <c r="I23" s="159">
        <v>2154803</v>
      </c>
      <c r="J23" s="60">
        <v>2154803</v>
      </c>
      <c r="K23" s="159">
        <v>2154803</v>
      </c>
      <c r="L23" s="159">
        <v>1182783</v>
      </c>
      <c r="M23" s="60">
        <v>1182783</v>
      </c>
      <c r="N23" s="159">
        <v>1182783</v>
      </c>
      <c r="O23" s="159"/>
      <c r="P23" s="159"/>
      <c r="Q23" s="60"/>
      <c r="R23" s="159"/>
      <c r="S23" s="159"/>
      <c r="T23" s="60"/>
      <c r="U23" s="159"/>
      <c r="V23" s="159"/>
      <c r="W23" s="159">
        <v>1182783</v>
      </c>
      <c r="X23" s="60">
        <v>7100</v>
      </c>
      <c r="Y23" s="159">
        <v>1175683</v>
      </c>
      <c r="Z23" s="141">
        <v>16558.92</v>
      </c>
      <c r="AA23" s="225">
        <v>14200</v>
      </c>
    </row>
    <row r="24" spans="1:27" ht="13.5">
      <c r="A24" s="250" t="s">
        <v>57</v>
      </c>
      <c r="B24" s="253"/>
      <c r="C24" s="168">
        <f aca="true" t="shared" si="1" ref="C24:Y24">SUM(C15:C23)</f>
        <v>80040686</v>
      </c>
      <c r="D24" s="168">
        <f>SUM(D15:D23)</f>
        <v>0</v>
      </c>
      <c r="E24" s="76">
        <f t="shared" si="1"/>
        <v>80182030</v>
      </c>
      <c r="F24" s="77">
        <f t="shared" si="1"/>
        <v>80182030</v>
      </c>
      <c r="G24" s="77">
        <f t="shared" si="1"/>
        <v>84673174</v>
      </c>
      <c r="H24" s="77">
        <f t="shared" si="1"/>
        <v>93226962</v>
      </c>
      <c r="I24" s="77">
        <f t="shared" si="1"/>
        <v>84101210</v>
      </c>
      <c r="J24" s="77">
        <f t="shared" si="1"/>
        <v>84101210</v>
      </c>
      <c r="K24" s="77">
        <f t="shared" si="1"/>
        <v>82944953</v>
      </c>
      <c r="L24" s="77">
        <f t="shared" si="1"/>
        <v>80538542</v>
      </c>
      <c r="M24" s="77">
        <f t="shared" si="1"/>
        <v>81483149</v>
      </c>
      <c r="N24" s="77">
        <f t="shared" si="1"/>
        <v>81483149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81483149</v>
      </c>
      <c r="X24" s="77">
        <f t="shared" si="1"/>
        <v>40091015</v>
      </c>
      <c r="Y24" s="77">
        <f t="shared" si="1"/>
        <v>41392134</v>
      </c>
      <c r="Z24" s="212">
        <f>+IF(X24&lt;&gt;0,+(Y24/X24)*100,0)</f>
        <v>103.24541296846688</v>
      </c>
      <c r="AA24" s="79">
        <f>SUM(AA15:AA23)</f>
        <v>80182030</v>
      </c>
    </row>
    <row r="25" spans="1:27" ht="13.5">
      <c r="A25" s="250" t="s">
        <v>159</v>
      </c>
      <c r="B25" s="251"/>
      <c r="C25" s="168">
        <f aca="true" t="shared" si="2" ref="C25:Y25">+C12+C24</f>
        <v>88005083</v>
      </c>
      <c r="D25" s="168">
        <f>+D12+D24</f>
        <v>0</v>
      </c>
      <c r="E25" s="72">
        <f t="shared" si="2"/>
        <v>110819386</v>
      </c>
      <c r="F25" s="73">
        <f t="shared" si="2"/>
        <v>110819386</v>
      </c>
      <c r="G25" s="73">
        <f t="shared" si="2"/>
        <v>104824141</v>
      </c>
      <c r="H25" s="73">
        <f t="shared" si="2"/>
        <v>108281346</v>
      </c>
      <c r="I25" s="73">
        <f t="shared" si="2"/>
        <v>101026646</v>
      </c>
      <c r="J25" s="73">
        <f t="shared" si="2"/>
        <v>101026646</v>
      </c>
      <c r="K25" s="73">
        <f t="shared" si="2"/>
        <v>93267150</v>
      </c>
      <c r="L25" s="73">
        <f t="shared" si="2"/>
        <v>98130880</v>
      </c>
      <c r="M25" s="73">
        <f t="shared" si="2"/>
        <v>93375057</v>
      </c>
      <c r="N25" s="73">
        <f t="shared" si="2"/>
        <v>93375057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93375057</v>
      </c>
      <c r="X25" s="73">
        <f t="shared" si="2"/>
        <v>55409695</v>
      </c>
      <c r="Y25" s="73">
        <f t="shared" si="2"/>
        <v>37965362</v>
      </c>
      <c r="Z25" s="170">
        <f>+IF(X25&lt;&gt;0,+(Y25/X25)*100,0)</f>
        <v>68.51754372587685</v>
      </c>
      <c r="AA25" s="74">
        <f>+AA12+AA24</f>
        <v>110819386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664539</v>
      </c>
      <c r="D29" s="155"/>
      <c r="E29" s="59">
        <v>1699936</v>
      </c>
      <c r="F29" s="60">
        <v>1699936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849968</v>
      </c>
      <c r="Y29" s="60">
        <v>-849968</v>
      </c>
      <c r="Z29" s="140">
        <v>-100</v>
      </c>
      <c r="AA29" s="62">
        <v>1699936</v>
      </c>
    </row>
    <row r="30" spans="1:27" ht="13.5">
      <c r="A30" s="249" t="s">
        <v>52</v>
      </c>
      <c r="B30" s="182"/>
      <c r="C30" s="155"/>
      <c r="D30" s="155"/>
      <c r="E30" s="59"/>
      <c r="F30" s="60"/>
      <c r="G30" s="60">
        <v>-27</v>
      </c>
      <c r="H30" s="60">
        <v>-9192</v>
      </c>
      <c r="I30" s="60">
        <v>1050</v>
      </c>
      <c r="J30" s="60">
        <v>1050</v>
      </c>
      <c r="K30" s="60">
        <v>10142</v>
      </c>
      <c r="L30" s="60">
        <v>21010</v>
      </c>
      <c r="M30" s="60">
        <v>176</v>
      </c>
      <c r="N30" s="60">
        <v>176</v>
      </c>
      <c r="O30" s="60"/>
      <c r="P30" s="60"/>
      <c r="Q30" s="60"/>
      <c r="R30" s="60"/>
      <c r="S30" s="60"/>
      <c r="T30" s="60"/>
      <c r="U30" s="60"/>
      <c r="V30" s="60"/>
      <c r="W30" s="60">
        <v>176</v>
      </c>
      <c r="X30" s="60"/>
      <c r="Y30" s="60">
        <v>176</v>
      </c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25000</v>
      </c>
      <c r="F31" s="60">
        <v>25000</v>
      </c>
      <c r="G31" s="60">
        <v>1012937</v>
      </c>
      <c r="H31" s="60">
        <v>20525</v>
      </c>
      <c r="I31" s="60">
        <v>21025</v>
      </c>
      <c r="J31" s="60">
        <v>21025</v>
      </c>
      <c r="K31" s="60">
        <v>112244</v>
      </c>
      <c r="L31" s="60">
        <v>300149</v>
      </c>
      <c r="M31" s="60">
        <v>295649</v>
      </c>
      <c r="N31" s="60">
        <v>295649</v>
      </c>
      <c r="O31" s="60"/>
      <c r="P31" s="60"/>
      <c r="Q31" s="60"/>
      <c r="R31" s="60"/>
      <c r="S31" s="60"/>
      <c r="T31" s="60"/>
      <c r="U31" s="60"/>
      <c r="V31" s="60"/>
      <c r="W31" s="60">
        <v>295649</v>
      </c>
      <c r="X31" s="60">
        <v>12500</v>
      </c>
      <c r="Y31" s="60">
        <v>283149</v>
      </c>
      <c r="Z31" s="140">
        <v>2265.19</v>
      </c>
      <c r="AA31" s="62">
        <v>25000</v>
      </c>
    </row>
    <row r="32" spans="1:27" ht="13.5">
      <c r="A32" s="249" t="s">
        <v>164</v>
      </c>
      <c r="B32" s="182"/>
      <c r="C32" s="155">
        <v>16034902</v>
      </c>
      <c r="D32" s="155"/>
      <c r="E32" s="59"/>
      <c r="F32" s="60"/>
      <c r="G32" s="60">
        <v>12963939</v>
      </c>
      <c r="H32" s="60">
        <v>20605514</v>
      </c>
      <c r="I32" s="60">
        <v>24752843</v>
      </c>
      <c r="J32" s="60">
        <v>24752843</v>
      </c>
      <c r="K32" s="60">
        <v>26576816</v>
      </c>
      <c r="L32" s="60">
        <v>27858949</v>
      </c>
      <c r="M32" s="60">
        <v>15329188</v>
      </c>
      <c r="N32" s="60">
        <v>15329188</v>
      </c>
      <c r="O32" s="60"/>
      <c r="P32" s="60"/>
      <c r="Q32" s="60"/>
      <c r="R32" s="60"/>
      <c r="S32" s="60"/>
      <c r="T32" s="60"/>
      <c r="U32" s="60"/>
      <c r="V32" s="60"/>
      <c r="W32" s="60">
        <v>15329188</v>
      </c>
      <c r="X32" s="60"/>
      <c r="Y32" s="60">
        <v>15329188</v>
      </c>
      <c r="Z32" s="140"/>
      <c r="AA32" s="62"/>
    </row>
    <row r="33" spans="1:27" ht="13.5">
      <c r="A33" s="249" t="s">
        <v>165</v>
      </c>
      <c r="B33" s="182"/>
      <c r="C33" s="155">
        <v>384779</v>
      </c>
      <c r="D33" s="155"/>
      <c r="E33" s="59">
        <v>836331</v>
      </c>
      <c r="F33" s="60">
        <v>836331</v>
      </c>
      <c r="G33" s="60">
        <v>2131590</v>
      </c>
      <c r="H33" s="60">
        <v>1465475</v>
      </c>
      <c r="I33" s="60">
        <v>45396851</v>
      </c>
      <c r="J33" s="60">
        <v>45396851</v>
      </c>
      <c r="K33" s="60">
        <v>2868990</v>
      </c>
      <c r="L33" s="60">
        <v>3415371</v>
      </c>
      <c r="M33" s="60">
        <v>1618198</v>
      </c>
      <c r="N33" s="60">
        <v>1618198</v>
      </c>
      <c r="O33" s="60"/>
      <c r="P33" s="60"/>
      <c r="Q33" s="60"/>
      <c r="R33" s="60"/>
      <c r="S33" s="60"/>
      <c r="T33" s="60"/>
      <c r="U33" s="60"/>
      <c r="V33" s="60"/>
      <c r="W33" s="60">
        <v>1618198</v>
      </c>
      <c r="X33" s="60">
        <v>418166</v>
      </c>
      <c r="Y33" s="60">
        <v>1200032</v>
      </c>
      <c r="Z33" s="140">
        <v>286.98</v>
      </c>
      <c r="AA33" s="62">
        <v>836331</v>
      </c>
    </row>
    <row r="34" spans="1:27" ht="13.5">
      <c r="A34" s="250" t="s">
        <v>58</v>
      </c>
      <c r="B34" s="251"/>
      <c r="C34" s="168">
        <f aca="true" t="shared" si="3" ref="C34:Y34">SUM(C29:C33)</f>
        <v>17084220</v>
      </c>
      <c r="D34" s="168">
        <f>SUM(D29:D33)</f>
        <v>0</v>
      </c>
      <c r="E34" s="72">
        <f t="shared" si="3"/>
        <v>2561267</v>
      </c>
      <c r="F34" s="73">
        <f t="shared" si="3"/>
        <v>2561267</v>
      </c>
      <c r="G34" s="73">
        <f t="shared" si="3"/>
        <v>16108439</v>
      </c>
      <c r="H34" s="73">
        <f t="shared" si="3"/>
        <v>22082322</v>
      </c>
      <c r="I34" s="73">
        <f t="shared" si="3"/>
        <v>70171769</v>
      </c>
      <c r="J34" s="73">
        <f t="shared" si="3"/>
        <v>70171769</v>
      </c>
      <c r="K34" s="73">
        <f t="shared" si="3"/>
        <v>29568192</v>
      </c>
      <c r="L34" s="73">
        <f t="shared" si="3"/>
        <v>31595479</v>
      </c>
      <c r="M34" s="73">
        <f t="shared" si="3"/>
        <v>17243211</v>
      </c>
      <c r="N34" s="73">
        <f t="shared" si="3"/>
        <v>17243211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17243211</v>
      </c>
      <c r="X34" s="73">
        <f t="shared" si="3"/>
        <v>1280634</v>
      </c>
      <c r="Y34" s="73">
        <f t="shared" si="3"/>
        <v>15962577</v>
      </c>
      <c r="Z34" s="170">
        <f>+IF(X34&lt;&gt;0,+(Y34/X34)*100,0)</f>
        <v>1246.4589414305726</v>
      </c>
      <c r="AA34" s="74">
        <f>SUM(AA29:AA33)</f>
        <v>2561267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932149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932149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18016369</v>
      </c>
      <c r="D40" s="168">
        <f>+D34+D39</f>
        <v>0</v>
      </c>
      <c r="E40" s="72">
        <f t="shared" si="5"/>
        <v>2561267</v>
      </c>
      <c r="F40" s="73">
        <f t="shared" si="5"/>
        <v>2561267</v>
      </c>
      <c r="G40" s="73">
        <f t="shared" si="5"/>
        <v>16108439</v>
      </c>
      <c r="H40" s="73">
        <f t="shared" si="5"/>
        <v>22082322</v>
      </c>
      <c r="I40" s="73">
        <f t="shared" si="5"/>
        <v>70171769</v>
      </c>
      <c r="J40" s="73">
        <f t="shared" si="5"/>
        <v>70171769</v>
      </c>
      <c r="K40" s="73">
        <f t="shared" si="5"/>
        <v>29568192</v>
      </c>
      <c r="L40" s="73">
        <f t="shared" si="5"/>
        <v>31595479</v>
      </c>
      <c r="M40" s="73">
        <f t="shared" si="5"/>
        <v>17243211</v>
      </c>
      <c r="N40" s="73">
        <f t="shared" si="5"/>
        <v>17243211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17243211</v>
      </c>
      <c r="X40" s="73">
        <f t="shared" si="5"/>
        <v>1280634</v>
      </c>
      <c r="Y40" s="73">
        <f t="shared" si="5"/>
        <v>15962577</v>
      </c>
      <c r="Z40" s="170">
        <f>+IF(X40&lt;&gt;0,+(Y40/X40)*100,0)</f>
        <v>1246.4589414305726</v>
      </c>
      <c r="AA40" s="74">
        <f>+AA34+AA39</f>
        <v>2561267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69988714</v>
      </c>
      <c r="D42" s="257">
        <f>+D25-D40</f>
        <v>0</v>
      </c>
      <c r="E42" s="258">
        <f t="shared" si="6"/>
        <v>108258119</v>
      </c>
      <c r="F42" s="259">
        <f t="shared" si="6"/>
        <v>108258119</v>
      </c>
      <c r="G42" s="259">
        <f t="shared" si="6"/>
        <v>88715702</v>
      </c>
      <c r="H42" s="259">
        <f t="shared" si="6"/>
        <v>86199024</v>
      </c>
      <c r="I42" s="259">
        <f t="shared" si="6"/>
        <v>30854877</v>
      </c>
      <c r="J42" s="259">
        <f t="shared" si="6"/>
        <v>30854877</v>
      </c>
      <c r="K42" s="259">
        <f t="shared" si="6"/>
        <v>63698958</v>
      </c>
      <c r="L42" s="259">
        <f t="shared" si="6"/>
        <v>66535401</v>
      </c>
      <c r="M42" s="259">
        <f t="shared" si="6"/>
        <v>76131846</v>
      </c>
      <c r="N42" s="259">
        <f t="shared" si="6"/>
        <v>76131846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76131846</v>
      </c>
      <c r="X42" s="259">
        <f t="shared" si="6"/>
        <v>54129061</v>
      </c>
      <c r="Y42" s="259">
        <f t="shared" si="6"/>
        <v>22002785</v>
      </c>
      <c r="Z42" s="260">
        <f>+IF(X42&lt;&gt;0,+(Y42/X42)*100,0)</f>
        <v>40.6487468903257</v>
      </c>
      <c r="AA42" s="261">
        <f>+AA25-AA40</f>
        <v>108258119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69988714</v>
      </c>
      <c r="D45" s="155"/>
      <c r="E45" s="59">
        <v>108258119</v>
      </c>
      <c r="F45" s="60">
        <v>108258119</v>
      </c>
      <c r="G45" s="60">
        <v>57860825</v>
      </c>
      <c r="H45" s="60">
        <v>55344147</v>
      </c>
      <c r="I45" s="60"/>
      <c r="J45" s="60"/>
      <c r="K45" s="60">
        <v>32844081</v>
      </c>
      <c r="L45" s="60">
        <v>35680524</v>
      </c>
      <c r="M45" s="60">
        <v>45276969</v>
      </c>
      <c r="N45" s="60">
        <v>45276969</v>
      </c>
      <c r="O45" s="60"/>
      <c r="P45" s="60"/>
      <c r="Q45" s="60"/>
      <c r="R45" s="60"/>
      <c r="S45" s="60"/>
      <c r="T45" s="60"/>
      <c r="U45" s="60"/>
      <c r="V45" s="60"/>
      <c r="W45" s="60">
        <v>45276969</v>
      </c>
      <c r="X45" s="60">
        <v>54129060</v>
      </c>
      <c r="Y45" s="60">
        <v>-8852091</v>
      </c>
      <c r="Z45" s="139">
        <v>-16.35</v>
      </c>
      <c r="AA45" s="62">
        <v>108258119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30854877</v>
      </c>
      <c r="H46" s="60">
        <v>30854877</v>
      </c>
      <c r="I46" s="60">
        <v>30854877</v>
      </c>
      <c r="J46" s="60">
        <v>30854877</v>
      </c>
      <c r="K46" s="60">
        <v>30854877</v>
      </c>
      <c r="L46" s="60">
        <v>30854877</v>
      </c>
      <c r="M46" s="60">
        <v>30854877</v>
      </c>
      <c r="N46" s="60">
        <v>30854877</v>
      </c>
      <c r="O46" s="60"/>
      <c r="P46" s="60"/>
      <c r="Q46" s="60"/>
      <c r="R46" s="60"/>
      <c r="S46" s="60"/>
      <c r="T46" s="60"/>
      <c r="U46" s="60"/>
      <c r="V46" s="60"/>
      <c r="W46" s="60">
        <v>30854877</v>
      </c>
      <c r="X46" s="60"/>
      <c r="Y46" s="60">
        <v>30854877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69988714</v>
      </c>
      <c r="D48" s="217">
        <f>SUM(D45:D47)</f>
        <v>0</v>
      </c>
      <c r="E48" s="264">
        <f t="shared" si="7"/>
        <v>108258119</v>
      </c>
      <c r="F48" s="219">
        <f t="shared" si="7"/>
        <v>108258119</v>
      </c>
      <c r="G48" s="219">
        <f t="shared" si="7"/>
        <v>88715702</v>
      </c>
      <c r="H48" s="219">
        <f t="shared" si="7"/>
        <v>86199024</v>
      </c>
      <c r="I48" s="219">
        <f t="shared" si="7"/>
        <v>30854877</v>
      </c>
      <c r="J48" s="219">
        <f t="shared" si="7"/>
        <v>30854877</v>
      </c>
      <c r="K48" s="219">
        <f t="shared" si="7"/>
        <v>63698958</v>
      </c>
      <c r="L48" s="219">
        <f t="shared" si="7"/>
        <v>66535401</v>
      </c>
      <c r="M48" s="219">
        <f t="shared" si="7"/>
        <v>76131846</v>
      </c>
      <c r="N48" s="219">
        <f t="shared" si="7"/>
        <v>76131846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76131846</v>
      </c>
      <c r="X48" s="219">
        <f t="shared" si="7"/>
        <v>54129060</v>
      </c>
      <c r="Y48" s="219">
        <f t="shared" si="7"/>
        <v>22002786</v>
      </c>
      <c r="Z48" s="265">
        <f>+IF(X48&lt;&gt;0,+(Y48/X48)*100,0)</f>
        <v>40.648749488721954</v>
      </c>
      <c r="AA48" s="232">
        <f>SUM(AA45:AA47)</f>
        <v>108258119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9548830</v>
      </c>
      <c r="D6" s="155"/>
      <c r="E6" s="59">
        <v>3795528</v>
      </c>
      <c r="F6" s="60">
        <v>3795528</v>
      </c>
      <c r="G6" s="60">
        <v>46733</v>
      </c>
      <c r="H6" s="60">
        <v>90232</v>
      </c>
      <c r="I6" s="60">
        <v>44262</v>
      </c>
      <c r="J6" s="60">
        <v>181227</v>
      </c>
      <c r="K6" s="60">
        <v>2643488</v>
      </c>
      <c r="L6" s="60">
        <v>617222</v>
      </c>
      <c r="M6" s="60">
        <v>536036</v>
      </c>
      <c r="N6" s="60">
        <v>3796746</v>
      </c>
      <c r="O6" s="60"/>
      <c r="P6" s="60"/>
      <c r="Q6" s="60"/>
      <c r="R6" s="60"/>
      <c r="S6" s="60"/>
      <c r="T6" s="60"/>
      <c r="U6" s="60"/>
      <c r="V6" s="60"/>
      <c r="W6" s="60">
        <v>3977973</v>
      </c>
      <c r="X6" s="60">
        <v>1850430</v>
      </c>
      <c r="Y6" s="60">
        <v>2127543</v>
      </c>
      <c r="Z6" s="140">
        <v>114.98</v>
      </c>
      <c r="AA6" s="62">
        <v>3795528</v>
      </c>
    </row>
    <row r="7" spans="1:27" ht="13.5">
      <c r="A7" s="249" t="s">
        <v>178</v>
      </c>
      <c r="B7" s="182"/>
      <c r="C7" s="155">
        <v>50033999</v>
      </c>
      <c r="D7" s="155"/>
      <c r="E7" s="59">
        <v>44260664</v>
      </c>
      <c r="F7" s="60">
        <v>44260664</v>
      </c>
      <c r="G7" s="60">
        <v>11666000</v>
      </c>
      <c r="H7" s="60">
        <v>2720123</v>
      </c>
      <c r="I7" s="60">
        <v>3500000</v>
      </c>
      <c r="J7" s="60">
        <v>17886123</v>
      </c>
      <c r="K7" s="60">
        <v>3208536</v>
      </c>
      <c r="L7" s="60">
        <v>10488000</v>
      </c>
      <c r="M7" s="60">
        <v>8596032</v>
      </c>
      <c r="N7" s="60">
        <v>22292568</v>
      </c>
      <c r="O7" s="60"/>
      <c r="P7" s="60"/>
      <c r="Q7" s="60"/>
      <c r="R7" s="60"/>
      <c r="S7" s="60"/>
      <c r="T7" s="60"/>
      <c r="U7" s="60"/>
      <c r="V7" s="60"/>
      <c r="W7" s="60">
        <v>40178691</v>
      </c>
      <c r="X7" s="60">
        <v>25785999</v>
      </c>
      <c r="Y7" s="60">
        <v>14392692</v>
      </c>
      <c r="Z7" s="140">
        <v>55.82</v>
      </c>
      <c r="AA7" s="62">
        <v>44260664</v>
      </c>
    </row>
    <row r="8" spans="1:27" ht="13.5">
      <c r="A8" s="249" t="s">
        <v>179</v>
      </c>
      <c r="B8" s="182"/>
      <c r="C8" s="155"/>
      <c r="D8" s="155"/>
      <c r="E8" s="59">
        <v>12187552</v>
      </c>
      <c r="F8" s="60">
        <v>12187552</v>
      </c>
      <c r="G8" s="60">
        <v>3730000</v>
      </c>
      <c r="H8" s="60">
        <v>559087</v>
      </c>
      <c r="I8" s="60">
        <v>550745</v>
      </c>
      <c r="J8" s="60">
        <v>4839832</v>
      </c>
      <c r="K8" s="60">
        <v>1678916</v>
      </c>
      <c r="L8" s="60">
        <v>1324865</v>
      </c>
      <c r="M8" s="60">
        <v>414382</v>
      </c>
      <c r="N8" s="60">
        <v>3418163</v>
      </c>
      <c r="O8" s="60"/>
      <c r="P8" s="60"/>
      <c r="Q8" s="60"/>
      <c r="R8" s="60"/>
      <c r="S8" s="60"/>
      <c r="T8" s="60"/>
      <c r="U8" s="60"/>
      <c r="V8" s="60"/>
      <c r="W8" s="60">
        <v>8257995</v>
      </c>
      <c r="X8" s="60">
        <v>6093776</v>
      </c>
      <c r="Y8" s="60">
        <v>2164219</v>
      </c>
      <c r="Z8" s="140">
        <v>35.52</v>
      </c>
      <c r="AA8" s="62">
        <v>12187552</v>
      </c>
    </row>
    <row r="9" spans="1:27" ht="13.5">
      <c r="A9" s="249" t="s">
        <v>180</v>
      </c>
      <c r="B9" s="182"/>
      <c r="C9" s="155">
        <v>576988</v>
      </c>
      <c r="D9" s="155"/>
      <c r="E9" s="59">
        <v>450000</v>
      </c>
      <c r="F9" s="60">
        <v>450000</v>
      </c>
      <c r="G9" s="60">
        <v>16547</v>
      </c>
      <c r="H9" s="60">
        <v>11034</v>
      </c>
      <c r="I9" s="60">
        <v>5405</v>
      </c>
      <c r="J9" s="60">
        <v>32986</v>
      </c>
      <c r="K9" s="60">
        <v>5951</v>
      </c>
      <c r="L9" s="60">
        <v>6690</v>
      </c>
      <c r="M9" s="60">
        <v>3214</v>
      </c>
      <c r="N9" s="60">
        <v>15855</v>
      </c>
      <c r="O9" s="60"/>
      <c r="P9" s="60"/>
      <c r="Q9" s="60"/>
      <c r="R9" s="60"/>
      <c r="S9" s="60"/>
      <c r="T9" s="60"/>
      <c r="U9" s="60"/>
      <c r="V9" s="60"/>
      <c r="W9" s="60">
        <v>48841</v>
      </c>
      <c r="X9" s="60">
        <v>225000</v>
      </c>
      <c r="Y9" s="60">
        <v>-176159</v>
      </c>
      <c r="Z9" s="140">
        <v>-78.29</v>
      </c>
      <c r="AA9" s="62">
        <v>450000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-26564894</v>
      </c>
      <c r="D12" s="155"/>
      <c r="E12" s="59">
        <v>-37588972</v>
      </c>
      <c r="F12" s="60">
        <v>-37588972</v>
      </c>
      <c r="G12" s="60">
        <v>-3837510</v>
      </c>
      <c r="H12" s="60">
        <v>-3161144</v>
      </c>
      <c r="I12" s="60">
        <v>-2046730</v>
      </c>
      <c r="J12" s="60">
        <v>-9045384</v>
      </c>
      <c r="K12" s="60">
        <v>-5645314</v>
      </c>
      <c r="L12" s="60">
        <v>-1349723</v>
      </c>
      <c r="M12" s="60">
        <v>-5842568</v>
      </c>
      <c r="N12" s="60">
        <v>-12837605</v>
      </c>
      <c r="O12" s="60"/>
      <c r="P12" s="60"/>
      <c r="Q12" s="60"/>
      <c r="R12" s="60"/>
      <c r="S12" s="60"/>
      <c r="T12" s="60"/>
      <c r="U12" s="60"/>
      <c r="V12" s="60"/>
      <c r="W12" s="60">
        <v>-21882989</v>
      </c>
      <c r="X12" s="60">
        <v>-18031992</v>
      </c>
      <c r="Y12" s="60">
        <v>-3850997</v>
      </c>
      <c r="Z12" s="140">
        <v>21.36</v>
      </c>
      <c r="AA12" s="62">
        <v>-37588972</v>
      </c>
    </row>
    <row r="13" spans="1:27" ht="13.5">
      <c r="A13" s="249" t="s">
        <v>40</v>
      </c>
      <c r="B13" s="182"/>
      <c r="C13" s="155">
        <v>-274900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-23357590</v>
      </c>
      <c r="D14" s="155"/>
      <c r="E14" s="59">
        <v>-9249996</v>
      </c>
      <c r="F14" s="60">
        <v>-9249996</v>
      </c>
      <c r="G14" s="60">
        <v>-813465</v>
      </c>
      <c r="H14" s="60">
        <v>-4853176</v>
      </c>
      <c r="I14" s="60">
        <v>-39910</v>
      </c>
      <c r="J14" s="60">
        <v>-5706551</v>
      </c>
      <c r="K14" s="60">
        <v>-1354150</v>
      </c>
      <c r="L14" s="60">
        <v>-1983589</v>
      </c>
      <c r="M14" s="60">
        <v>-11381673</v>
      </c>
      <c r="N14" s="60">
        <v>-14719412</v>
      </c>
      <c r="O14" s="60"/>
      <c r="P14" s="60"/>
      <c r="Q14" s="60"/>
      <c r="R14" s="60"/>
      <c r="S14" s="60"/>
      <c r="T14" s="60"/>
      <c r="U14" s="60"/>
      <c r="V14" s="60"/>
      <c r="W14" s="60">
        <v>-20425963</v>
      </c>
      <c r="X14" s="60">
        <v>-5124998</v>
      </c>
      <c r="Y14" s="60">
        <v>-15300965</v>
      </c>
      <c r="Z14" s="140">
        <v>298.56</v>
      </c>
      <c r="AA14" s="62">
        <v>-9249996</v>
      </c>
    </row>
    <row r="15" spans="1:27" ht="13.5">
      <c r="A15" s="250" t="s">
        <v>184</v>
      </c>
      <c r="B15" s="251"/>
      <c r="C15" s="168">
        <f aca="true" t="shared" si="0" ref="C15:Y15">SUM(C6:C14)</f>
        <v>9962433</v>
      </c>
      <c r="D15" s="168">
        <f>SUM(D6:D14)</f>
        <v>0</v>
      </c>
      <c r="E15" s="72">
        <f t="shared" si="0"/>
        <v>13854776</v>
      </c>
      <c r="F15" s="73">
        <f t="shared" si="0"/>
        <v>13854776</v>
      </c>
      <c r="G15" s="73">
        <f t="shared" si="0"/>
        <v>10808305</v>
      </c>
      <c r="H15" s="73">
        <f t="shared" si="0"/>
        <v>-4633844</v>
      </c>
      <c r="I15" s="73">
        <f t="shared" si="0"/>
        <v>2013772</v>
      </c>
      <c r="J15" s="73">
        <f t="shared" si="0"/>
        <v>8188233</v>
      </c>
      <c r="K15" s="73">
        <f t="shared" si="0"/>
        <v>537427</v>
      </c>
      <c r="L15" s="73">
        <f t="shared" si="0"/>
        <v>9103465</v>
      </c>
      <c r="M15" s="73">
        <f t="shared" si="0"/>
        <v>-7674577</v>
      </c>
      <c r="N15" s="73">
        <f t="shared" si="0"/>
        <v>1966315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10154548</v>
      </c>
      <c r="X15" s="73">
        <f t="shared" si="0"/>
        <v>10798215</v>
      </c>
      <c r="Y15" s="73">
        <f t="shared" si="0"/>
        <v>-643667</v>
      </c>
      <c r="Z15" s="170">
        <f>+IF(X15&lt;&gt;0,+(Y15/X15)*100,0)</f>
        <v>-5.960864828122055</v>
      </c>
      <c r="AA15" s="74">
        <f>SUM(AA6:AA14)</f>
        <v>13854776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-10729281</v>
      </c>
      <c r="D24" s="155"/>
      <c r="E24" s="59">
        <v>-13537550</v>
      </c>
      <c r="F24" s="60">
        <v>-13537550</v>
      </c>
      <c r="G24" s="60">
        <v>-3730000</v>
      </c>
      <c r="H24" s="60">
        <v>-794859</v>
      </c>
      <c r="I24" s="60">
        <v>-1004270</v>
      </c>
      <c r="J24" s="60">
        <v>-5529129</v>
      </c>
      <c r="K24" s="60">
        <v>-1095544</v>
      </c>
      <c r="L24" s="60">
        <v>-1074865</v>
      </c>
      <c r="M24" s="60">
        <v>-1512399</v>
      </c>
      <c r="N24" s="60">
        <v>-3682808</v>
      </c>
      <c r="O24" s="60"/>
      <c r="P24" s="60"/>
      <c r="Q24" s="60"/>
      <c r="R24" s="60"/>
      <c r="S24" s="60"/>
      <c r="T24" s="60"/>
      <c r="U24" s="60"/>
      <c r="V24" s="60"/>
      <c r="W24" s="60">
        <v>-9211937</v>
      </c>
      <c r="X24" s="60">
        <v>-12949555</v>
      </c>
      <c r="Y24" s="60">
        <v>3737618</v>
      </c>
      <c r="Z24" s="140">
        <v>-28.86</v>
      </c>
      <c r="AA24" s="62">
        <v>-13537550</v>
      </c>
    </row>
    <row r="25" spans="1:27" ht="13.5">
      <c r="A25" s="250" t="s">
        <v>191</v>
      </c>
      <c r="B25" s="251"/>
      <c r="C25" s="168">
        <f aca="true" t="shared" si="1" ref="C25:Y25">SUM(C19:C24)</f>
        <v>-10729281</v>
      </c>
      <c r="D25" s="168">
        <f>SUM(D19:D24)</f>
        <v>0</v>
      </c>
      <c r="E25" s="72">
        <f t="shared" si="1"/>
        <v>-13537550</v>
      </c>
      <c r="F25" s="73">
        <f t="shared" si="1"/>
        <v>-13537550</v>
      </c>
      <c r="G25" s="73">
        <f t="shared" si="1"/>
        <v>-3730000</v>
      </c>
      <c r="H25" s="73">
        <f t="shared" si="1"/>
        <v>-794859</v>
      </c>
      <c r="I25" s="73">
        <f t="shared" si="1"/>
        <v>-1004270</v>
      </c>
      <c r="J25" s="73">
        <f t="shared" si="1"/>
        <v>-5529129</v>
      </c>
      <c r="K25" s="73">
        <f t="shared" si="1"/>
        <v>-1095544</v>
      </c>
      <c r="L25" s="73">
        <f t="shared" si="1"/>
        <v>-1074865</v>
      </c>
      <c r="M25" s="73">
        <f t="shared" si="1"/>
        <v>-1512399</v>
      </c>
      <c r="N25" s="73">
        <f t="shared" si="1"/>
        <v>-3682808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-9211937</v>
      </c>
      <c r="X25" s="73">
        <f t="shared" si="1"/>
        <v>-12949555</v>
      </c>
      <c r="Y25" s="73">
        <f t="shared" si="1"/>
        <v>3737618</v>
      </c>
      <c r="Z25" s="170">
        <f>+IF(X25&lt;&gt;0,+(Y25/X25)*100,0)</f>
        <v>-28.86290687208943</v>
      </c>
      <c r="AA25" s="74">
        <f>SUM(AA19:AA24)</f>
        <v>-13537550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-766848</v>
      </c>
      <c r="D36" s="153">
        <f>+D15+D25+D34</f>
        <v>0</v>
      </c>
      <c r="E36" s="99">
        <f t="shared" si="3"/>
        <v>317226</v>
      </c>
      <c r="F36" s="100">
        <f t="shared" si="3"/>
        <v>317226</v>
      </c>
      <c r="G36" s="100">
        <f t="shared" si="3"/>
        <v>7078305</v>
      </c>
      <c r="H36" s="100">
        <f t="shared" si="3"/>
        <v>-5428703</v>
      </c>
      <c r="I36" s="100">
        <f t="shared" si="3"/>
        <v>1009502</v>
      </c>
      <c r="J36" s="100">
        <f t="shared" si="3"/>
        <v>2659104</v>
      </c>
      <c r="K36" s="100">
        <f t="shared" si="3"/>
        <v>-558117</v>
      </c>
      <c r="L36" s="100">
        <f t="shared" si="3"/>
        <v>8028600</v>
      </c>
      <c r="M36" s="100">
        <f t="shared" si="3"/>
        <v>-9186976</v>
      </c>
      <c r="N36" s="100">
        <f t="shared" si="3"/>
        <v>-1716493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942611</v>
      </c>
      <c r="X36" s="100">
        <f t="shared" si="3"/>
        <v>-2151340</v>
      </c>
      <c r="Y36" s="100">
        <f t="shared" si="3"/>
        <v>3093951</v>
      </c>
      <c r="Z36" s="137">
        <f>+IF(X36&lt;&gt;0,+(Y36/X36)*100,0)</f>
        <v>-143.81506409958445</v>
      </c>
      <c r="AA36" s="102">
        <f>+AA15+AA25+AA34</f>
        <v>317226</v>
      </c>
    </row>
    <row r="37" spans="1:27" ht="13.5">
      <c r="A37" s="249" t="s">
        <v>199</v>
      </c>
      <c r="B37" s="182"/>
      <c r="C37" s="153">
        <v>6974162</v>
      </c>
      <c r="D37" s="153"/>
      <c r="E37" s="99">
        <v>55879</v>
      </c>
      <c r="F37" s="100">
        <v>55879</v>
      </c>
      <c r="G37" s="100">
        <v>-32335</v>
      </c>
      <c r="H37" s="100">
        <v>7045970</v>
      </c>
      <c r="I37" s="100">
        <v>1617267</v>
      </c>
      <c r="J37" s="100">
        <v>-32335</v>
      </c>
      <c r="K37" s="100">
        <v>2626769</v>
      </c>
      <c r="L37" s="100">
        <v>2068652</v>
      </c>
      <c r="M37" s="100">
        <v>10097252</v>
      </c>
      <c r="N37" s="100">
        <v>2626769</v>
      </c>
      <c r="O37" s="100"/>
      <c r="P37" s="100"/>
      <c r="Q37" s="100"/>
      <c r="R37" s="100"/>
      <c r="S37" s="100"/>
      <c r="T37" s="100"/>
      <c r="U37" s="100"/>
      <c r="V37" s="100"/>
      <c r="W37" s="100">
        <v>-32335</v>
      </c>
      <c r="X37" s="100">
        <v>55879</v>
      </c>
      <c r="Y37" s="100">
        <v>-88214</v>
      </c>
      <c r="Z37" s="137">
        <v>-157.87</v>
      </c>
      <c r="AA37" s="102">
        <v>55879</v>
      </c>
    </row>
    <row r="38" spans="1:27" ht="13.5">
      <c r="A38" s="269" t="s">
        <v>200</v>
      </c>
      <c r="B38" s="256"/>
      <c r="C38" s="257">
        <v>6207314</v>
      </c>
      <c r="D38" s="257"/>
      <c r="E38" s="258">
        <v>373105</v>
      </c>
      <c r="F38" s="259">
        <v>373105</v>
      </c>
      <c r="G38" s="259">
        <v>7045970</v>
      </c>
      <c r="H38" s="259">
        <v>1617267</v>
      </c>
      <c r="I38" s="259">
        <v>2626769</v>
      </c>
      <c r="J38" s="259">
        <v>2626769</v>
      </c>
      <c r="K38" s="259">
        <v>2068652</v>
      </c>
      <c r="L38" s="259">
        <v>10097252</v>
      </c>
      <c r="M38" s="259">
        <v>910276</v>
      </c>
      <c r="N38" s="259">
        <v>910276</v>
      </c>
      <c r="O38" s="259"/>
      <c r="P38" s="259"/>
      <c r="Q38" s="259"/>
      <c r="R38" s="259"/>
      <c r="S38" s="259"/>
      <c r="T38" s="259"/>
      <c r="U38" s="259"/>
      <c r="V38" s="259"/>
      <c r="W38" s="259">
        <v>910276</v>
      </c>
      <c r="X38" s="259">
        <v>-2095461</v>
      </c>
      <c r="Y38" s="259">
        <v>3005737</v>
      </c>
      <c r="Z38" s="260">
        <v>-143.44</v>
      </c>
      <c r="AA38" s="261">
        <v>373105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13537124</v>
      </c>
      <c r="F5" s="106">
        <f t="shared" si="0"/>
        <v>13537124</v>
      </c>
      <c r="G5" s="106">
        <f t="shared" si="0"/>
        <v>0</v>
      </c>
      <c r="H5" s="106">
        <f t="shared" si="0"/>
        <v>394859</v>
      </c>
      <c r="I5" s="106">
        <f t="shared" si="0"/>
        <v>597977</v>
      </c>
      <c r="J5" s="106">
        <f t="shared" si="0"/>
        <v>992836</v>
      </c>
      <c r="K5" s="106">
        <f t="shared" si="0"/>
        <v>894985</v>
      </c>
      <c r="L5" s="106">
        <f t="shared" si="0"/>
        <v>0</v>
      </c>
      <c r="M5" s="106">
        <f t="shared" si="0"/>
        <v>363179</v>
      </c>
      <c r="N5" s="106">
        <f t="shared" si="0"/>
        <v>1258164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2251000</v>
      </c>
      <c r="X5" s="106">
        <f t="shared" si="0"/>
        <v>6768562</v>
      </c>
      <c r="Y5" s="106">
        <f t="shared" si="0"/>
        <v>-4517562</v>
      </c>
      <c r="Z5" s="201">
        <f>+IF(X5&lt;&gt;0,+(Y5/X5)*100,0)</f>
        <v>-66.74330529882123</v>
      </c>
      <c r="AA5" s="199">
        <f>SUM(AA11:AA18)</f>
        <v>13537124</v>
      </c>
    </row>
    <row r="6" spans="1:27" ht="13.5">
      <c r="A6" s="291" t="s">
        <v>204</v>
      </c>
      <c r="B6" s="142"/>
      <c r="C6" s="62"/>
      <c r="D6" s="156"/>
      <c r="E6" s="60">
        <v>8225124</v>
      </c>
      <c r="F6" s="60">
        <v>8225124</v>
      </c>
      <c r="G6" s="60"/>
      <c r="H6" s="60"/>
      <c r="I6" s="60"/>
      <c r="J6" s="60"/>
      <c r="K6" s="60">
        <v>53716</v>
      </c>
      <c r="L6" s="60"/>
      <c r="M6" s="60">
        <v>9120</v>
      </c>
      <c r="N6" s="60">
        <v>62836</v>
      </c>
      <c r="O6" s="60"/>
      <c r="P6" s="60"/>
      <c r="Q6" s="60"/>
      <c r="R6" s="60"/>
      <c r="S6" s="60"/>
      <c r="T6" s="60"/>
      <c r="U6" s="60"/>
      <c r="V6" s="60"/>
      <c r="W6" s="60">
        <v>62836</v>
      </c>
      <c r="X6" s="60">
        <v>4112562</v>
      </c>
      <c r="Y6" s="60">
        <v>-4049726</v>
      </c>
      <c r="Z6" s="140">
        <v>-98.47</v>
      </c>
      <c r="AA6" s="155">
        <v>8225124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>
        <v>114866</v>
      </c>
      <c r="N10" s="60">
        <v>114866</v>
      </c>
      <c r="O10" s="60"/>
      <c r="P10" s="60"/>
      <c r="Q10" s="60"/>
      <c r="R10" s="60"/>
      <c r="S10" s="60"/>
      <c r="T10" s="60"/>
      <c r="U10" s="60"/>
      <c r="V10" s="60"/>
      <c r="W10" s="60">
        <v>114866</v>
      </c>
      <c r="X10" s="60"/>
      <c r="Y10" s="60">
        <v>114866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8225124</v>
      </c>
      <c r="F11" s="295">
        <f t="shared" si="1"/>
        <v>8225124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53716</v>
      </c>
      <c r="L11" s="295">
        <f t="shared" si="1"/>
        <v>0</v>
      </c>
      <c r="M11" s="295">
        <f t="shared" si="1"/>
        <v>123986</v>
      </c>
      <c r="N11" s="295">
        <f t="shared" si="1"/>
        <v>177702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177702</v>
      </c>
      <c r="X11" s="295">
        <f t="shared" si="1"/>
        <v>4112562</v>
      </c>
      <c r="Y11" s="295">
        <f t="shared" si="1"/>
        <v>-3934860</v>
      </c>
      <c r="Z11" s="296">
        <f>+IF(X11&lt;&gt;0,+(Y11/X11)*100,0)</f>
        <v>-95.6790438660864</v>
      </c>
      <c r="AA11" s="297">
        <f>SUM(AA6:AA10)</f>
        <v>8225124</v>
      </c>
    </row>
    <row r="12" spans="1:27" ht="13.5">
      <c r="A12" s="298" t="s">
        <v>210</v>
      </c>
      <c r="B12" s="136"/>
      <c r="C12" s="62"/>
      <c r="D12" s="156"/>
      <c r="E12" s="60">
        <v>4662000</v>
      </c>
      <c r="F12" s="60">
        <v>4662000</v>
      </c>
      <c r="G12" s="60"/>
      <c r="H12" s="60">
        <v>394859</v>
      </c>
      <c r="I12" s="60">
        <v>597977</v>
      </c>
      <c r="J12" s="60">
        <v>992836</v>
      </c>
      <c r="K12" s="60">
        <v>841269</v>
      </c>
      <c r="L12" s="60"/>
      <c r="M12" s="60">
        <v>239193</v>
      </c>
      <c r="N12" s="60">
        <v>1080462</v>
      </c>
      <c r="O12" s="60"/>
      <c r="P12" s="60"/>
      <c r="Q12" s="60"/>
      <c r="R12" s="60"/>
      <c r="S12" s="60"/>
      <c r="T12" s="60"/>
      <c r="U12" s="60"/>
      <c r="V12" s="60"/>
      <c r="W12" s="60">
        <v>2073298</v>
      </c>
      <c r="X12" s="60">
        <v>2331000</v>
      </c>
      <c r="Y12" s="60">
        <v>-257702</v>
      </c>
      <c r="Z12" s="140">
        <v>-11.06</v>
      </c>
      <c r="AA12" s="155">
        <v>4662000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650000</v>
      </c>
      <c r="F15" s="60">
        <v>650000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325000</v>
      </c>
      <c r="Y15" s="60">
        <v>-325000</v>
      </c>
      <c r="Z15" s="140">
        <v>-100</v>
      </c>
      <c r="AA15" s="155">
        <v>650000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8225124</v>
      </c>
      <c r="F36" s="60">
        <f t="shared" si="4"/>
        <v>8225124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53716</v>
      </c>
      <c r="L36" s="60">
        <f t="shared" si="4"/>
        <v>0</v>
      </c>
      <c r="M36" s="60">
        <f t="shared" si="4"/>
        <v>9120</v>
      </c>
      <c r="N36" s="60">
        <f t="shared" si="4"/>
        <v>62836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62836</v>
      </c>
      <c r="X36" s="60">
        <f t="shared" si="4"/>
        <v>4112562</v>
      </c>
      <c r="Y36" s="60">
        <f t="shared" si="4"/>
        <v>-4049726</v>
      </c>
      <c r="Z36" s="140">
        <f aca="true" t="shared" si="5" ref="Z36:Z49">+IF(X36&lt;&gt;0,+(Y36/X36)*100,0)</f>
        <v>-98.47209598299065</v>
      </c>
      <c r="AA36" s="155">
        <f>AA6+AA21</f>
        <v>8225124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114866</v>
      </c>
      <c r="N40" s="60">
        <f t="shared" si="4"/>
        <v>114866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114866</v>
      </c>
      <c r="X40" s="60">
        <f t="shared" si="4"/>
        <v>0</v>
      </c>
      <c r="Y40" s="60">
        <f t="shared" si="4"/>
        <v>114866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8225124</v>
      </c>
      <c r="F41" s="295">
        <f t="shared" si="6"/>
        <v>8225124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53716</v>
      </c>
      <c r="L41" s="295">
        <f t="shared" si="6"/>
        <v>0</v>
      </c>
      <c r="M41" s="295">
        <f t="shared" si="6"/>
        <v>123986</v>
      </c>
      <c r="N41" s="295">
        <f t="shared" si="6"/>
        <v>177702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177702</v>
      </c>
      <c r="X41" s="295">
        <f t="shared" si="6"/>
        <v>4112562</v>
      </c>
      <c r="Y41" s="295">
        <f t="shared" si="6"/>
        <v>-3934860</v>
      </c>
      <c r="Z41" s="296">
        <f t="shared" si="5"/>
        <v>-95.6790438660864</v>
      </c>
      <c r="AA41" s="297">
        <f>SUM(AA36:AA40)</f>
        <v>8225124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4662000</v>
      </c>
      <c r="F42" s="54">
        <f t="shared" si="7"/>
        <v>4662000</v>
      </c>
      <c r="G42" s="54">
        <f t="shared" si="7"/>
        <v>0</v>
      </c>
      <c r="H42" s="54">
        <f t="shared" si="7"/>
        <v>394859</v>
      </c>
      <c r="I42" s="54">
        <f t="shared" si="7"/>
        <v>597977</v>
      </c>
      <c r="J42" s="54">
        <f t="shared" si="7"/>
        <v>992836</v>
      </c>
      <c r="K42" s="54">
        <f t="shared" si="7"/>
        <v>841269</v>
      </c>
      <c r="L42" s="54">
        <f t="shared" si="7"/>
        <v>0</v>
      </c>
      <c r="M42" s="54">
        <f t="shared" si="7"/>
        <v>239193</v>
      </c>
      <c r="N42" s="54">
        <f t="shared" si="7"/>
        <v>1080462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2073298</v>
      </c>
      <c r="X42" s="54">
        <f t="shared" si="7"/>
        <v>2331000</v>
      </c>
      <c r="Y42" s="54">
        <f t="shared" si="7"/>
        <v>-257702</v>
      </c>
      <c r="Z42" s="184">
        <f t="shared" si="5"/>
        <v>-11.055426855426855</v>
      </c>
      <c r="AA42" s="130">
        <f aca="true" t="shared" si="8" ref="AA42:AA48">AA12+AA27</f>
        <v>4662000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650000</v>
      </c>
      <c r="F45" s="54">
        <f t="shared" si="7"/>
        <v>650000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325000</v>
      </c>
      <c r="Y45" s="54">
        <f t="shared" si="7"/>
        <v>-325000</v>
      </c>
      <c r="Z45" s="184">
        <f t="shared" si="5"/>
        <v>-100</v>
      </c>
      <c r="AA45" s="130">
        <f t="shared" si="8"/>
        <v>650000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13537124</v>
      </c>
      <c r="F49" s="220">
        <f t="shared" si="9"/>
        <v>13537124</v>
      </c>
      <c r="G49" s="220">
        <f t="shared" si="9"/>
        <v>0</v>
      </c>
      <c r="H49" s="220">
        <f t="shared" si="9"/>
        <v>394859</v>
      </c>
      <c r="I49" s="220">
        <f t="shared" si="9"/>
        <v>597977</v>
      </c>
      <c r="J49" s="220">
        <f t="shared" si="9"/>
        <v>992836</v>
      </c>
      <c r="K49" s="220">
        <f t="shared" si="9"/>
        <v>894985</v>
      </c>
      <c r="L49" s="220">
        <f t="shared" si="9"/>
        <v>0</v>
      </c>
      <c r="M49" s="220">
        <f t="shared" si="9"/>
        <v>363179</v>
      </c>
      <c r="N49" s="220">
        <f t="shared" si="9"/>
        <v>1258164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2251000</v>
      </c>
      <c r="X49" s="220">
        <f t="shared" si="9"/>
        <v>6768562</v>
      </c>
      <c r="Y49" s="220">
        <f t="shared" si="9"/>
        <v>-4517562</v>
      </c>
      <c r="Z49" s="221">
        <f t="shared" si="5"/>
        <v>-66.74330529882123</v>
      </c>
      <c r="AA49" s="222">
        <f>SUM(AA41:AA48)</f>
        <v>13537124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7306</v>
      </c>
      <c r="H65" s="60">
        <v>7306</v>
      </c>
      <c r="I65" s="60">
        <v>7306</v>
      </c>
      <c r="J65" s="60">
        <v>21918</v>
      </c>
      <c r="K65" s="60">
        <v>7306</v>
      </c>
      <c r="L65" s="60">
        <v>12694</v>
      </c>
      <c r="M65" s="60">
        <v>1759658</v>
      </c>
      <c r="N65" s="60">
        <v>1779658</v>
      </c>
      <c r="O65" s="60"/>
      <c r="P65" s="60"/>
      <c r="Q65" s="60"/>
      <c r="R65" s="60"/>
      <c r="S65" s="60"/>
      <c r="T65" s="60"/>
      <c r="U65" s="60"/>
      <c r="V65" s="60"/>
      <c r="W65" s="60">
        <v>1801576</v>
      </c>
      <c r="X65" s="60"/>
      <c r="Y65" s="60">
        <v>1801576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>
        <v>82638</v>
      </c>
      <c r="L67" s="60"/>
      <c r="M67" s="60">
        <v>49668</v>
      </c>
      <c r="N67" s="60">
        <v>132306</v>
      </c>
      <c r="O67" s="60"/>
      <c r="P67" s="60"/>
      <c r="Q67" s="60"/>
      <c r="R67" s="60"/>
      <c r="S67" s="60"/>
      <c r="T67" s="60"/>
      <c r="U67" s="60"/>
      <c r="V67" s="60"/>
      <c r="W67" s="60">
        <v>132306</v>
      </c>
      <c r="X67" s="60"/>
      <c r="Y67" s="60">
        <v>132306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710000</v>
      </c>
      <c r="F68" s="60"/>
      <c r="G68" s="60">
        <v>4853</v>
      </c>
      <c r="H68" s="60">
        <v>3921</v>
      </c>
      <c r="I68" s="60">
        <v>43196</v>
      </c>
      <c r="J68" s="60">
        <v>51970</v>
      </c>
      <c r="K68" s="60">
        <v>8420</v>
      </c>
      <c r="L68" s="60">
        <v>10883</v>
      </c>
      <c r="M68" s="60">
        <v>1849639</v>
      </c>
      <c r="N68" s="60">
        <v>1868942</v>
      </c>
      <c r="O68" s="60"/>
      <c r="P68" s="60"/>
      <c r="Q68" s="60"/>
      <c r="R68" s="60"/>
      <c r="S68" s="60"/>
      <c r="T68" s="60"/>
      <c r="U68" s="60"/>
      <c r="V68" s="60"/>
      <c r="W68" s="60">
        <v>1920912</v>
      </c>
      <c r="X68" s="60"/>
      <c r="Y68" s="60">
        <v>1920912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740000</v>
      </c>
      <c r="F69" s="220">
        <f t="shared" si="12"/>
        <v>0</v>
      </c>
      <c r="G69" s="220">
        <f t="shared" si="12"/>
        <v>12159</v>
      </c>
      <c r="H69" s="220">
        <f t="shared" si="12"/>
        <v>11227</v>
      </c>
      <c r="I69" s="220">
        <f t="shared" si="12"/>
        <v>50502</v>
      </c>
      <c r="J69" s="220">
        <f t="shared" si="12"/>
        <v>73888</v>
      </c>
      <c r="K69" s="220">
        <f t="shared" si="12"/>
        <v>98364</v>
      </c>
      <c r="L69" s="220">
        <f t="shared" si="12"/>
        <v>23577</v>
      </c>
      <c r="M69" s="220">
        <f t="shared" si="12"/>
        <v>3658965</v>
      </c>
      <c r="N69" s="220">
        <f t="shared" si="12"/>
        <v>3780906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3854794</v>
      </c>
      <c r="X69" s="220">
        <f t="shared" si="12"/>
        <v>0</v>
      </c>
      <c r="Y69" s="220">
        <f t="shared" si="12"/>
        <v>3854794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8225124</v>
      </c>
      <c r="F5" s="358">
        <f t="shared" si="0"/>
        <v>8225124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53716</v>
      </c>
      <c r="L5" s="356">
        <f t="shared" si="0"/>
        <v>0</v>
      </c>
      <c r="M5" s="356">
        <f t="shared" si="0"/>
        <v>123986</v>
      </c>
      <c r="N5" s="358">
        <f t="shared" si="0"/>
        <v>177702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177702</v>
      </c>
      <c r="X5" s="356">
        <f t="shared" si="0"/>
        <v>4112562</v>
      </c>
      <c r="Y5" s="358">
        <f t="shared" si="0"/>
        <v>-3934860</v>
      </c>
      <c r="Z5" s="359">
        <f>+IF(X5&lt;&gt;0,+(Y5/X5)*100,0)</f>
        <v>-95.6790438660864</v>
      </c>
      <c r="AA5" s="360">
        <f>+AA6+AA8+AA11+AA13+AA15</f>
        <v>8225124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8225124</v>
      </c>
      <c r="F6" s="59">
        <f t="shared" si="1"/>
        <v>8225124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53716</v>
      </c>
      <c r="L6" s="60">
        <f t="shared" si="1"/>
        <v>0</v>
      </c>
      <c r="M6" s="60">
        <f t="shared" si="1"/>
        <v>9120</v>
      </c>
      <c r="N6" s="59">
        <f t="shared" si="1"/>
        <v>62836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62836</v>
      </c>
      <c r="X6" s="60">
        <f t="shared" si="1"/>
        <v>4112562</v>
      </c>
      <c r="Y6" s="59">
        <f t="shared" si="1"/>
        <v>-4049726</v>
      </c>
      <c r="Z6" s="61">
        <f>+IF(X6&lt;&gt;0,+(Y6/X6)*100,0)</f>
        <v>-98.47209598299065</v>
      </c>
      <c r="AA6" s="62">
        <f t="shared" si="1"/>
        <v>8225124</v>
      </c>
    </row>
    <row r="7" spans="1:27" ht="13.5">
      <c r="A7" s="291" t="s">
        <v>228</v>
      </c>
      <c r="B7" s="142"/>
      <c r="C7" s="60"/>
      <c r="D7" s="340"/>
      <c r="E7" s="60">
        <v>8225124</v>
      </c>
      <c r="F7" s="59">
        <v>8225124</v>
      </c>
      <c r="G7" s="59"/>
      <c r="H7" s="60"/>
      <c r="I7" s="60"/>
      <c r="J7" s="59"/>
      <c r="K7" s="59">
        <v>53716</v>
      </c>
      <c r="L7" s="60"/>
      <c r="M7" s="60">
        <v>9120</v>
      </c>
      <c r="N7" s="59">
        <v>62836</v>
      </c>
      <c r="O7" s="59"/>
      <c r="P7" s="60"/>
      <c r="Q7" s="60"/>
      <c r="R7" s="59"/>
      <c r="S7" s="59"/>
      <c r="T7" s="60"/>
      <c r="U7" s="60"/>
      <c r="V7" s="59"/>
      <c r="W7" s="59">
        <v>62836</v>
      </c>
      <c r="X7" s="60">
        <v>4112562</v>
      </c>
      <c r="Y7" s="59">
        <v>-4049726</v>
      </c>
      <c r="Z7" s="61">
        <v>-98.47</v>
      </c>
      <c r="AA7" s="62">
        <v>8225124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114866</v>
      </c>
      <c r="N15" s="59">
        <f t="shared" si="5"/>
        <v>114866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114866</v>
      </c>
      <c r="X15" s="60">
        <f t="shared" si="5"/>
        <v>0</v>
      </c>
      <c r="Y15" s="59">
        <f t="shared" si="5"/>
        <v>114866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>
        <v>114866</v>
      </c>
      <c r="N20" s="59">
        <v>114866</v>
      </c>
      <c r="O20" s="59"/>
      <c r="P20" s="60"/>
      <c r="Q20" s="60"/>
      <c r="R20" s="59"/>
      <c r="S20" s="59"/>
      <c r="T20" s="60"/>
      <c r="U20" s="60"/>
      <c r="V20" s="59"/>
      <c r="W20" s="59">
        <v>114866</v>
      </c>
      <c r="X20" s="60"/>
      <c r="Y20" s="59">
        <v>114866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4662000</v>
      </c>
      <c r="F22" s="345">
        <f t="shared" si="6"/>
        <v>4662000</v>
      </c>
      <c r="G22" s="345">
        <f t="shared" si="6"/>
        <v>0</v>
      </c>
      <c r="H22" s="343">
        <f t="shared" si="6"/>
        <v>394859</v>
      </c>
      <c r="I22" s="343">
        <f t="shared" si="6"/>
        <v>597977</v>
      </c>
      <c r="J22" s="345">
        <f t="shared" si="6"/>
        <v>992836</v>
      </c>
      <c r="K22" s="345">
        <f t="shared" si="6"/>
        <v>841269</v>
      </c>
      <c r="L22" s="343">
        <f t="shared" si="6"/>
        <v>0</v>
      </c>
      <c r="M22" s="343">
        <f t="shared" si="6"/>
        <v>239193</v>
      </c>
      <c r="N22" s="345">
        <f t="shared" si="6"/>
        <v>1080462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2073298</v>
      </c>
      <c r="X22" s="343">
        <f t="shared" si="6"/>
        <v>2331000</v>
      </c>
      <c r="Y22" s="345">
        <f t="shared" si="6"/>
        <v>-257702</v>
      </c>
      <c r="Z22" s="336">
        <f>+IF(X22&lt;&gt;0,+(Y22/X22)*100,0)</f>
        <v>-11.055426855426855</v>
      </c>
      <c r="AA22" s="350">
        <f>SUM(AA23:AA32)</f>
        <v>4662000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3112000</v>
      </c>
      <c r="F24" s="59">
        <v>3112000</v>
      </c>
      <c r="G24" s="59"/>
      <c r="H24" s="60">
        <v>188212</v>
      </c>
      <c r="I24" s="60">
        <v>220761</v>
      </c>
      <c r="J24" s="59">
        <v>408973</v>
      </c>
      <c r="K24" s="59">
        <v>360026</v>
      </c>
      <c r="L24" s="60"/>
      <c r="M24" s="60"/>
      <c r="N24" s="59">
        <v>360026</v>
      </c>
      <c r="O24" s="59"/>
      <c r="P24" s="60"/>
      <c r="Q24" s="60"/>
      <c r="R24" s="59"/>
      <c r="S24" s="59"/>
      <c r="T24" s="60"/>
      <c r="U24" s="60"/>
      <c r="V24" s="59"/>
      <c r="W24" s="59">
        <v>768999</v>
      </c>
      <c r="X24" s="60">
        <v>1556000</v>
      </c>
      <c r="Y24" s="59">
        <v>-787001</v>
      </c>
      <c r="Z24" s="61">
        <v>-50.58</v>
      </c>
      <c r="AA24" s="62">
        <v>3112000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>
        <v>284482</v>
      </c>
      <c r="J25" s="59">
        <v>284482</v>
      </c>
      <c r="K25" s="59">
        <v>434560</v>
      </c>
      <c r="L25" s="60"/>
      <c r="M25" s="60">
        <v>239193</v>
      </c>
      <c r="N25" s="59">
        <v>673753</v>
      </c>
      <c r="O25" s="59"/>
      <c r="P25" s="60"/>
      <c r="Q25" s="60"/>
      <c r="R25" s="59"/>
      <c r="S25" s="59"/>
      <c r="T25" s="60"/>
      <c r="U25" s="60"/>
      <c r="V25" s="59"/>
      <c r="W25" s="59">
        <v>958235</v>
      </c>
      <c r="X25" s="60"/>
      <c r="Y25" s="59">
        <v>958235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1550000</v>
      </c>
      <c r="F32" s="59">
        <v>1550000</v>
      </c>
      <c r="G32" s="59"/>
      <c r="H32" s="60">
        <v>206647</v>
      </c>
      <c r="I32" s="60">
        <v>92734</v>
      </c>
      <c r="J32" s="59">
        <v>299381</v>
      </c>
      <c r="K32" s="59">
        <v>46683</v>
      </c>
      <c r="L32" s="60"/>
      <c r="M32" s="60"/>
      <c r="N32" s="59">
        <v>46683</v>
      </c>
      <c r="O32" s="59"/>
      <c r="P32" s="60"/>
      <c r="Q32" s="60"/>
      <c r="R32" s="59"/>
      <c r="S32" s="59"/>
      <c r="T32" s="60"/>
      <c r="U32" s="60"/>
      <c r="V32" s="59"/>
      <c r="W32" s="59">
        <v>346064</v>
      </c>
      <c r="X32" s="60">
        <v>775000</v>
      </c>
      <c r="Y32" s="59">
        <v>-428936</v>
      </c>
      <c r="Z32" s="61">
        <v>-55.35</v>
      </c>
      <c r="AA32" s="62">
        <v>1550000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650000</v>
      </c>
      <c r="F40" s="345">
        <f t="shared" si="9"/>
        <v>650000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325000</v>
      </c>
      <c r="Y40" s="345">
        <f t="shared" si="9"/>
        <v>-325000</v>
      </c>
      <c r="Z40" s="336">
        <f>+IF(X40&lt;&gt;0,+(Y40/X40)*100,0)</f>
        <v>-100</v>
      </c>
      <c r="AA40" s="350">
        <f>SUM(AA41:AA49)</f>
        <v>650000</v>
      </c>
    </row>
    <row r="41" spans="1:27" ht="13.5">
      <c r="A41" s="361" t="s">
        <v>247</v>
      </c>
      <c r="B41" s="142"/>
      <c r="C41" s="362"/>
      <c r="D41" s="363"/>
      <c r="E41" s="362">
        <v>400000</v>
      </c>
      <c r="F41" s="364">
        <v>400000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200000</v>
      </c>
      <c r="Y41" s="364">
        <v>-200000</v>
      </c>
      <c r="Z41" s="365">
        <v>-100</v>
      </c>
      <c r="AA41" s="366">
        <v>400000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250000</v>
      </c>
      <c r="F49" s="53">
        <v>250000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125000</v>
      </c>
      <c r="Y49" s="53">
        <v>-125000</v>
      </c>
      <c r="Z49" s="94">
        <v>-100</v>
      </c>
      <c r="AA49" s="95">
        <v>250000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13537124</v>
      </c>
      <c r="F60" s="264">
        <f t="shared" si="14"/>
        <v>13537124</v>
      </c>
      <c r="G60" s="264">
        <f t="shared" si="14"/>
        <v>0</v>
      </c>
      <c r="H60" s="219">
        <f t="shared" si="14"/>
        <v>394859</v>
      </c>
      <c r="I60" s="219">
        <f t="shared" si="14"/>
        <v>597977</v>
      </c>
      <c r="J60" s="264">
        <f t="shared" si="14"/>
        <v>992836</v>
      </c>
      <c r="K60" s="264">
        <f t="shared" si="14"/>
        <v>894985</v>
      </c>
      <c r="L60" s="219">
        <f t="shared" si="14"/>
        <v>0</v>
      </c>
      <c r="M60" s="219">
        <f t="shared" si="14"/>
        <v>363179</v>
      </c>
      <c r="N60" s="264">
        <f t="shared" si="14"/>
        <v>1258164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2251000</v>
      </c>
      <c r="X60" s="219">
        <f t="shared" si="14"/>
        <v>6768562</v>
      </c>
      <c r="Y60" s="264">
        <f t="shared" si="14"/>
        <v>-4517562</v>
      </c>
      <c r="Z60" s="337">
        <f>+IF(X60&lt;&gt;0,+(Y60/X60)*100,0)</f>
        <v>-66.74330529882123</v>
      </c>
      <c r="AA60" s="232">
        <f>+AA57+AA54+AA51+AA40+AA37+AA34+AA22+AA5</f>
        <v>13537124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2014-02-05T07:23:38Z</dcterms:created>
  <dcterms:modified xsi:type="dcterms:W3CDTF">2014-02-05T07:23:42Z</dcterms:modified>
  <cp:category/>
  <cp:version/>
  <cp:contentType/>
  <cp:contentStatus/>
</cp:coreProperties>
</file>