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<sst xmlns="http://schemas.openxmlformats.org/spreadsheetml/2006/main" count="855" uniqueCount="302">
  <si>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uMhlathuze(KZN282)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</si>
  <si>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</si>
  <si>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</si>
  <si>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</si>
  <si>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</si>
  <si>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</si>
  <si>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</si>
  <si>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</si>
  <si>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</si>
  <si>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</si>
  <si>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</si>
  <si>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</si>
  <si>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</si>
  <si>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</si>
  <si>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</si>
  <si>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</si>
  <si>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</si>
  <si>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</si>
  <si>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</si>
  <si>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</si>
  <si>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</si>
  <si>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</si>
  <si>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</si>
  <si>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</si>
  <si>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</si>
  <si>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</si>
  <si>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</si>
  <si>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</si>
  <si>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</si>
  <si>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</si>
  <si>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</si>
  <si>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</si>
  <si>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</si>
  <si>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</si>
  <si>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</si>
  <si>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</si>
  <si>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</si>
  <si>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</si>
  <si>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</si>
  <si>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</si>
  <si>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</si>
  <si>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</si>
  <si>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</si>
  <si>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</si>
  <si>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</si>
  <si>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</si>
  <si>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</si>
  <si>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</si>
  <si>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</si>
  <si>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</si>
  <si>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</si>
  <si>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</si>
  <si>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</si>
  <si>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</si>
  <si>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</si>
  <si>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</si>
  <si>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</si>
  <si>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</si>
  <si>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</si>
  <si>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</si>
  <si>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</si>
  <si>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</si>
  <si>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</si>
  <si>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</si>
  <si>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</si>
  <si>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</si>
  <si>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</si>
  <si>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</si>
  <si>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</si>
  <si>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</si>
  <si>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uMhlathuze(KZN282)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</si>
  <si>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</si>
  <si>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</si>
  <si>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</si>
  <si>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</si>
  <si>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</si>
  <si>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</si>
  <si>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</si>
  <si>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</si>
  <si>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</si>
  <si>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</si>
  <si>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</si>
  <si>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</si>
  <si>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</si>
  <si>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</si>
  <si>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</si>
  <si>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</si>
  <si>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</si>
  <si>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</si>
  <si>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</si>
  <si>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</si>
  <si>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</si>
  <si>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</si>
  <si>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</si>
  <si>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</si>
  <si>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</si>
  <si>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</si>
  <si>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</si>
  <si>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</si>
  <si>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</si>
  <si>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uMhlathuze(KZN282)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</si>
  <si>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</si>
  <si>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</si>
  <si>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</si>
  <si>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</si>
  <si>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</si>
  <si>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</si>
  <si>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</si>
  <si>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</si>
  <si>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</si>
  <si>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</si>
  <si>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</si>
  <si>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</si>
  <si>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</si>
  <si>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</si>
  <si>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</si>
  <si>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</si>
  <si>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</si>
  <si>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</si>
  <si>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</si>
  <si>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</si>
  <si>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</si>
  <si>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</si>
  <si>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</si>
  <si>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</si>
  <si>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</si>
  <si>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</si>
  <si>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</si>
  <si>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</si>
  <si>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uMhlathuze(KZN282)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</si>
  <si>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</si>
  <si>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</si>
  <si>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</si>
  <si>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</si>
  <si>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</si>
  <si>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</si>
  <si>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</si>
  <si>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</si>
  <si>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</si>
  <si>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</si>
  <si>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uMhlathuze(KZN282)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</si>
  <si>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</si>
  <si>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</si>
  <si>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</si>
  <si>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</si>
  <si>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</si>
  <si>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</si>
  <si>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</si>
  <si>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</si>
  <si>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</si>
  <si>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</si>
  <si>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</si>
  <si>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</si>
  <si>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</si>
  <si>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</si>
  <si>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</si>
  <si>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</si>
  <si>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</si>
  <si>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</si>
  <si>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</si>
  <si>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</si>
  <si>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</si>
  <si>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</si>
  <si>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</si>
  <si>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</si>
  <si>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</si>
  <si>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</si>
  <si>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</si>
  <si>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</si>
  <si>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</si>
  <si>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</si>
  <si>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</si>
  <si>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</si>
  <si>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</si>
  <si>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uMhlathuze(KZN282)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</si>
  <si>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</si>
  <si>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</si>
  <si>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</si>
  <si>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</si>
  <si>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</si>
  <si>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</si>
  <si>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</si>
  <si>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</si>
  <si>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</si>
  <si>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</si>
  <si>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</si>
  <si>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</si>
  <si>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</si>
  <si>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</si>
  <si>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</si>
  <si>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</si>
  <si>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</si>
  <si>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</si>
  <si>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</si>
  <si>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</si>
  <si>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</si>
  <si>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</si>
  <si>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</si>
  <si>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</si>
  <si>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</si>
  <si>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</si>
  <si>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uMhlathuze(KZN282)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</si>
  <si>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</si>
  <si>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</si>
  <si>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</si>
  <si>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</si>
  <si>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</si>
  <si>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</si>
  <si>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</si>
  <si>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</si>
  <si>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</si>
  <si>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</si>
  <si>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</si>
  <si>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</si>
  <si>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</si>
  <si>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</si>
  <si>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</si>
  <si>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</si>
  <si>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</si>
  <si>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</si>
  <si>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</si>
  <si>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</si>
  <si>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</si>
  <si>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</si>
  <si>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</si>
  <si>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</si>
  <si>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uMhlathuze(KZN282)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</si>
  <si>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</si>
  <si>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</si>
  <si>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</si>
  <si>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</si>
  <si>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</si>
  <si>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</si>
  <si>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</si>
  <si>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</si>
  <si>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</si>
  <si>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</si>
  <si>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</si>
  <si>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</si>
  <si>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</si>
  <si>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</si>
  <si>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</si>
  <si>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</si>
  <si>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</si>
  <si>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</si>
  <si>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</si>
  <si>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</si>
  <si>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</si>
  <si>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</si>
  <si>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</si>
  <si>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</si>
  <si>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</si>
  <si>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</si>
  <si>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</si>
  <si>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</si>
  <si>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</si>
  <si>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</si>
  <si>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</si>
  <si>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</si>
  <si>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</si>
  <si>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</si>
  <si>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</si>
  <si>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uMhlathuze(KZN282)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</si>
  <si>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</si>
  <si>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</si>
  <si>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uMhlathuze(KZN282)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</si>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</sst>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238006738</v>
      </c>
      <c r="C5" s="19">
        <v>0</v>
      </c>
      <c r="D5" s="59">
        <v>275000000</v>
      </c>
      <c r="E5" s="60">
        <v>275000000</v>
      </c>
      <c r="F5" s="60">
        <v>26259694</v>
      </c>
      <c r="G5" s="60">
        <v>21736236</v>
      </c>
      <c r="H5" s="60">
        <v>23177986</v>
      </c>
      <c r="I5" s="60">
        <v>71173916</v>
      </c>
      <c r="J5" s="60">
        <v>22777100</v>
      </c>
      <c r="K5" s="60">
        <v>23079368</v>
      </c>
      <c r="L5" s="60">
        <v>22219564</v>
      </c>
      <c r="M5" s="60">
        <v>68076032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139249948</v>
      </c>
      <c r="W5" s="60">
        <v>137500000</v>
      </c>
      <c r="X5" s="60">
        <v>1749948</v>
      </c>
      <c r="Y5" s="61">
        <v>1.27</v>
      </c>
      <c r="Z5" s="62">
        <v>275000000</v>
      </c>
    </row>
    <row r="6" spans="1:26" ht="13.5">
      <c r="A6" s="58" t="s">
        <v>32</v>
      </c>
      <c r="B6" s="19">
        <v>1369809756</v>
      </c>
      <c r="C6" s="19">
        <v>0</v>
      </c>
      <c r="D6" s="59">
        <v>1452116200</v>
      </c>
      <c r="E6" s="60">
        <v>1452116200</v>
      </c>
      <c r="F6" s="60">
        <v>162769018</v>
      </c>
      <c r="G6" s="60">
        <v>178590587</v>
      </c>
      <c r="H6" s="60">
        <v>123924899</v>
      </c>
      <c r="I6" s="60">
        <v>465284504</v>
      </c>
      <c r="J6" s="60">
        <v>151488100</v>
      </c>
      <c r="K6" s="60">
        <v>139938221</v>
      </c>
      <c r="L6" s="60">
        <v>125172470</v>
      </c>
      <c r="M6" s="60">
        <v>416598791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881883295</v>
      </c>
      <c r="W6" s="60">
        <v>726058100</v>
      </c>
      <c r="X6" s="60">
        <v>155825195</v>
      </c>
      <c r="Y6" s="61">
        <v>21.46</v>
      </c>
      <c r="Z6" s="62">
        <v>1452116200</v>
      </c>
    </row>
    <row r="7" spans="1:26" ht="13.5">
      <c r="A7" s="58" t="s">
        <v>33</v>
      </c>
      <c r="B7" s="19">
        <v>14498748</v>
      </c>
      <c r="C7" s="19">
        <v>0</v>
      </c>
      <c r="D7" s="59">
        <v>4151700</v>
      </c>
      <c r="E7" s="60">
        <v>4151700</v>
      </c>
      <c r="F7" s="60">
        <v>683551</v>
      </c>
      <c r="G7" s="60">
        <v>-198917</v>
      </c>
      <c r="H7" s="60">
        <v>1019194</v>
      </c>
      <c r="I7" s="60">
        <v>1503828</v>
      </c>
      <c r="J7" s="60">
        <v>782861</v>
      </c>
      <c r="K7" s="60">
        <v>171207</v>
      </c>
      <c r="L7" s="60">
        <v>2073196</v>
      </c>
      <c r="M7" s="60">
        <v>3027264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4531092</v>
      </c>
      <c r="W7" s="60">
        <v>2075850</v>
      </c>
      <c r="X7" s="60">
        <v>2455242</v>
      </c>
      <c r="Y7" s="61">
        <v>118.28</v>
      </c>
      <c r="Z7" s="62">
        <v>4151700</v>
      </c>
    </row>
    <row r="8" spans="1:26" ht="13.5">
      <c r="A8" s="58" t="s">
        <v>34</v>
      </c>
      <c r="B8" s="19">
        <v>202114116</v>
      </c>
      <c r="C8" s="19">
        <v>0</v>
      </c>
      <c r="D8" s="59">
        <v>219635000</v>
      </c>
      <c r="E8" s="60">
        <v>219635000</v>
      </c>
      <c r="F8" s="60">
        <v>15865316</v>
      </c>
      <c r="G8" s="60">
        <v>16265318</v>
      </c>
      <c r="H8" s="60">
        <v>15865316</v>
      </c>
      <c r="I8" s="60">
        <v>47995950</v>
      </c>
      <c r="J8" s="60">
        <v>21854316</v>
      </c>
      <c r="K8" s="60">
        <v>19366014</v>
      </c>
      <c r="L8" s="60">
        <v>15491666</v>
      </c>
      <c r="M8" s="60">
        <v>56711996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104707946</v>
      </c>
      <c r="W8" s="60">
        <v>109817500</v>
      </c>
      <c r="X8" s="60">
        <v>-5109554</v>
      </c>
      <c r="Y8" s="61">
        <v>-4.65</v>
      </c>
      <c r="Z8" s="62">
        <v>219635000</v>
      </c>
    </row>
    <row r="9" spans="1:26" ht="13.5">
      <c r="A9" s="58" t="s">
        <v>35</v>
      </c>
      <c r="B9" s="19">
        <v>164566017</v>
      </c>
      <c r="C9" s="19">
        <v>0</v>
      </c>
      <c r="D9" s="59">
        <v>46853400</v>
      </c>
      <c r="E9" s="60">
        <v>46853400</v>
      </c>
      <c r="F9" s="60">
        <v>1273729</v>
      </c>
      <c r="G9" s="60">
        <v>5167056</v>
      </c>
      <c r="H9" s="60">
        <v>3116539</v>
      </c>
      <c r="I9" s="60">
        <v>9557324</v>
      </c>
      <c r="J9" s="60">
        <v>3712461</v>
      </c>
      <c r="K9" s="60">
        <v>3915122</v>
      </c>
      <c r="L9" s="60">
        <v>2446706</v>
      </c>
      <c r="M9" s="60">
        <v>10074289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19631613</v>
      </c>
      <c r="W9" s="60">
        <v>23426700</v>
      </c>
      <c r="X9" s="60">
        <v>-3795087</v>
      </c>
      <c r="Y9" s="61">
        <v>-16.2</v>
      </c>
      <c r="Z9" s="62">
        <v>46853400</v>
      </c>
    </row>
    <row r="10" spans="1:26" ht="25.5">
      <c r="A10" s="63" t="s">
        <v>277</v>
      </c>
      <c r="B10" s="64">
        <f>SUM(B5:B9)</f>
        <v>1988995375</v>
      </c>
      <c r="C10" s="64">
        <f>SUM(C5:C9)</f>
        <v>0</v>
      </c>
      <c r="D10" s="65">
        <f aca="true" t="shared" si="0" ref="D10:Z10">SUM(D5:D9)</f>
        <v>1997756300</v>
      </c>
      <c r="E10" s="66">
        <f t="shared" si="0"/>
        <v>1997756300</v>
      </c>
      <c r="F10" s="66">
        <f t="shared" si="0"/>
        <v>206851308</v>
      </c>
      <c r="G10" s="66">
        <f t="shared" si="0"/>
        <v>221560280</v>
      </c>
      <c r="H10" s="66">
        <f t="shared" si="0"/>
        <v>167103934</v>
      </c>
      <c r="I10" s="66">
        <f t="shared" si="0"/>
        <v>595515522</v>
      </c>
      <c r="J10" s="66">
        <f t="shared" si="0"/>
        <v>200614838</v>
      </c>
      <c r="K10" s="66">
        <f t="shared" si="0"/>
        <v>186469932</v>
      </c>
      <c r="L10" s="66">
        <f t="shared" si="0"/>
        <v>167403602</v>
      </c>
      <c r="M10" s="66">
        <f t="shared" si="0"/>
        <v>554488372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1150003894</v>
      </c>
      <c r="W10" s="66">
        <f t="shared" si="0"/>
        <v>998878150</v>
      </c>
      <c r="X10" s="66">
        <f t="shared" si="0"/>
        <v>151125744</v>
      </c>
      <c r="Y10" s="67">
        <f>+IF(W10&lt;&gt;0,(X10/W10)*100,0)</f>
        <v>15.129547482843627</v>
      </c>
      <c r="Z10" s="68">
        <f t="shared" si="0"/>
        <v>1997756300</v>
      </c>
    </row>
    <row r="11" spans="1:26" ht="13.5">
      <c r="A11" s="58" t="s">
        <v>37</v>
      </c>
      <c r="B11" s="19">
        <v>437125883</v>
      </c>
      <c r="C11" s="19">
        <v>0</v>
      </c>
      <c r="D11" s="59">
        <v>508764401</v>
      </c>
      <c r="E11" s="60">
        <v>508764401</v>
      </c>
      <c r="F11" s="60">
        <v>38596981</v>
      </c>
      <c r="G11" s="60">
        <v>39190973</v>
      </c>
      <c r="H11" s="60">
        <v>39334255</v>
      </c>
      <c r="I11" s="60">
        <v>117122209</v>
      </c>
      <c r="J11" s="60">
        <v>38949672</v>
      </c>
      <c r="K11" s="60">
        <v>39314364</v>
      </c>
      <c r="L11" s="60">
        <v>44464064</v>
      </c>
      <c r="M11" s="60">
        <v>122728100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239850309</v>
      </c>
      <c r="W11" s="60">
        <v>254382201</v>
      </c>
      <c r="X11" s="60">
        <v>-14531892</v>
      </c>
      <c r="Y11" s="61">
        <v>-5.71</v>
      </c>
      <c r="Z11" s="62">
        <v>508764401</v>
      </c>
    </row>
    <row r="12" spans="1:26" ht="13.5">
      <c r="A12" s="58" t="s">
        <v>38</v>
      </c>
      <c r="B12" s="19">
        <v>17147837</v>
      </c>
      <c r="C12" s="19">
        <v>0</v>
      </c>
      <c r="D12" s="59">
        <v>21528800</v>
      </c>
      <c r="E12" s="60">
        <v>21528800</v>
      </c>
      <c r="F12" s="60">
        <v>1433057</v>
      </c>
      <c r="G12" s="60">
        <v>0</v>
      </c>
      <c r="H12" s="60">
        <v>1433057</v>
      </c>
      <c r="I12" s="60">
        <v>2866114</v>
      </c>
      <c r="J12" s="60">
        <v>1433057</v>
      </c>
      <c r="K12" s="60">
        <v>1433057</v>
      </c>
      <c r="L12" s="60">
        <v>1433057</v>
      </c>
      <c r="M12" s="60">
        <v>4299171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7165285</v>
      </c>
      <c r="W12" s="60">
        <v>10764400</v>
      </c>
      <c r="X12" s="60">
        <v>-3599115</v>
      </c>
      <c r="Y12" s="61">
        <v>-33.44</v>
      </c>
      <c r="Z12" s="62">
        <v>21528800</v>
      </c>
    </row>
    <row r="13" spans="1:26" ht="13.5">
      <c r="A13" s="58" t="s">
        <v>278</v>
      </c>
      <c r="B13" s="19">
        <v>345315483</v>
      </c>
      <c r="C13" s="19">
        <v>0</v>
      </c>
      <c r="D13" s="59">
        <v>145217801</v>
      </c>
      <c r="E13" s="60">
        <v>145217801</v>
      </c>
      <c r="F13" s="60">
        <v>12101482</v>
      </c>
      <c r="G13" s="60">
        <v>12101482</v>
      </c>
      <c r="H13" s="60">
        <v>23977757</v>
      </c>
      <c r="I13" s="60">
        <v>48180721</v>
      </c>
      <c r="J13" s="60">
        <v>12101482</v>
      </c>
      <c r="K13" s="60">
        <v>12101481</v>
      </c>
      <c r="L13" s="60">
        <v>9539365</v>
      </c>
      <c r="M13" s="60">
        <v>33742328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81923049</v>
      </c>
      <c r="W13" s="60">
        <v>72608901</v>
      </c>
      <c r="X13" s="60">
        <v>9314148</v>
      </c>
      <c r="Y13" s="61">
        <v>12.83</v>
      </c>
      <c r="Z13" s="62">
        <v>145217801</v>
      </c>
    </row>
    <row r="14" spans="1:26" ht="13.5">
      <c r="A14" s="58" t="s">
        <v>40</v>
      </c>
      <c r="B14" s="19">
        <v>79985065</v>
      </c>
      <c r="C14" s="19">
        <v>0</v>
      </c>
      <c r="D14" s="59">
        <v>75538200</v>
      </c>
      <c r="E14" s="60">
        <v>75538200</v>
      </c>
      <c r="F14" s="60">
        <v>6294849</v>
      </c>
      <c r="G14" s="60">
        <v>6294849</v>
      </c>
      <c r="H14" s="60">
        <v>6294849</v>
      </c>
      <c r="I14" s="60">
        <v>18884547</v>
      </c>
      <c r="J14" s="60">
        <v>6294849</v>
      </c>
      <c r="K14" s="60">
        <v>6294849</v>
      </c>
      <c r="L14" s="60">
        <v>6294849</v>
      </c>
      <c r="M14" s="60">
        <v>18884547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37769094</v>
      </c>
      <c r="W14" s="60">
        <v>37769100</v>
      </c>
      <c r="X14" s="60">
        <v>-6</v>
      </c>
      <c r="Y14" s="61">
        <v>0</v>
      </c>
      <c r="Z14" s="62">
        <v>75538200</v>
      </c>
    </row>
    <row r="15" spans="1:26" ht="13.5">
      <c r="A15" s="58" t="s">
        <v>41</v>
      </c>
      <c r="B15" s="19">
        <v>1002685326</v>
      </c>
      <c r="C15" s="19">
        <v>0</v>
      </c>
      <c r="D15" s="59">
        <v>952914200</v>
      </c>
      <c r="E15" s="60">
        <v>952914200</v>
      </c>
      <c r="F15" s="60">
        <v>109913762</v>
      </c>
      <c r="G15" s="60">
        <v>111140246</v>
      </c>
      <c r="H15" s="60">
        <v>97864573</v>
      </c>
      <c r="I15" s="60">
        <v>318918581</v>
      </c>
      <c r="J15" s="60">
        <v>76080088</v>
      </c>
      <c r="K15" s="60">
        <v>91718887</v>
      </c>
      <c r="L15" s="60">
        <v>49616069</v>
      </c>
      <c r="M15" s="60">
        <v>217415044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536333625</v>
      </c>
      <c r="W15" s="60">
        <v>476457100</v>
      </c>
      <c r="X15" s="60">
        <v>59876525</v>
      </c>
      <c r="Y15" s="61">
        <v>12.57</v>
      </c>
      <c r="Z15" s="62">
        <v>952914200</v>
      </c>
    </row>
    <row r="16" spans="1:26" ht="13.5">
      <c r="A16" s="69" t="s">
        <v>42</v>
      </c>
      <c r="B16" s="19">
        <v>2090507</v>
      </c>
      <c r="C16" s="19">
        <v>0</v>
      </c>
      <c r="D16" s="59">
        <v>9903701</v>
      </c>
      <c r="E16" s="60">
        <v>9903701</v>
      </c>
      <c r="F16" s="60">
        <v>433437</v>
      </c>
      <c r="G16" s="60">
        <v>468106</v>
      </c>
      <c r="H16" s="60">
        <v>873685</v>
      </c>
      <c r="I16" s="60">
        <v>1775228</v>
      </c>
      <c r="J16" s="60">
        <v>569110</v>
      </c>
      <c r="K16" s="60">
        <v>544686</v>
      </c>
      <c r="L16" s="60">
        <v>533023</v>
      </c>
      <c r="M16" s="60">
        <v>1646819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3422047</v>
      </c>
      <c r="W16" s="60">
        <v>4951851</v>
      </c>
      <c r="X16" s="60">
        <v>-1529804</v>
      </c>
      <c r="Y16" s="61">
        <v>-30.89</v>
      </c>
      <c r="Z16" s="62">
        <v>9903701</v>
      </c>
    </row>
    <row r="17" spans="1:26" ht="13.5">
      <c r="A17" s="58" t="s">
        <v>43</v>
      </c>
      <c r="B17" s="19">
        <v>207724767</v>
      </c>
      <c r="C17" s="19">
        <v>0</v>
      </c>
      <c r="D17" s="59">
        <v>275547000</v>
      </c>
      <c r="E17" s="60">
        <v>275547000</v>
      </c>
      <c r="F17" s="60">
        <v>14626696</v>
      </c>
      <c r="G17" s="60">
        <v>20488889</v>
      </c>
      <c r="H17" s="60">
        <v>23504777</v>
      </c>
      <c r="I17" s="60">
        <v>58620362</v>
      </c>
      <c r="J17" s="60">
        <v>25758985</v>
      </c>
      <c r="K17" s="60">
        <v>26820499</v>
      </c>
      <c r="L17" s="60">
        <v>28111153</v>
      </c>
      <c r="M17" s="60">
        <v>80690637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139310999</v>
      </c>
      <c r="W17" s="60">
        <v>137773500</v>
      </c>
      <c r="X17" s="60">
        <v>1537499</v>
      </c>
      <c r="Y17" s="61">
        <v>1.12</v>
      </c>
      <c r="Z17" s="62">
        <v>275547000</v>
      </c>
    </row>
    <row r="18" spans="1:26" ht="13.5">
      <c r="A18" s="70" t="s">
        <v>44</v>
      </c>
      <c r="B18" s="71">
        <f>SUM(B11:B17)</f>
        <v>2092074868</v>
      </c>
      <c r="C18" s="71">
        <f>SUM(C11:C17)</f>
        <v>0</v>
      </c>
      <c r="D18" s="72">
        <f aca="true" t="shared" si="1" ref="D18:Z18">SUM(D11:D17)</f>
        <v>1989414103</v>
      </c>
      <c r="E18" s="73">
        <f t="shared" si="1"/>
        <v>1989414103</v>
      </c>
      <c r="F18" s="73">
        <f t="shared" si="1"/>
        <v>183400264</v>
      </c>
      <c r="G18" s="73">
        <f t="shared" si="1"/>
        <v>189684545</v>
      </c>
      <c r="H18" s="73">
        <f t="shared" si="1"/>
        <v>193282953</v>
      </c>
      <c r="I18" s="73">
        <f t="shared" si="1"/>
        <v>566367762</v>
      </c>
      <c r="J18" s="73">
        <f t="shared" si="1"/>
        <v>161187243</v>
      </c>
      <c r="K18" s="73">
        <f t="shared" si="1"/>
        <v>178227823</v>
      </c>
      <c r="L18" s="73">
        <f t="shared" si="1"/>
        <v>139991580</v>
      </c>
      <c r="M18" s="73">
        <f t="shared" si="1"/>
        <v>479406646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1045774408</v>
      </c>
      <c r="W18" s="73">
        <f t="shared" si="1"/>
        <v>994707053</v>
      </c>
      <c r="X18" s="73">
        <f t="shared" si="1"/>
        <v>51067355</v>
      </c>
      <c r="Y18" s="67">
        <f>+IF(W18&lt;&gt;0,(X18/W18)*100,0)</f>
        <v>5.133909008283668</v>
      </c>
      <c r="Z18" s="74">
        <f t="shared" si="1"/>
        <v>1989414103</v>
      </c>
    </row>
    <row r="19" spans="1:26" ht="13.5">
      <c r="A19" s="70" t="s">
        <v>45</v>
      </c>
      <c r="B19" s="75">
        <f>+B10-B18</f>
        <v>-103079493</v>
      </c>
      <c r="C19" s="75">
        <f>+C10-C18</f>
        <v>0</v>
      </c>
      <c r="D19" s="76">
        <f aca="true" t="shared" si="2" ref="D19:Z19">+D10-D18</f>
        <v>8342197</v>
      </c>
      <c r="E19" s="77">
        <f t="shared" si="2"/>
        <v>8342197</v>
      </c>
      <c r="F19" s="77">
        <f t="shared" si="2"/>
        <v>23451044</v>
      </c>
      <c r="G19" s="77">
        <f t="shared" si="2"/>
        <v>31875735</v>
      </c>
      <c r="H19" s="77">
        <f t="shared" si="2"/>
        <v>-26179019</v>
      </c>
      <c r="I19" s="77">
        <f t="shared" si="2"/>
        <v>29147760</v>
      </c>
      <c r="J19" s="77">
        <f t="shared" si="2"/>
        <v>39427595</v>
      </c>
      <c r="K19" s="77">
        <f t="shared" si="2"/>
        <v>8242109</v>
      </c>
      <c r="L19" s="77">
        <f t="shared" si="2"/>
        <v>27412022</v>
      </c>
      <c r="M19" s="77">
        <f t="shared" si="2"/>
        <v>75081726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104229486</v>
      </c>
      <c r="W19" s="77">
        <f>IF(E10=E18,0,W10-W18)</f>
        <v>4171097</v>
      </c>
      <c r="X19" s="77">
        <f t="shared" si="2"/>
        <v>100058389</v>
      </c>
      <c r="Y19" s="78">
        <f>+IF(W19&lt;&gt;0,(X19/W19)*100,0)</f>
        <v>2398.8506860425446</v>
      </c>
      <c r="Z19" s="79">
        <f t="shared" si="2"/>
        <v>8342197</v>
      </c>
    </row>
    <row r="20" spans="1:26" ht="13.5">
      <c r="A20" s="58" t="s">
        <v>46</v>
      </c>
      <c r="B20" s="19">
        <v>51659495</v>
      </c>
      <c r="C20" s="19">
        <v>0</v>
      </c>
      <c r="D20" s="59">
        <v>93697400</v>
      </c>
      <c r="E20" s="60">
        <v>93697400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46848700</v>
      </c>
      <c r="X20" s="60">
        <v>-46848700</v>
      </c>
      <c r="Y20" s="61">
        <v>-100</v>
      </c>
      <c r="Z20" s="62">
        <v>93697400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-51419998</v>
      </c>
      <c r="C22" s="86">
        <f>SUM(C19:C21)</f>
        <v>0</v>
      </c>
      <c r="D22" s="87">
        <f aca="true" t="shared" si="3" ref="D22:Z22">SUM(D19:D21)</f>
        <v>102039597</v>
      </c>
      <c r="E22" s="88">
        <f t="shared" si="3"/>
        <v>102039597</v>
      </c>
      <c r="F22" s="88">
        <f t="shared" si="3"/>
        <v>23451044</v>
      </c>
      <c r="G22" s="88">
        <f t="shared" si="3"/>
        <v>31875735</v>
      </c>
      <c r="H22" s="88">
        <f t="shared" si="3"/>
        <v>-26179019</v>
      </c>
      <c r="I22" s="88">
        <f t="shared" si="3"/>
        <v>29147760</v>
      </c>
      <c r="J22" s="88">
        <f t="shared" si="3"/>
        <v>39427595</v>
      </c>
      <c r="K22" s="88">
        <f t="shared" si="3"/>
        <v>8242109</v>
      </c>
      <c r="L22" s="88">
        <f t="shared" si="3"/>
        <v>27412022</v>
      </c>
      <c r="M22" s="88">
        <f t="shared" si="3"/>
        <v>75081726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104229486</v>
      </c>
      <c r="W22" s="88">
        <f t="shared" si="3"/>
        <v>51019797</v>
      </c>
      <c r="X22" s="88">
        <f t="shared" si="3"/>
        <v>53209689</v>
      </c>
      <c r="Y22" s="89">
        <f>+IF(W22&lt;&gt;0,(X22/W22)*100,0)</f>
        <v>104.29223973588135</v>
      </c>
      <c r="Z22" s="90">
        <f t="shared" si="3"/>
        <v>102039597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-51419998</v>
      </c>
      <c r="C24" s="75">
        <f>SUM(C22:C23)</f>
        <v>0</v>
      </c>
      <c r="D24" s="76">
        <f aca="true" t="shared" si="4" ref="D24:Z24">SUM(D22:D23)</f>
        <v>102039597</v>
      </c>
      <c r="E24" s="77">
        <f t="shared" si="4"/>
        <v>102039597</v>
      </c>
      <c r="F24" s="77">
        <f t="shared" si="4"/>
        <v>23451044</v>
      </c>
      <c r="G24" s="77">
        <f t="shared" si="4"/>
        <v>31875735</v>
      </c>
      <c r="H24" s="77">
        <f t="shared" si="4"/>
        <v>-26179019</v>
      </c>
      <c r="I24" s="77">
        <f t="shared" si="4"/>
        <v>29147760</v>
      </c>
      <c r="J24" s="77">
        <f t="shared" si="4"/>
        <v>39427595</v>
      </c>
      <c r="K24" s="77">
        <f t="shared" si="4"/>
        <v>8242109</v>
      </c>
      <c r="L24" s="77">
        <f t="shared" si="4"/>
        <v>27412022</v>
      </c>
      <c r="M24" s="77">
        <f t="shared" si="4"/>
        <v>75081726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104229486</v>
      </c>
      <c r="W24" s="77">
        <f t="shared" si="4"/>
        <v>51019797</v>
      </c>
      <c r="X24" s="77">
        <f t="shared" si="4"/>
        <v>53209689</v>
      </c>
      <c r="Y24" s="78">
        <f>+IF(W24&lt;&gt;0,(X24/W24)*100,0)</f>
        <v>104.29223973588135</v>
      </c>
      <c r="Z24" s="79">
        <f t="shared" si="4"/>
        <v>102039597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115036477</v>
      </c>
      <c r="C27" s="22">
        <v>0</v>
      </c>
      <c r="D27" s="99">
        <v>338713600</v>
      </c>
      <c r="E27" s="100">
        <v>338713600</v>
      </c>
      <c r="F27" s="100">
        <v>3064434</v>
      </c>
      <c r="G27" s="100">
        <v>5496003</v>
      </c>
      <c r="H27" s="100">
        <v>15020678</v>
      </c>
      <c r="I27" s="100">
        <v>23581115</v>
      </c>
      <c r="J27" s="100">
        <v>8791316</v>
      </c>
      <c r="K27" s="100">
        <v>8202884</v>
      </c>
      <c r="L27" s="100">
        <v>12858889</v>
      </c>
      <c r="M27" s="100">
        <v>29853089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53434204</v>
      </c>
      <c r="W27" s="100">
        <v>169356800</v>
      </c>
      <c r="X27" s="100">
        <v>-115922596</v>
      </c>
      <c r="Y27" s="101">
        <v>-68.45</v>
      </c>
      <c r="Z27" s="102">
        <v>338713600</v>
      </c>
    </row>
    <row r="28" spans="1:26" ht="13.5">
      <c r="A28" s="103" t="s">
        <v>46</v>
      </c>
      <c r="B28" s="19">
        <v>56026530</v>
      </c>
      <c r="C28" s="19">
        <v>0</v>
      </c>
      <c r="D28" s="59">
        <v>93697400</v>
      </c>
      <c r="E28" s="60">
        <v>93697400</v>
      </c>
      <c r="F28" s="60">
        <v>1021732</v>
      </c>
      <c r="G28" s="60">
        <v>4400893</v>
      </c>
      <c r="H28" s="60">
        <v>10339473</v>
      </c>
      <c r="I28" s="60">
        <v>15762098</v>
      </c>
      <c r="J28" s="60">
        <v>2679813</v>
      </c>
      <c r="K28" s="60">
        <v>1201012</v>
      </c>
      <c r="L28" s="60">
        <v>5404610</v>
      </c>
      <c r="M28" s="60">
        <v>9285435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25047533</v>
      </c>
      <c r="W28" s="60">
        <v>46848700</v>
      </c>
      <c r="X28" s="60">
        <v>-21801167</v>
      </c>
      <c r="Y28" s="61">
        <v>-46.54</v>
      </c>
      <c r="Z28" s="62">
        <v>93697400</v>
      </c>
    </row>
    <row r="29" spans="1:26" ht="13.5">
      <c r="A29" s="58" t="s">
        <v>282</v>
      </c>
      <c r="B29" s="19">
        <v>4530761</v>
      </c>
      <c r="C29" s="19">
        <v>0</v>
      </c>
      <c r="D29" s="59">
        <v>16237000</v>
      </c>
      <c r="E29" s="60">
        <v>16237000</v>
      </c>
      <c r="F29" s="60">
        <v>533112</v>
      </c>
      <c r="G29" s="60">
        <v>164010</v>
      </c>
      <c r="H29" s="60">
        <v>223953</v>
      </c>
      <c r="I29" s="60">
        <v>921075</v>
      </c>
      <c r="J29" s="60">
        <v>301750</v>
      </c>
      <c r="K29" s="60">
        <v>755135</v>
      </c>
      <c r="L29" s="60">
        <v>111511</v>
      </c>
      <c r="M29" s="60">
        <v>1168396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2089471</v>
      </c>
      <c r="W29" s="60">
        <v>8118500</v>
      </c>
      <c r="X29" s="60">
        <v>-6029029</v>
      </c>
      <c r="Y29" s="61">
        <v>-74.26</v>
      </c>
      <c r="Z29" s="62">
        <v>16237000</v>
      </c>
    </row>
    <row r="30" spans="1:26" ht="13.5">
      <c r="A30" s="58" t="s">
        <v>52</v>
      </c>
      <c r="B30" s="19">
        <v>33991827</v>
      </c>
      <c r="C30" s="19">
        <v>0</v>
      </c>
      <c r="D30" s="59">
        <v>136118700</v>
      </c>
      <c r="E30" s="60">
        <v>136118700</v>
      </c>
      <c r="F30" s="60">
        <v>556524</v>
      </c>
      <c r="G30" s="60">
        <v>533754</v>
      </c>
      <c r="H30" s="60">
        <v>1235522</v>
      </c>
      <c r="I30" s="60">
        <v>2325800</v>
      </c>
      <c r="J30" s="60">
        <v>1730565</v>
      </c>
      <c r="K30" s="60">
        <v>3567026</v>
      </c>
      <c r="L30" s="60">
        <v>4272903</v>
      </c>
      <c r="M30" s="60">
        <v>9570494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11896294</v>
      </c>
      <c r="W30" s="60">
        <v>68059350</v>
      </c>
      <c r="X30" s="60">
        <v>-56163056</v>
      </c>
      <c r="Y30" s="61">
        <v>-82.52</v>
      </c>
      <c r="Z30" s="62">
        <v>136118700</v>
      </c>
    </row>
    <row r="31" spans="1:26" ht="13.5">
      <c r="A31" s="58" t="s">
        <v>53</v>
      </c>
      <c r="B31" s="19">
        <v>20487359</v>
      </c>
      <c r="C31" s="19">
        <v>0</v>
      </c>
      <c r="D31" s="59">
        <v>92660500</v>
      </c>
      <c r="E31" s="60">
        <v>92660500</v>
      </c>
      <c r="F31" s="60">
        <v>953066</v>
      </c>
      <c r="G31" s="60">
        <v>397346</v>
      </c>
      <c r="H31" s="60">
        <v>3221730</v>
      </c>
      <c r="I31" s="60">
        <v>4572142</v>
      </c>
      <c r="J31" s="60">
        <v>4079188</v>
      </c>
      <c r="K31" s="60">
        <v>2679711</v>
      </c>
      <c r="L31" s="60">
        <v>3069865</v>
      </c>
      <c r="M31" s="60">
        <v>9828764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14400906</v>
      </c>
      <c r="W31" s="60">
        <v>46330250</v>
      </c>
      <c r="X31" s="60">
        <v>-31929344</v>
      </c>
      <c r="Y31" s="61">
        <v>-68.92</v>
      </c>
      <c r="Z31" s="62">
        <v>92660500</v>
      </c>
    </row>
    <row r="32" spans="1:26" ht="13.5">
      <c r="A32" s="70" t="s">
        <v>54</v>
      </c>
      <c r="B32" s="22">
        <f>SUM(B28:B31)</f>
        <v>115036477</v>
      </c>
      <c r="C32" s="22">
        <f>SUM(C28:C31)</f>
        <v>0</v>
      </c>
      <c r="D32" s="99">
        <f aca="true" t="shared" si="5" ref="D32:Z32">SUM(D28:D31)</f>
        <v>338713600</v>
      </c>
      <c r="E32" s="100">
        <f t="shared" si="5"/>
        <v>338713600</v>
      </c>
      <c r="F32" s="100">
        <f t="shared" si="5"/>
        <v>3064434</v>
      </c>
      <c r="G32" s="100">
        <f t="shared" si="5"/>
        <v>5496003</v>
      </c>
      <c r="H32" s="100">
        <f t="shared" si="5"/>
        <v>15020678</v>
      </c>
      <c r="I32" s="100">
        <f t="shared" si="5"/>
        <v>23581115</v>
      </c>
      <c r="J32" s="100">
        <f t="shared" si="5"/>
        <v>8791316</v>
      </c>
      <c r="K32" s="100">
        <f t="shared" si="5"/>
        <v>8202884</v>
      </c>
      <c r="L32" s="100">
        <f t="shared" si="5"/>
        <v>12858889</v>
      </c>
      <c r="M32" s="100">
        <f t="shared" si="5"/>
        <v>29853089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53434204</v>
      </c>
      <c r="W32" s="100">
        <f t="shared" si="5"/>
        <v>169356800</v>
      </c>
      <c r="X32" s="100">
        <f t="shared" si="5"/>
        <v>-115922596</v>
      </c>
      <c r="Y32" s="101">
        <f>+IF(W32&lt;&gt;0,(X32/W32)*100,0)</f>
        <v>-68.44874017458997</v>
      </c>
      <c r="Z32" s="102">
        <f t="shared" si="5"/>
        <v>338713600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599972373</v>
      </c>
      <c r="C35" s="19">
        <v>0</v>
      </c>
      <c r="D35" s="59">
        <v>606201000</v>
      </c>
      <c r="E35" s="60">
        <v>606201000</v>
      </c>
      <c r="F35" s="60">
        <v>542025195</v>
      </c>
      <c r="G35" s="60">
        <v>646679637</v>
      </c>
      <c r="H35" s="60">
        <v>665158004</v>
      </c>
      <c r="I35" s="60">
        <v>665158004</v>
      </c>
      <c r="J35" s="60">
        <v>722329770</v>
      </c>
      <c r="K35" s="60">
        <v>805760181</v>
      </c>
      <c r="L35" s="60">
        <v>673027429</v>
      </c>
      <c r="M35" s="60">
        <v>673027429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673027429</v>
      </c>
      <c r="W35" s="60">
        <v>303100500</v>
      </c>
      <c r="X35" s="60">
        <v>369926929</v>
      </c>
      <c r="Y35" s="61">
        <v>122.05</v>
      </c>
      <c r="Z35" s="62">
        <v>606201000</v>
      </c>
    </row>
    <row r="36" spans="1:26" ht="13.5">
      <c r="A36" s="58" t="s">
        <v>57</v>
      </c>
      <c r="B36" s="19">
        <v>4250365954</v>
      </c>
      <c r="C36" s="19">
        <v>0</v>
      </c>
      <c r="D36" s="59">
        <v>4511594000</v>
      </c>
      <c r="E36" s="60">
        <v>4511594000</v>
      </c>
      <c r="F36" s="60">
        <v>4173513461</v>
      </c>
      <c r="G36" s="60">
        <v>4210377549</v>
      </c>
      <c r="H36" s="60">
        <v>4200890493</v>
      </c>
      <c r="I36" s="60">
        <v>4200890493</v>
      </c>
      <c r="J36" s="60">
        <v>4185375728</v>
      </c>
      <c r="K36" s="60">
        <v>4169270840</v>
      </c>
      <c r="L36" s="60">
        <v>4157443252</v>
      </c>
      <c r="M36" s="60">
        <v>4157443252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4157443252</v>
      </c>
      <c r="W36" s="60">
        <v>2255797000</v>
      </c>
      <c r="X36" s="60">
        <v>1901646252</v>
      </c>
      <c r="Y36" s="61">
        <v>84.3</v>
      </c>
      <c r="Z36" s="62">
        <v>4511594000</v>
      </c>
    </row>
    <row r="37" spans="1:26" ht="13.5">
      <c r="A37" s="58" t="s">
        <v>58</v>
      </c>
      <c r="B37" s="19">
        <v>533398724</v>
      </c>
      <c r="C37" s="19">
        <v>0</v>
      </c>
      <c r="D37" s="59">
        <v>491318000</v>
      </c>
      <c r="E37" s="60">
        <v>491318000</v>
      </c>
      <c r="F37" s="60">
        <v>556791059</v>
      </c>
      <c r="G37" s="60">
        <v>530387198</v>
      </c>
      <c r="H37" s="60">
        <v>565884008</v>
      </c>
      <c r="I37" s="60">
        <v>565884008</v>
      </c>
      <c r="J37" s="60">
        <v>580316168</v>
      </c>
      <c r="K37" s="60">
        <v>651602325</v>
      </c>
      <c r="L37" s="60">
        <v>491832400</v>
      </c>
      <c r="M37" s="60">
        <v>491832400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491832400</v>
      </c>
      <c r="W37" s="60">
        <v>245659000</v>
      </c>
      <c r="X37" s="60">
        <v>246173400</v>
      </c>
      <c r="Y37" s="61">
        <v>100.21</v>
      </c>
      <c r="Z37" s="62">
        <v>491318000</v>
      </c>
    </row>
    <row r="38" spans="1:26" ht="13.5">
      <c r="A38" s="58" t="s">
        <v>59</v>
      </c>
      <c r="B38" s="19">
        <v>829668359</v>
      </c>
      <c r="C38" s="19">
        <v>0</v>
      </c>
      <c r="D38" s="59">
        <v>827798000</v>
      </c>
      <c r="E38" s="60">
        <v>827798000</v>
      </c>
      <c r="F38" s="60">
        <v>822545943</v>
      </c>
      <c r="G38" s="60">
        <v>809399171</v>
      </c>
      <c r="H38" s="60">
        <v>809399171</v>
      </c>
      <c r="I38" s="60">
        <v>809399171</v>
      </c>
      <c r="J38" s="60">
        <v>809399171</v>
      </c>
      <c r="K38" s="60">
        <v>809399171</v>
      </c>
      <c r="L38" s="60">
        <v>809399472</v>
      </c>
      <c r="M38" s="60">
        <v>809399472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809399472</v>
      </c>
      <c r="W38" s="60">
        <v>413899000</v>
      </c>
      <c r="X38" s="60">
        <v>395500472</v>
      </c>
      <c r="Y38" s="61">
        <v>95.55</v>
      </c>
      <c r="Z38" s="62">
        <v>827798000</v>
      </c>
    </row>
    <row r="39" spans="1:26" ht="13.5">
      <c r="A39" s="58" t="s">
        <v>60</v>
      </c>
      <c r="B39" s="19">
        <v>3487271244</v>
      </c>
      <c r="C39" s="19">
        <v>0</v>
      </c>
      <c r="D39" s="59">
        <v>3798679000</v>
      </c>
      <c r="E39" s="60">
        <v>3798679000</v>
      </c>
      <c r="F39" s="60">
        <v>3336201654</v>
      </c>
      <c r="G39" s="60">
        <v>3517270817</v>
      </c>
      <c r="H39" s="60">
        <v>3490765318</v>
      </c>
      <c r="I39" s="60">
        <v>3490765318</v>
      </c>
      <c r="J39" s="60">
        <v>3517990159</v>
      </c>
      <c r="K39" s="60">
        <v>3514029525</v>
      </c>
      <c r="L39" s="60">
        <v>3529238809</v>
      </c>
      <c r="M39" s="60">
        <v>3529238809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3529238809</v>
      </c>
      <c r="W39" s="60">
        <v>1899339500</v>
      </c>
      <c r="X39" s="60">
        <v>1629899309</v>
      </c>
      <c r="Y39" s="61">
        <v>85.81</v>
      </c>
      <c r="Z39" s="62">
        <v>3798679000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231990000</v>
      </c>
      <c r="E42" s="60">
        <v>231990000</v>
      </c>
      <c r="F42" s="60">
        <v>82104000</v>
      </c>
      <c r="G42" s="60">
        <v>-2921000</v>
      </c>
      <c r="H42" s="60">
        <v>48172000</v>
      </c>
      <c r="I42" s="60">
        <v>127355000</v>
      </c>
      <c r="J42" s="60">
        <v>52073000</v>
      </c>
      <c r="K42" s="60">
        <v>57165000</v>
      </c>
      <c r="L42" s="60">
        <v>2034000</v>
      </c>
      <c r="M42" s="60">
        <v>111272000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238627000</v>
      </c>
      <c r="W42" s="60">
        <v>214702000</v>
      </c>
      <c r="X42" s="60">
        <v>23925000</v>
      </c>
      <c r="Y42" s="61">
        <v>11.14</v>
      </c>
      <c r="Z42" s="62">
        <v>231990000</v>
      </c>
    </row>
    <row r="43" spans="1:26" ht="13.5">
      <c r="A43" s="58" t="s">
        <v>63</v>
      </c>
      <c r="B43" s="19">
        <v>0</v>
      </c>
      <c r="C43" s="19">
        <v>0</v>
      </c>
      <c r="D43" s="59">
        <v>-227742000</v>
      </c>
      <c r="E43" s="60">
        <v>-227742000</v>
      </c>
      <c r="F43" s="60">
        <v>-2514000</v>
      </c>
      <c r="G43" s="60">
        <v>-6547000</v>
      </c>
      <c r="H43" s="60">
        <v>-7416000</v>
      </c>
      <c r="I43" s="60">
        <v>-16477000</v>
      </c>
      <c r="J43" s="60">
        <v>-8737000</v>
      </c>
      <c r="K43" s="60">
        <v>-8248000</v>
      </c>
      <c r="L43" s="60">
        <v>-12859000</v>
      </c>
      <c r="M43" s="60">
        <v>-29844000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-46321000</v>
      </c>
      <c r="W43" s="60">
        <v>-113022000</v>
      </c>
      <c r="X43" s="60">
        <v>66701000</v>
      </c>
      <c r="Y43" s="61">
        <v>-59.02</v>
      </c>
      <c r="Z43" s="62">
        <v>-227742000</v>
      </c>
    </row>
    <row r="44" spans="1:26" ht="13.5">
      <c r="A44" s="58" t="s">
        <v>64</v>
      </c>
      <c r="B44" s="19">
        <v>0</v>
      </c>
      <c r="C44" s="19">
        <v>0</v>
      </c>
      <c r="D44" s="59">
        <v>-9091000</v>
      </c>
      <c r="E44" s="60">
        <v>-9091000</v>
      </c>
      <c r="F44" s="60">
        <v>-16141000</v>
      </c>
      <c r="G44" s="60">
        <v>204000</v>
      </c>
      <c r="H44" s="60">
        <v>-6393000</v>
      </c>
      <c r="I44" s="60">
        <v>-22330000</v>
      </c>
      <c r="J44" s="60">
        <v>660000</v>
      </c>
      <c r="K44" s="60">
        <v>213000</v>
      </c>
      <c r="L44" s="60">
        <v>-43102000</v>
      </c>
      <c r="M44" s="60">
        <v>-42229000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-64559000</v>
      </c>
      <c r="W44" s="60">
        <v>-50650000</v>
      </c>
      <c r="X44" s="60">
        <v>-13909000</v>
      </c>
      <c r="Y44" s="61">
        <v>27.46</v>
      </c>
      <c r="Z44" s="62">
        <v>-9091000</v>
      </c>
    </row>
    <row r="45" spans="1:26" ht="13.5">
      <c r="A45" s="70" t="s">
        <v>65</v>
      </c>
      <c r="B45" s="22">
        <v>0</v>
      </c>
      <c r="C45" s="22">
        <v>0</v>
      </c>
      <c r="D45" s="99">
        <v>309204000</v>
      </c>
      <c r="E45" s="100">
        <v>309204000</v>
      </c>
      <c r="F45" s="100">
        <v>343845000</v>
      </c>
      <c r="G45" s="100">
        <v>334581000</v>
      </c>
      <c r="H45" s="100">
        <v>368944000</v>
      </c>
      <c r="I45" s="100">
        <v>368944000</v>
      </c>
      <c r="J45" s="100">
        <v>412940000</v>
      </c>
      <c r="K45" s="100">
        <v>462070000</v>
      </c>
      <c r="L45" s="100">
        <v>408143000</v>
      </c>
      <c r="M45" s="100">
        <v>408143000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408143000</v>
      </c>
      <c r="W45" s="100">
        <v>365077000</v>
      </c>
      <c r="X45" s="100">
        <v>43066000</v>
      </c>
      <c r="Y45" s="101">
        <v>11.8</v>
      </c>
      <c r="Z45" s="102">
        <v>309204000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173393878</v>
      </c>
      <c r="C49" s="52">
        <v>0</v>
      </c>
      <c r="D49" s="129">
        <v>9370204</v>
      </c>
      <c r="E49" s="54">
        <v>4689167</v>
      </c>
      <c r="F49" s="54">
        <v>0</v>
      </c>
      <c r="G49" s="54">
        <v>0</v>
      </c>
      <c r="H49" s="54">
        <v>0</v>
      </c>
      <c r="I49" s="54">
        <v>3976868</v>
      </c>
      <c r="J49" s="54">
        <v>0</v>
      </c>
      <c r="K49" s="54">
        <v>0</v>
      </c>
      <c r="L49" s="54">
        <v>0</v>
      </c>
      <c r="M49" s="54">
        <v>6259036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4020955</v>
      </c>
      <c r="W49" s="54">
        <v>18297573</v>
      </c>
      <c r="X49" s="54">
        <v>42946133</v>
      </c>
      <c r="Y49" s="54">
        <v>262953814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128198577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128198577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98.0000037021757</v>
      </c>
      <c r="E58" s="7">
        <f t="shared" si="6"/>
        <v>98.0000037021757</v>
      </c>
      <c r="F58" s="7">
        <f t="shared" si="6"/>
        <v>90.49251310016275</v>
      </c>
      <c r="G58" s="7">
        <f t="shared" si="6"/>
        <v>86.50812750053981</v>
      </c>
      <c r="H58" s="7">
        <f t="shared" si="6"/>
        <v>121.32320228658841</v>
      </c>
      <c r="I58" s="7">
        <f t="shared" si="6"/>
        <v>97.4588988415715</v>
      </c>
      <c r="J58" s="7">
        <f t="shared" si="6"/>
        <v>87.11298235567025</v>
      </c>
      <c r="K58" s="7">
        <f t="shared" si="6"/>
        <v>89.7949020637417</v>
      </c>
      <c r="L58" s="7">
        <f t="shared" si="6"/>
        <v>111.42579129132683</v>
      </c>
      <c r="M58" s="7">
        <f t="shared" si="6"/>
        <v>95.40949162367424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96.48606501922364</v>
      </c>
      <c r="W58" s="7">
        <f t="shared" si="6"/>
        <v>106.66430961480482</v>
      </c>
      <c r="X58" s="7">
        <f t="shared" si="6"/>
        <v>0</v>
      </c>
      <c r="Y58" s="7">
        <f t="shared" si="6"/>
        <v>0</v>
      </c>
      <c r="Z58" s="8">
        <f t="shared" si="6"/>
        <v>98.0000037021757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98</v>
      </c>
      <c r="E59" s="10">
        <f t="shared" si="7"/>
        <v>98</v>
      </c>
      <c r="F59" s="10">
        <f t="shared" si="7"/>
        <v>82.77324175978593</v>
      </c>
      <c r="G59" s="10">
        <f t="shared" si="7"/>
        <v>99.95750874254402</v>
      </c>
      <c r="H59" s="10">
        <f t="shared" si="7"/>
        <v>94.19282589954105</v>
      </c>
      <c r="I59" s="10">
        <f t="shared" si="7"/>
        <v>91.74006949399833</v>
      </c>
      <c r="J59" s="10">
        <f t="shared" si="7"/>
        <v>92.07054453815455</v>
      </c>
      <c r="K59" s="10">
        <f t="shared" si="7"/>
        <v>92.23389479295967</v>
      </c>
      <c r="L59" s="10">
        <f t="shared" si="7"/>
        <v>95.76695564323404</v>
      </c>
      <c r="M59" s="10">
        <f t="shared" si="7"/>
        <v>93.33240809335068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92.51852647011401</v>
      </c>
      <c r="W59" s="10">
        <f t="shared" si="7"/>
        <v>99.89672727272728</v>
      </c>
      <c r="X59" s="10">
        <f t="shared" si="7"/>
        <v>0</v>
      </c>
      <c r="Y59" s="10">
        <f t="shared" si="7"/>
        <v>0</v>
      </c>
      <c r="Z59" s="11">
        <f t="shared" si="7"/>
        <v>98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98.00000853926153</v>
      </c>
      <c r="E60" s="13">
        <f t="shared" si="7"/>
        <v>98.00000853926153</v>
      </c>
      <c r="F60" s="13">
        <f t="shared" si="7"/>
        <v>91.73244505290312</v>
      </c>
      <c r="G60" s="13">
        <f t="shared" si="7"/>
        <v>84.86393518601291</v>
      </c>
      <c r="H60" s="13">
        <f t="shared" si="7"/>
        <v>126.41285267458639</v>
      </c>
      <c r="I60" s="13">
        <f t="shared" si="7"/>
        <v>98.33295458298778</v>
      </c>
      <c r="J60" s="13">
        <f t="shared" si="7"/>
        <v>86.35793834631235</v>
      </c>
      <c r="K60" s="13">
        <f t="shared" si="7"/>
        <v>89.38444343950891</v>
      </c>
      <c r="L60" s="13">
        <f t="shared" si="7"/>
        <v>114.21760711440783</v>
      </c>
      <c r="M60" s="13">
        <f t="shared" si="7"/>
        <v>95.74535707185959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97.11058196198171</v>
      </c>
      <c r="W60" s="13">
        <f t="shared" si="7"/>
        <v>107.95334422961469</v>
      </c>
      <c r="X60" s="13">
        <f t="shared" si="7"/>
        <v>0</v>
      </c>
      <c r="Y60" s="13">
        <f t="shared" si="7"/>
        <v>0</v>
      </c>
      <c r="Z60" s="14">
        <f t="shared" si="7"/>
        <v>98.00000853926153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97.77460875560273</v>
      </c>
      <c r="E61" s="13">
        <f t="shared" si="7"/>
        <v>97.77460875560273</v>
      </c>
      <c r="F61" s="13">
        <f t="shared" si="7"/>
        <v>91.53540709682676</v>
      </c>
      <c r="G61" s="13">
        <f t="shared" si="7"/>
        <v>82.88678523046217</v>
      </c>
      <c r="H61" s="13">
        <f t="shared" si="7"/>
        <v>137.49266820961782</v>
      </c>
      <c r="I61" s="13">
        <f t="shared" si="7"/>
        <v>99.31619185794722</v>
      </c>
      <c r="J61" s="13">
        <f t="shared" si="7"/>
        <v>85.10456638774187</v>
      </c>
      <c r="K61" s="13">
        <f t="shared" si="7"/>
        <v>88.27623695993178</v>
      </c>
      <c r="L61" s="13">
        <f t="shared" si="7"/>
        <v>115.96715795989512</v>
      </c>
      <c r="M61" s="13">
        <f t="shared" si="7"/>
        <v>95.43575408288932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97.50839948251613</v>
      </c>
      <c r="W61" s="13">
        <f t="shared" si="7"/>
        <v>110.33697702903704</v>
      </c>
      <c r="X61" s="13">
        <f t="shared" si="7"/>
        <v>0</v>
      </c>
      <c r="Y61" s="13">
        <f t="shared" si="7"/>
        <v>0</v>
      </c>
      <c r="Z61" s="14">
        <f t="shared" si="7"/>
        <v>97.77460875560273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97.53921020655412</v>
      </c>
      <c r="E62" s="13">
        <f t="shared" si="7"/>
        <v>97.53921020655412</v>
      </c>
      <c r="F62" s="13">
        <f t="shared" si="7"/>
        <v>90.87888803538291</v>
      </c>
      <c r="G62" s="13">
        <f t="shared" si="7"/>
        <v>98.0695763813006</v>
      </c>
      <c r="H62" s="13">
        <f t="shared" si="7"/>
        <v>88.90289033780871</v>
      </c>
      <c r="I62" s="13">
        <f t="shared" si="7"/>
        <v>92.43588489685878</v>
      </c>
      <c r="J62" s="13">
        <f t="shared" si="7"/>
        <v>97.3708485258778</v>
      </c>
      <c r="K62" s="13">
        <f t="shared" si="7"/>
        <v>89.31305162818634</v>
      </c>
      <c r="L62" s="13">
        <f t="shared" si="7"/>
        <v>113.50298937427674</v>
      </c>
      <c r="M62" s="13">
        <f t="shared" si="7"/>
        <v>98.67212327092422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95.53956385043767</v>
      </c>
      <c r="W62" s="13">
        <f t="shared" si="7"/>
        <v>99.46952212849698</v>
      </c>
      <c r="X62" s="13">
        <f t="shared" si="7"/>
        <v>0</v>
      </c>
      <c r="Y62" s="13">
        <f t="shared" si="7"/>
        <v>0</v>
      </c>
      <c r="Z62" s="14">
        <f t="shared" si="7"/>
        <v>97.53921020655412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97.99843754209208</v>
      </c>
      <c r="E63" s="13">
        <f t="shared" si="7"/>
        <v>97.99843754209208</v>
      </c>
      <c r="F63" s="13">
        <f t="shared" si="7"/>
        <v>100.9090653876187</v>
      </c>
      <c r="G63" s="13">
        <f t="shared" si="7"/>
        <v>95.76942797179508</v>
      </c>
      <c r="H63" s="13">
        <f t="shared" si="7"/>
        <v>98.46356640684067</v>
      </c>
      <c r="I63" s="13">
        <f t="shared" si="7"/>
        <v>98.34041369583434</v>
      </c>
      <c r="J63" s="13">
        <f t="shared" si="7"/>
        <v>99.96015597518667</v>
      </c>
      <c r="K63" s="13">
        <f t="shared" si="7"/>
        <v>98.12341172816922</v>
      </c>
      <c r="L63" s="13">
        <f t="shared" si="7"/>
        <v>100.05003298352734</v>
      </c>
      <c r="M63" s="13">
        <f t="shared" si="7"/>
        <v>99.37046484644338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98.86141640549236</v>
      </c>
      <c r="W63" s="13">
        <f t="shared" si="7"/>
        <v>95.6870773955443</v>
      </c>
      <c r="X63" s="13">
        <f t="shared" si="7"/>
        <v>0</v>
      </c>
      <c r="Y63" s="13">
        <f t="shared" si="7"/>
        <v>0</v>
      </c>
      <c r="Z63" s="14">
        <f t="shared" si="7"/>
        <v>97.99843754209208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97.53838101884159</v>
      </c>
      <c r="E64" s="13">
        <f t="shared" si="7"/>
        <v>97.53838101884159</v>
      </c>
      <c r="F64" s="13">
        <f t="shared" si="7"/>
        <v>95.30896570702213</v>
      </c>
      <c r="G64" s="13">
        <f t="shared" si="7"/>
        <v>92.21561337986256</v>
      </c>
      <c r="H64" s="13">
        <f t="shared" si="7"/>
        <v>97.24818533747803</v>
      </c>
      <c r="I64" s="13">
        <f t="shared" si="7"/>
        <v>94.92742343477461</v>
      </c>
      <c r="J64" s="13">
        <f t="shared" si="7"/>
        <v>94.08306277429894</v>
      </c>
      <c r="K64" s="13">
        <f t="shared" si="7"/>
        <v>94.72060011526342</v>
      </c>
      <c r="L64" s="13">
        <f t="shared" si="7"/>
        <v>97.17689903422053</v>
      </c>
      <c r="M64" s="13">
        <f t="shared" si="7"/>
        <v>95.32880663025253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95.12790724531669</v>
      </c>
      <c r="W64" s="13">
        <f t="shared" si="7"/>
        <v>95.86182833217028</v>
      </c>
      <c r="X64" s="13">
        <f t="shared" si="7"/>
        <v>0</v>
      </c>
      <c r="Y64" s="13">
        <f t="shared" si="7"/>
        <v>0</v>
      </c>
      <c r="Z64" s="14">
        <f t="shared" si="7"/>
        <v>97.53838101884159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139.19034333542106</v>
      </c>
      <c r="E65" s="13">
        <f t="shared" si="7"/>
        <v>139.19034333542106</v>
      </c>
      <c r="F65" s="13">
        <f t="shared" si="7"/>
        <v>51.24929532218931</v>
      </c>
      <c r="G65" s="13">
        <f t="shared" si="7"/>
        <v>95.30307006035162</v>
      </c>
      <c r="H65" s="13">
        <f t="shared" si="7"/>
        <v>71.53059475518482</v>
      </c>
      <c r="I65" s="13">
        <f t="shared" si="7"/>
        <v>69.2528500568896</v>
      </c>
      <c r="J65" s="13">
        <f t="shared" si="7"/>
        <v>15.848021754622296</v>
      </c>
      <c r="K65" s="13">
        <f t="shared" si="7"/>
        <v>441.20102072452363</v>
      </c>
      <c r="L65" s="13">
        <f t="shared" si="7"/>
        <v>120.64330030804629</v>
      </c>
      <c r="M65" s="13">
        <f t="shared" si="7"/>
        <v>63.25615196542736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65.91114075248998</v>
      </c>
      <c r="W65" s="13">
        <f t="shared" si="7"/>
        <v>141.98029949325286</v>
      </c>
      <c r="X65" s="13">
        <f t="shared" si="7"/>
        <v>0</v>
      </c>
      <c r="Y65" s="13">
        <f t="shared" si="7"/>
        <v>0</v>
      </c>
      <c r="Z65" s="14">
        <f t="shared" si="7"/>
        <v>139.19034333542106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97.99624295554165</v>
      </c>
      <c r="E66" s="16">
        <f t="shared" si="7"/>
        <v>97.99624295554165</v>
      </c>
      <c r="F66" s="16">
        <f t="shared" si="7"/>
        <v>98.5518355279367</v>
      </c>
      <c r="G66" s="16">
        <f t="shared" si="7"/>
        <v>97.20334445405494</v>
      </c>
      <c r="H66" s="16">
        <f t="shared" si="7"/>
        <v>100.30421939067942</v>
      </c>
      <c r="I66" s="16">
        <f t="shared" si="7"/>
        <v>98.53717369275053</v>
      </c>
      <c r="J66" s="16">
        <f t="shared" si="7"/>
        <v>98.43969212404951</v>
      </c>
      <c r="K66" s="16">
        <f t="shared" si="7"/>
        <v>99.47648392780368</v>
      </c>
      <c r="L66" s="16">
        <f t="shared" si="7"/>
        <v>99.95716121662144</v>
      </c>
      <c r="M66" s="16">
        <f t="shared" si="7"/>
        <v>99.29312749710395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98.94689185745383</v>
      </c>
      <c r="W66" s="16">
        <f t="shared" si="7"/>
        <v>99.93738259236068</v>
      </c>
      <c r="X66" s="16">
        <f t="shared" si="7"/>
        <v>0</v>
      </c>
      <c r="Y66" s="16">
        <f t="shared" si="7"/>
        <v>0</v>
      </c>
      <c r="Z66" s="17">
        <f t="shared" si="7"/>
        <v>97.99624295554165</v>
      </c>
    </row>
    <row r="67" spans="1:26" ht="13.5" hidden="1">
      <c r="A67" s="41" t="s">
        <v>285</v>
      </c>
      <c r="B67" s="24">
        <v>1609594831</v>
      </c>
      <c r="C67" s="24"/>
      <c r="D67" s="25">
        <v>1728713200</v>
      </c>
      <c r="E67" s="26">
        <v>1728713200</v>
      </c>
      <c r="F67" s="26">
        <v>189138299</v>
      </c>
      <c r="G67" s="26">
        <v>200448218</v>
      </c>
      <c r="H67" s="26">
        <v>147193609</v>
      </c>
      <c r="I67" s="26">
        <v>536780126</v>
      </c>
      <c r="J67" s="26">
        <v>174394213</v>
      </c>
      <c r="K67" s="26">
        <v>163136210</v>
      </c>
      <c r="L67" s="26">
        <v>147525091</v>
      </c>
      <c r="M67" s="26">
        <v>485055514</v>
      </c>
      <c r="N67" s="26"/>
      <c r="O67" s="26"/>
      <c r="P67" s="26"/>
      <c r="Q67" s="26"/>
      <c r="R67" s="26"/>
      <c r="S67" s="26"/>
      <c r="T67" s="26"/>
      <c r="U67" s="26"/>
      <c r="V67" s="26">
        <v>1021835640</v>
      </c>
      <c r="W67" s="26">
        <v>864356600</v>
      </c>
      <c r="X67" s="26"/>
      <c r="Y67" s="25"/>
      <c r="Z67" s="27">
        <v>1728713200</v>
      </c>
    </row>
    <row r="68" spans="1:26" ht="13.5" hidden="1">
      <c r="A68" s="37" t="s">
        <v>31</v>
      </c>
      <c r="B68" s="19">
        <v>238006738</v>
      </c>
      <c r="C68" s="19"/>
      <c r="D68" s="20">
        <v>275000000</v>
      </c>
      <c r="E68" s="21">
        <v>275000000</v>
      </c>
      <c r="F68" s="21">
        <v>26259694</v>
      </c>
      <c r="G68" s="21">
        <v>21736236</v>
      </c>
      <c r="H68" s="21">
        <v>23177986</v>
      </c>
      <c r="I68" s="21">
        <v>71173916</v>
      </c>
      <c r="J68" s="21">
        <v>22777100</v>
      </c>
      <c r="K68" s="21">
        <v>23079368</v>
      </c>
      <c r="L68" s="21">
        <v>22219564</v>
      </c>
      <c r="M68" s="21">
        <v>68076032</v>
      </c>
      <c r="N68" s="21"/>
      <c r="O68" s="21"/>
      <c r="P68" s="21"/>
      <c r="Q68" s="21"/>
      <c r="R68" s="21"/>
      <c r="S68" s="21"/>
      <c r="T68" s="21"/>
      <c r="U68" s="21"/>
      <c r="V68" s="21">
        <v>139249948</v>
      </c>
      <c r="W68" s="21">
        <v>137500000</v>
      </c>
      <c r="X68" s="21"/>
      <c r="Y68" s="20"/>
      <c r="Z68" s="23">
        <v>275000000</v>
      </c>
    </row>
    <row r="69" spans="1:26" ht="13.5" hidden="1">
      <c r="A69" s="38" t="s">
        <v>32</v>
      </c>
      <c r="B69" s="19">
        <v>1369809756</v>
      </c>
      <c r="C69" s="19"/>
      <c r="D69" s="20">
        <v>1452116200</v>
      </c>
      <c r="E69" s="21">
        <v>1452116200</v>
      </c>
      <c r="F69" s="21">
        <v>162769018</v>
      </c>
      <c r="G69" s="21">
        <v>178590587</v>
      </c>
      <c r="H69" s="21">
        <v>123924899</v>
      </c>
      <c r="I69" s="21">
        <v>465284504</v>
      </c>
      <c r="J69" s="21">
        <v>151488100</v>
      </c>
      <c r="K69" s="21">
        <v>139938221</v>
      </c>
      <c r="L69" s="21">
        <v>125172470</v>
      </c>
      <c r="M69" s="21">
        <v>416598791</v>
      </c>
      <c r="N69" s="21"/>
      <c r="O69" s="21"/>
      <c r="P69" s="21"/>
      <c r="Q69" s="21"/>
      <c r="R69" s="21"/>
      <c r="S69" s="21"/>
      <c r="T69" s="21"/>
      <c r="U69" s="21"/>
      <c r="V69" s="21">
        <v>881883295</v>
      </c>
      <c r="W69" s="21">
        <v>726058100</v>
      </c>
      <c r="X69" s="21"/>
      <c r="Y69" s="20"/>
      <c r="Z69" s="23">
        <v>1452116200</v>
      </c>
    </row>
    <row r="70" spans="1:26" ht="13.5" hidden="1">
      <c r="A70" s="39" t="s">
        <v>103</v>
      </c>
      <c r="B70" s="19">
        <v>1091706337</v>
      </c>
      <c r="C70" s="19"/>
      <c r="D70" s="20">
        <v>1144131400</v>
      </c>
      <c r="E70" s="21">
        <v>1144131400</v>
      </c>
      <c r="F70" s="21">
        <v>138842448</v>
      </c>
      <c r="G70" s="21">
        <v>152440464</v>
      </c>
      <c r="H70" s="21">
        <v>93901007</v>
      </c>
      <c r="I70" s="21">
        <v>385183919</v>
      </c>
      <c r="J70" s="21">
        <v>123542137</v>
      </c>
      <c r="K70" s="21">
        <v>111407105</v>
      </c>
      <c r="L70" s="21">
        <v>101013944</v>
      </c>
      <c r="M70" s="21">
        <v>335963186</v>
      </c>
      <c r="N70" s="21"/>
      <c r="O70" s="21"/>
      <c r="P70" s="21"/>
      <c r="Q70" s="21"/>
      <c r="R70" s="21"/>
      <c r="S70" s="21"/>
      <c r="T70" s="21"/>
      <c r="U70" s="21"/>
      <c r="V70" s="21">
        <v>721147105</v>
      </c>
      <c r="W70" s="21">
        <v>572065700</v>
      </c>
      <c r="X70" s="21"/>
      <c r="Y70" s="20"/>
      <c r="Z70" s="23">
        <v>1144131400</v>
      </c>
    </row>
    <row r="71" spans="1:26" ht="13.5" hidden="1">
      <c r="A71" s="39" t="s">
        <v>104</v>
      </c>
      <c r="B71" s="19">
        <v>156321428</v>
      </c>
      <c r="C71" s="19"/>
      <c r="D71" s="20">
        <v>167641300</v>
      </c>
      <c r="E71" s="21">
        <v>167641300</v>
      </c>
      <c r="F71" s="21">
        <v>12479246</v>
      </c>
      <c r="G71" s="21">
        <v>14712004</v>
      </c>
      <c r="H71" s="21">
        <v>17960046</v>
      </c>
      <c r="I71" s="21">
        <v>45151296</v>
      </c>
      <c r="J71" s="21">
        <v>15155460</v>
      </c>
      <c r="K71" s="21">
        <v>17319977</v>
      </c>
      <c r="L71" s="21">
        <v>12259589</v>
      </c>
      <c r="M71" s="21">
        <v>44735026</v>
      </c>
      <c r="N71" s="21"/>
      <c r="O71" s="21"/>
      <c r="P71" s="21"/>
      <c r="Q71" s="21"/>
      <c r="R71" s="21"/>
      <c r="S71" s="21"/>
      <c r="T71" s="21"/>
      <c r="U71" s="21"/>
      <c r="V71" s="21">
        <v>89886322</v>
      </c>
      <c r="W71" s="21">
        <v>83820650</v>
      </c>
      <c r="X71" s="21"/>
      <c r="Y71" s="20"/>
      <c r="Z71" s="23">
        <v>167641300</v>
      </c>
    </row>
    <row r="72" spans="1:26" ht="13.5" hidden="1">
      <c r="A72" s="39" t="s">
        <v>105</v>
      </c>
      <c r="B72" s="19">
        <v>69262290</v>
      </c>
      <c r="C72" s="19"/>
      <c r="D72" s="20">
        <v>74242000</v>
      </c>
      <c r="E72" s="21">
        <v>74242000</v>
      </c>
      <c r="F72" s="21">
        <v>5770542</v>
      </c>
      <c r="G72" s="21">
        <v>6065610</v>
      </c>
      <c r="H72" s="21">
        <v>6269324</v>
      </c>
      <c r="I72" s="21">
        <v>18105476</v>
      </c>
      <c r="J72" s="21">
        <v>5998390</v>
      </c>
      <c r="K72" s="21">
        <v>6256407</v>
      </c>
      <c r="L72" s="21">
        <v>6275860</v>
      </c>
      <c r="M72" s="21">
        <v>18530657</v>
      </c>
      <c r="N72" s="21"/>
      <c r="O72" s="21"/>
      <c r="P72" s="21"/>
      <c r="Q72" s="21"/>
      <c r="R72" s="21"/>
      <c r="S72" s="21"/>
      <c r="T72" s="21"/>
      <c r="U72" s="21"/>
      <c r="V72" s="21">
        <v>36636133</v>
      </c>
      <c r="W72" s="21">
        <v>37121000</v>
      </c>
      <c r="X72" s="21"/>
      <c r="Y72" s="20"/>
      <c r="Z72" s="23">
        <v>74242000</v>
      </c>
    </row>
    <row r="73" spans="1:26" ht="13.5" hidden="1">
      <c r="A73" s="39" t="s">
        <v>106</v>
      </c>
      <c r="B73" s="19">
        <v>52519701</v>
      </c>
      <c r="C73" s="19"/>
      <c r="D73" s="20">
        <v>57320000</v>
      </c>
      <c r="E73" s="21">
        <v>57320000</v>
      </c>
      <c r="F73" s="21">
        <v>4876771</v>
      </c>
      <c r="G73" s="21">
        <v>4896134</v>
      </c>
      <c r="H73" s="21">
        <v>4919372</v>
      </c>
      <c r="I73" s="21">
        <v>14692277</v>
      </c>
      <c r="J73" s="21">
        <v>4924372</v>
      </c>
      <c r="K73" s="21">
        <v>4828939</v>
      </c>
      <c r="L73" s="21">
        <v>4908574</v>
      </c>
      <c r="M73" s="21">
        <v>14661885</v>
      </c>
      <c r="N73" s="21"/>
      <c r="O73" s="21"/>
      <c r="P73" s="21"/>
      <c r="Q73" s="21"/>
      <c r="R73" s="21"/>
      <c r="S73" s="21"/>
      <c r="T73" s="21"/>
      <c r="U73" s="21"/>
      <c r="V73" s="21">
        <v>29354162</v>
      </c>
      <c r="W73" s="21">
        <v>28660000</v>
      </c>
      <c r="X73" s="21"/>
      <c r="Y73" s="20"/>
      <c r="Z73" s="23">
        <v>57320000</v>
      </c>
    </row>
    <row r="74" spans="1:26" ht="13.5" hidden="1">
      <c r="A74" s="39" t="s">
        <v>107</v>
      </c>
      <c r="B74" s="19"/>
      <c r="C74" s="19"/>
      <c r="D74" s="20">
        <v>8781500</v>
      </c>
      <c r="E74" s="21">
        <v>8781500</v>
      </c>
      <c r="F74" s="21">
        <v>800011</v>
      </c>
      <c r="G74" s="21">
        <v>476375</v>
      </c>
      <c r="H74" s="21">
        <v>875150</v>
      </c>
      <c r="I74" s="21">
        <v>2151536</v>
      </c>
      <c r="J74" s="21">
        <v>1867741</v>
      </c>
      <c r="K74" s="21">
        <v>125793</v>
      </c>
      <c r="L74" s="21">
        <v>714503</v>
      </c>
      <c r="M74" s="21">
        <v>2708037</v>
      </c>
      <c r="N74" s="21"/>
      <c r="O74" s="21"/>
      <c r="P74" s="21"/>
      <c r="Q74" s="21"/>
      <c r="R74" s="21"/>
      <c r="S74" s="21"/>
      <c r="T74" s="21"/>
      <c r="U74" s="21"/>
      <c r="V74" s="21">
        <v>4859573</v>
      </c>
      <c r="W74" s="21">
        <v>4390750</v>
      </c>
      <c r="X74" s="21"/>
      <c r="Y74" s="20"/>
      <c r="Z74" s="23">
        <v>8781500</v>
      </c>
    </row>
    <row r="75" spans="1:26" ht="13.5" hidden="1">
      <c r="A75" s="40" t="s">
        <v>110</v>
      </c>
      <c r="B75" s="28">
        <v>1778337</v>
      </c>
      <c r="C75" s="28"/>
      <c r="D75" s="29">
        <v>1597000</v>
      </c>
      <c r="E75" s="30">
        <v>1597000</v>
      </c>
      <c r="F75" s="30">
        <v>109587</v>
      </c>
      <c r="G75" s="30">
        <v>121395</v>
      </c>
      <c r="H75" s="30">
        <v>90724</v>
      </c>
      <c r="I75" s="30">
        <v>321706</v>
      </c>
      <c r="J75" s="30">
        <v>129013</v>
      </c>
      <c r="K75" s="30">
        <v>118621</v>
      </c>
      <c r="L75" s="30">
        <v>133057</v>
      </c>
      <c r="M75" s="30">
        <v>380691</v>
      </c>
      <c r="N75" s="30"/>
      <c r="O75" s="30"/>
      <c r="P75" s="30"/>
      <c r="Q75" s="30"/>
      <c r="R75" s="30"/>
      <c r="S75" s="30"/>
      <c r="T75" s="30"/>
      <c r="U75" s="30"/>
      <c r="V75" s="30">
        <v>702397</v>
      </c>
      <c r="W75" s="30">
        <v>798500</v>
      </c>
      <c r="X75" s="30"/>
      <c r="Y75" s="29"/>
      <c r="Z75" s="31">
        <v>1597000</v>
      </c>
    </row>
    <row r="76" spans="1:26" ht="13.5" hidden="1">
      <c r="A76" s="42" t="s">
        <v>286</v>
      </c>
      <c r="B76" s="32"/>
      <c r="C76" s="32"/>
      <c r="D76" s="33">
        <v>1694139000</v>
      </c>
      <c r="E76" s="34">
        <v>1694139000</v>
      </c>
      <c r="F76" s="34">
        <v>171156000</v>
      </c>
      <c r="G76" s="34">
        <v>173404000</v>
      </c>
      <c r="H76" s="34">
        <v>178580000</v>
      </c>
      <c r="I76" s="34">
        <v>523140000</v>
      </c>
      <c r="J76" s="34">
        <v>151920000</v>
      </c>
      <c r="K76" s="34">
        <v>146488000</v>
      </c>
      <c r="L76" s="34">
        <v>164381000</v>
      </c>
      <c r="M76" s="34">
        <v>462789000</v>
      </c>
      <c r="N76" s="34"/>
      <c r="O76" s="34"/>
      <c r="P76" s="34"/>
      <c r="Q76" s="34"/>
      <c r="R76" s="34"/>
      <c r="S76" s="34"/>
      <c r="T76" s="34"/>
      <c r="U76" s="34"/>
      <c r="V76" s="34">
        <v>985929000</v>
      </c>
      <c r="W76" s="34">
        <v>921960000</v>
      </c>
      <c r="X76" s="34"/>
      <c r="Y76" s="33"/>
      <c r="Z76" s="35">
        <v>1694139000</v>
      </c>
    </row>
    <row r="77" spans="1:26" ht="13.5" hidden="1">
      <c r="A77" s="37" t="s">
        <v>31</v>
      </c>
      <c r="B77" s="19"/>
      <c r="C77" s="19"/>
      <c r="D77" s="20">
        <v>269500000</v>
      </c>
      <c r="E77" s="21">
        <v>269500000</v>
      </c>
      <c r="F77" s="21">
        <v>21736000</v>
      </c>
      <c r="G77" s="21">
        <v>21727000</v>
      </c>
      <c r="H77" s="21">
        <v>21832000</v>
      </c>
      <c r="I77" s="21">
        <v>65295000</v>
      </c>
      <c r="J77" s="21">
        <v>20971000</v>
      </c>
      <c r="K77" s="21">
        <v>21287000</v>
      </c>
      <c r="L77" s="21">
        <v>21279000</v>
      </c>
      <c r="M77" s="21">
        <v>63537000</v>
      </c>
      <c r="N77" s="21"/>
      <c r="O77" s="21"/>
      <c r="P77" s="21"/>
      <c r="Q77" s="21"/>
      <c r="R77" s="21"/>
      <c r="S77" s="21"/>
      <c r="T77" s="21"/>
      <c r="U77" s="21"/>
      <c r="V77" s="21">
        <v>128832000</v>
      </c>
      <c r="W77" s="21">
        <v>137358000</v>
      </c>
      <c r="X77" s="21"/>
      <c r="Y77" s="20"/>
      <c r="Z77" s="23">
        <v>269500000</v>
      </c>
    </row>
    <row r="78" spans="1:26" ht="13.5" hidden="1">
      <c r="A78" s="38" t="s">
        <v>32</v>
      </c>
      <c r="B78" s="19"/>
      <c r="C78" s="19"/>
      <c r="D78" s="20">
        <v>1423074000</v>
      </c>
      <c r="E78" s="21">
        <v>1423074000</v>
      </c>
      <c r="F78" s="21">
        <v>149312000</v>
      </c>
      <c r="G78" s="21">
        <v>151559000</v>
      </c>
      <c r="H78" s="21">
        <v>156657000</v>
      </c>
      <c r="I78" s="21">
        <v>457528000</v>
      </c>
      <c r="J78" s="21">
        <v>130822000</v>
      </c>
      <c r="K78" s="21">
        <v>125083000</v>
      </c>
      <c r="L78" s="21">
        <v>142969000</v>
      </c>
      <c r="M78" s="21">
        <v>398874000</v>
      </c>
      <c r="N78" s="21"/>
      <c r="O78" s="21"/>
      <c r="P78" s="21"/>
      <c r="Q78" s="21"/>
      <c r="R78" s="21"/>
      <c r="S78" s="21"/>
      <c r="T78" s="21"/>
      <c r="U78" s="21"/>
      <c r="V78" s="21">
        <v>856402000</v>
      </c>
      <c r="W78" s="21">
        <v>783804000</v>
      </c>
      <c r="X78" s="21"/>
      <c r="Y78" s="20"/>
      <c r="Z78" s="23">
        <v>1423074000</v>
      </c>
    </row>
    <row r="79" spans="1:26" ht="13.5" hidden="1">
      <c r="A79" s="39" t="s">
        <v>103</v>
      </c>
      <c r="B79" s="19"/>
      <c r="C79" s="19"/>
      <c r="D79" s="20">
        <v>1118670000</v>
      </c>
      <c r="E79" s="21">
        <v>1118670000</v>
      </c>
      <c r="F79" s="21">
        <v>127090000</v>
      </c>
      <c r="G79" s="21">
        <v>126353000</v>
      </c>
      <c r="H79" s="21">
        <v>129107000</v>
      </c>
      <c r="I79" s="21">
        <v>382550000</v>
      </c>
      <c r="J79" s="21">
        <v>105140000</v>
      </c>
      <c r="K79" s="21">
        <v>98346000</v>
      </c>
      <c r="L79" s="21">
        <v>117143000</v>
      </c>
      <c r="M79" s="21">
        <v>320629000</v>
      </c>
      <c r="N79" s="21"/>
      <c r="O79" s="21"/>
      <c r="P79" s="21"/>
      <c r="Q79" s="21"/>
      <c r="R79" s="21"/>
      <c r="S79" s="21"/>
      <c r="T79" s="21"/>
      <c r="U79" s="21"/>
      <c r="V79" s="21">
        <v>703179000</v>
      </c>
      <c r="W79" s="21">
        <v>631200000</v>
      </c>
      <c r="X79" s="21"/>
      <c r="Y79" s="20"/>
      <c r="Z79" s="23">
        <v>1118670000</v>
      </c>
    </row>
    <row r="80" spans="1:26" ht="13.5" hidden="1">
      <c r="A80" s="39" t="s">
        <v>104</v>
      </c>
      <c r="B80" s="19"/>
      <c r="C80" s="19"/>
      <c r="D80" s="20">
        <v>163516000</v>
      </c>
      <c r="E80" s="21">
        <v>163516000</v>
      </c>
      <c r="F80" s="21">
        <v>11341000</v>
      </c>
      <c r="G80" s="21">
        <v>14428000</v>
      </c>
      <c r="H80" s="21">
        <v>15967000</v>
      </c>
      <c r="I80" s="21">
        <v>41736000</v>
      </c>
      <c r="J80" s="21">
        <v>14757000</v>
      </c>
      <c r="K80" s="21">
        <v>15469000</v>
      </c>
      <c r="L80" s="21">
        <v>13915000</v>
      </c>
      <c r="M80" s="21">
        <v>44141000</v>
      </c>
      <c r="N80" s="21"/>
      <c r="O80" s="21"/>
      <c r="P80" s="21"/>
      <c r="Q80" s="21"/>
      <c r="R80" s="21"/>
      <c r="S80" s="21"/>
      <c r="T80" s="21"/>
      <c r="U80" s="21"/>
      <c r="V80" s="21">
        <v>85877000</v>
      </c>
      <c r="W80" s="21">
        <v>83376000</v>
      </c>
      <c r="X80" s="21"/>
      <c r="Y80" s="20"/>
      <c r="Z80" s="23">
        <v>163516000</v>
      </c>
    </row>
    <row r="81" spans="1:26" ht="13.5" hidden="1">
      <c r="A81" s="39" t="s">
        <v>105</v>
      </c>
      <c r="B81" s="19"/>
      <c r="C81" s="19"/>
      <c r="D81" s="20">
        <v>72756000</v>
      </c>
      <c r="E81" s="21">
        <v>72756000</v>
      </c>
      <c r="F81" s="21">
        <v>5823000</v>
      </c>
      <c r="G81" s="21">
        <v>5809000</v>
      </c>
      <c r="H81" s="21">
        <v>6173000</v>
      </c>
      <c r="I81" s="21">
        <v>17805000</v>
      </c>
      <c r="J81" s="21">
        <v>5996000</v>
      </c>
      <c r="K81" s="21">
        <v>6139000</v>
      </c>
      <c r="L81" s="21">
        <v>6279000</v>
      </c>
      <c r="M81" s="21">
        <v>18414000</v>
      </c>
      <c r="N81" s="21"/>
      <c r="O81" s="21"/>
      <c r="P81" s="21"/>
      <c r="Q81" s="21"/>
      <c r="R81" s="21"/>
      <c r="S81" s="21"/>
      <c r="T81" s="21"/>
      <c r="U81" s="21"/>
      <c r="V81" s="21">
        <v>36219000</v>
      </c>
      <c r="W81" s="21">
        <v>35520000</v>
      </c>
      <c r="X81" s="21"/>
      <c r="Y81" s="20"/>
      <c r="Z81" s="23">
        <v>72756000</v>
      </c>
    </row>
    <row r="82" spans="1:26" ht="13.5" hidden="1">
      <c r="A82" s="39" t="s">
        <v>106</v>
      </c>
      <c r="B82" s="19"/>
      <c r="C82" s="19"/>
      <c r="D82" s="20">
        <v>55909000</v>
      </c>
      <c r="E82" s="21">
        <v>55909000</v>
      </c>
      <c r="F82" s="21">
        <v>4648000</v>
      </c>
      <c r="G82" s="21">
        <v>4515000</v>
      </c>
      <c r="H82" s="21">
        <v>4784000</v>
      </c>
      <c r="I82" s="21">
        <v>13947000</v>
      </c>
      <c r="J82" s="21">
        <v>4633000</v>
      </c>
      <c r="K82" s="21">
        <v>4574000</v>
      </c>
      <c r="L82" s="21">
        <v>4770000</v>
      </c>
      <c r="M82" s="21">
        <v>13977000</v>
      </c>
      <c r="N82" s="21"/>
      <c r="O82" s="21"/>
      <c r="P82" s="21"/>
      <c r="Q82" s="21"/>
      <c r="R82" s="21"/>
      <c r="S82" s="21"/>
      <c r="T82" s="21"/>
      <c r="U82" s="21"/>
      <c r="V82" s="21">
        <v>27924000</v>
      </c>
      <c r="W82" s="21">
        <v>27474000</v>
      </c>
      <c r="X82" s="21"/>
      <c r="Y82" s="20"/>
      <c r="Z82" s="23">
        <v>55909000</v>
      </c>
    </row>
    <row r="83" spans="1:26" ht="13.5" hidden="1">
      <c r="A83" s="39" t="s">
        <v>107</v>
      </c>
      <c r="B83" s="19"/>
      <c r="C83" s="19"/>
      <c r="D83" s="20">
        <v>12223000</v>
      </c>
      <c r="E83" s="21">
        <v>12223000</v>
      </c>
      <c r="F83" s="21">
        <v>410000</v>
      </c>
      <c r="G83" s="21">
        <v>454000</v>
      </c>
      <c r="H83" s="21">
        <v>626000</v>
      </c>
      <c r="I83" s="21">
        <v>1490000</v>
      </c>
      <c r="J83" s="21">
        <v>296000</v>
      </c>
      <c r="K83" s="21">
        <v>555000</v>
      </c>
      <c r="L83" s="21">
        <v>862000</v>
      </c>
      <c r="M83" s="21">
        <v>1713000</v>
      </c>
      <c r="N83" s="21"/>
      <c r="O83" s="21"/>
      <c r="P83" s="21"/>
      <c r="Q83" s="21"/>
      <c r="R83" s="21"/>
      <c r="S83" s="21"/>
      <c r="T83" s="21"/>
      <c r="U83" s="21"/>
      <c r="V83" s="21">
        <v>3203000</v>
      </c>
      <c r="W83" s="21">
        <v>6234000</v>
      </c>
      <c r="X83" s="21"/>
      <c r="Y83" s="20"/>
      <c r="Z83" s="23">
        <v>12223000</v>
      </c>
    </row>
    <row r="84" spans="1:26" ht="13.5" hidden="1">
      <c r="A84" s="40" t="s">
        <v>110</v>
      </c>
      <c r="B84" s="28"/>
      <c r="C84" s="28"/>
      <c r="D84" s="29">
        <v>1565000</v>
      </c>
      <c r="E84" s="30">
        <v>1565000</v>
      </c>
      <c r="F84" s="30">
        <v>108000</v>
      </c>
      <c r="G84" s="30">
        <v>118000</v>
      </c>
      <c r="H84" s="30">
        <v>91000</v>
      </c>
      <c r="I84" s="30">
        <v>317000</v>
      </c>
      <c r="J84" s="30">
        <v>127000</v>
      </c>
      <c r="K84" s="30">
        <v>118000</v>
      </c>
      <c r="L84" s="30">
        <v>133000</v>
      </c>
      <c r="M84" s="30">
        <v>378000</v>
      </c>
      <c r="N84" s="30"/>
      <c r="O84" s="30"/>
      <c r="P84" s="30"/>
      <c r="Q84" s="30"/>
      <c r="R84" s="30"/>
      <c r="S84" s="30"/>
      <c r="T84" s="30"/>
      <c r="U84" s="30"/>
      <c r="V84" s="30">
        <v>695000</v>
      </c>
      <c r="W84" s="30">
        <v>798000</v>
      </c>
      <c r="X84" s="30"/>
      <c r="Y84" s="29"/>
      <c r="Z84" s="31">
        <v>1565000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174782422</v>
      </c>
      <c r="D5" s="357">
        <f t="shared" si="0"/>
        <v>0</v>
      </c>
      <c r="E5" s="356">
        <f t="shared" si="0"/>
        <v>205595300</v>
      </c>
      <c r="F5" s="358">
        <f t="shared" si="0"/>
        <v>205595300</v>
      </c>
      <c r="G5" s="358">
        <f t="shared" si="0"/>
        <v>1190283</v>
      </c>
      <c r="H5" s="356">
        <f t="shared" si="0"/>
        <v>20621745</v>
      </c>
      <c r="I5" s="356">
        <f t="shared" si="0"/>
        <v>14058646</v>
      </c>
      <c r="J5" s="358">
        <f t="shared" si="0"/>
        <v>35870674</v>
      </c>
      <c r="K5" s="358">
        <f t="shared" si="0"/>
        <v>16579480</v>
      </c>
      <c r="L5" s="356">
        <f t="shared" si="0"/>
        <v>11842752</v>
      </c>
      <c r="M5" s="356">
        <f t="shared" si="0"/>
        <v>13320338</v>
      </c>
      <c r="N5" s="358">
        <f t="shared" si="0"/>
        <v>41742570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77613244</v>
      </c>
      <c r="X5" s="356">
        <f t="shared" si="0"/>
        <v>102797650</v>
      </c>
      <c r="Y5" s="358">
        <f t="shared" si="0"/>
        <v>-25184406</v>
      </c>
      <c r="Z5" s="359">
        <f>+IF(X5&lt;&gt;0,+(Y5/X5)*100,0)</f>
        <v>-24.49900946179217</v>
      </c>
      <c r="AA5" s="360">
        <f>+AA6+AA8+AA11+AA13+AA15</f>
        <v>205595300</v>
      </c>
    </row>
    <row r="6" spans="1:27" ht="13.5">
      <c r="A6" s="361" t="s">
        <v>204</v>
      </c>
      <c r="B6" s="142"/>
      <c r="C6" s="60">
        <f>+C7</f>
        <v>58241832</v>
      </c>
      <c r="D6" s="340">
        <f aca="true" t="shared" si="1" ref="D6:AA6">+D7</f>
        <v>0</v>
      </c>
      <c r="E6" s="60">
        <f t="shared" si="1"/>
        <v>71075100</v>
      </c>
      <c r="F6" s="59">
        <f t="shared" si="1"/>
        <v>71075100</v>
      </c>
      <c r="G6" s="59">
        <f t="shared" si="1"/>
        <v>273535</v>
      </c>
      <c r="H6" s="60">
        <f t="shared" si="1"/>
        <v>5650607</v>
      </c>
      <c r="I6" s="60">
        <f t="shared" si="1"/>
        <v>4704178</v>
      </c>
      <c r="J6" s="59">
        <f t="shared" si="1"/>
        <v>10628320</v>
      </c>
      <c r="K6" s="59">
        <f t="shared" si="1"/>
        <v>5175292</v>
      </c>
      <c r="L6" s="60">
        <f t="shared" si="1"/>
        <v>4076585</v>
      </c>
      <c r="M6" s="60">
        <f t="shared" si="1"/>
        <v>5203201</v>
      </c>
      <c r="N6" s="59">
        <f t="shared" si="1"/>
        <v>14455078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25083398</v>
      </c>
      <c r="X6" s="60">
        <f t="shared" si="1"/>
        <v>35537550</v>
      </c>
      <c r="Y6" s="59">
        <f t="shared" si="1"/>
        <v>-10454152</v>
      </c>
      <c r="Z6" s="61">
        <f>+IF(X6&lt;&gt;0,+(Y6/X6)*100,0)</f>
        <v>-29.417199553711498</v>
      </c>
      <c r="AA6" s="62">
        <f t="shared" si="1"/>
        <v>71075100</v>
      </c>
    </row>
    <row r="7" spans="1:27" ht="13.5">
      <c r="A7" s="291" t="s">
        <v>228</v>
      </c>
      <c r="B7" s="142"/>
      <c r="C7" s="60">
        <v>58241832</v>
      </c>
      <c r="D7" s="340"/>
      <c r="E7" s="60">
        <v>71075100</v>
      </c>
      <c r="F7" s="59">
        <v>71075100</v>
      </c>
      <c r="G7" s="59">
        <v>273535</v>
      </c>
      <c r="H7" s="60">
        <v>5650607</v>
      </c>
      <c r="I7" s="60">
        <v>4704178</v>
      </c>
      <c r="J7" s="59">
        <v>10628320</v>
      </c>
      <c r="K7" s="59">
        <v>5175292</v>
      </c>
      <c r="L7" s="60">
        <v>4076585</v>
      </c>
      <c r="M7" s="60">
        <v>5203201</v>
      </c>
      <c r="N7" s="59">
        <v>14455078</v>
      </c>
      <c r="O7" s="59"/>
      <c r="P7" s="60"/>
      <c r="Q7" s="60"/>
      <c r="R7" s="59"/>
      <c r="S7" s="59"/>
      <c r="T7" s="60"/>
      <c r="U7" s="60"/>
      <c r="V7" s="59"/>
      <c r="W7" s="59">
        <v>25083398</v>
      </c>
      <c r="X7" s="60">
        <v>35537550</v>
      </c>
      <c r="Y7" s="59">
        <v>-10454152</v>
      </c>
      <c r="Z7" s="61">
        <v>-29.42</v>
      </c>
      <c r="AA7" s="62">
        <v>71075100</v>
      </c>
    </row>
    <row r="8" spans="1:27" ht="13.5">
      <c r="A8" s="361" t="s">
        <v>205</v>
      </c>
      <c r="B8" s="142"/>
      <c r="C8" s="60">
        <f aca="true" t="shared" si="2" ref="C8:Y8">SUM(C9:C10)</f>
        <v>42714708</v>
      </c>
      <c r="D8" s="340">
        <f t="shared" si="2"/>
        <v>0</v>
      </c>
      <c r="E8" s="60">
        <f t="shared" si="2"/>
        <v>60251300</v>
      </c>
      <c r="F8" s="59">
        <f t="shared" si="2"/>
        <v>60251300</v>
      </c>
      <c r="G8" s="59">
        <f t="shared" si="2"/>
        <v>337009</v>
      </c>
      <c r="H8" s="60">
        <f t="shared" si="2"/>
        <v>4880545</v>
      </c>
      <c r="I8" s="60">
        <f t="shared" si="2"/>
        <v>3264092</v>
      </c>
      <c r="J8" s="59">
        <f t="shared" si="2"/>
        <v>8481646</v>
      </c>
      <c r="K8" s="59">
        <f t="shared" si="2"/>
        <v>3501689</v>
      </c>
      <c r="L8" s="60">
        <f t="shared" si="2"/>
        <v>3705238</v>
      </c>
      <c r="M8" s="60">
        <f t="shared" si="2"/>
        <v>3163844</v>
      </c>
      <c r="N8" s="59">
        <f t="shared" si="2"/>
        <v>10370771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18852417</v>
      </c>
      <c r="X8" s="60">
        <f t="shared" si="2"/>
        <v>30125650</v>
      </c>
      <c r="Y8" s="59">
        <f t="shared" si="2"/>
        <v>-11273233</v>
      </c>
      <c r="Z8" s="61">
        <f>+IF(X8&lt;&gt;0,+(Y8/X8)*100,0)</f>
        <v>-37.4207129140782</v>
      </c>
      <c r="AA8" s="62">
        <f>SUM(AA9:AA10)</f>
        <v>60251300</v>
      </c>
    </row>
    <row r="9" spans="1:27" ht="13.5">
      <c r="A9" s="291" t="s">
        <v>229</v>
      </c>
      <c r="B9" s="142"/>
      <c r="C9" s="60">
        <v>33220680</v>
      </c>
      <c r="D9" s="340"/>
      <c r="E9" s="60">
        <v>48241000</v>
      </c>
      <c r="F9" s="59">
        <v>48241000</v>
      </c>
      <c r="G9" s="59">
        <v>259523</v>
      </c>
      <c r="H9" s="60">
        <v>3666680</v>
      </c>
      <c r="I9" s="60">
        <v>2645368</v>
      </c>
      <c r="J9" s="59">
        <v>6571571</v>
      </c>
      <c r="K9" s="59">
        <v>2830062</v>
      </c>
      <c r="L9" s="60">
        <v>2707633</v>
      </c>
      <c r="M9" s="60">
        <v>2656448</v>
      </c>
      <c r="N9" s="59">
        <v>8194143</v>
      </c>
      <c r="O9" s="59"/>
      <c r="P9" s="60"/>
      <c r="Q9" s="60"/>
      <c r="R9" s="59"/>
      <c r="S9" s="59"/>
      <c r="T9" s="60"/>
      <c r="U9" s="60"/>
      <c r="V9" s="59"/>
      <c r="W9" s="59">
        <v>14765714</v>
      </c>
      <c r="X9" s="60">
        <v>24120500</v>
      </c>
      <c r="Y9" s="59">
        <v>-9354786</v>
      </c>
      <c r="Z9" s="61">
        <v>-38.78</v>
      </c>
      <c r="AA9" s="62">
        <v>48241000</v>
      </c>
    </row>
    <row r="10" spans="1:27" ht="13.5">
      <c r="A10" s="291" t="s">
        <v>230</v>
      </c>
      <c r="B10" s="142"/>
      <c r="C10" s="60">
        <v>9494028</v>
      </c>
      <c r="D10" s="340"/>
      <c r="E10" s="60">
        <v>12010300</v>
      </c>
      <c r="F10" s="59">
        <v>12010300</v>
      </c>
      <c r="G10" s="59">
        <v>77486</v>
      </c>
      <c r="H10" s="60">
        <v>1213865</v>
      </c>
      <c r="I10" s="60">
        <v>618724</v>
      </c>
      <c r="J10" s="59">
        <v>1910075</v>
      </c>
      <c r="K10" s="59">
        <v>671627</v>
      </c>
      <c r="L10" s="60">
        <v>997605</v>
      </c>
      <c r="M10" s="60">
        <v>507396</v>
      </c>
      <c r="N10" s="59">
        <v>2176628</v>
      </c>
      <c r="O10" s="59"/>
      <c r="P10" s="60"/>
      <c r="Q10" s="60"/>
      <c r="R10" s="59"/>
      <c r="S10" s="59"/>
      <c r="T10" s="60"/>
      <c r="U10" s="60"/>
      <c r="V10" s="59"/>
      <c r="W10" s="59">
        <v>4086703</v>
      </c>
      <c r="X10" s="60">
        <v>6005150</v>
      </c>
      <c r="Y10" s="59">
        <v>-1918447</v>
      </c>
      <c r="Z10" s="61">
        <v>-31.95</v>
      </c>
      <c r="AA10" s="62">
        <v>12010300</v>
      </c>
    </row>
    <row r="11" spans="1:27" ht="13.5">
      <c r="A11" s="361" t="s">
        <v>206</v>
      </c>
      <c r="B11" s="142"/>
      <c r="C11" s="362">
        <f>+C12</f>
        <v>46869297</v>
      </c>
      <c r="D11" s="363">
        <f aca="true" t="shared" si="3" ref="D11:AA11">+D12</f>
        <v>0</v>
      </c>
      <c r="E11" s="362">
        <f t="shared" si="3"/>
        <v>45077650</v>
      </c>
      <c r="F11" s="364">
        <f t="shared" si="3"/>
        <v>45077650</v>
      </c>
      <c r="G11" s="364">
        <f t="shared" si="3"/>
        <v>565245</v>
      </c>
      <c r="H11" s="362">
        <f t="shared" si="3"/>
        <v>7591678</v>
      </c>
      <c r="I11" s="362">
        <f t="shared" si="3"/>
        <v>3693891</v>
      </c>
      <c r="J11" s="364">
        <f t="shared" si="3"/>
        <v>11850814</v>
      </c>
      <c r="K11" s="364">
        <f t="shared" si="3"/>
        <v>4968642</v>
      </c>
      <c r="L11" s="362">
        <f t="shared" si="3"/>
        <v>2165339</v>
      </c>
      <c r="M11" s="362">
        <f t="shared" si="3"/>
        <v>2895109</v>
      </c>
      <c r="N11" s="364">
        <f t="shared" si="3"/>
        <v>10029090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21879904</v>
      </c>
      <c r="X11" s="362">
        <f t="shared" si="3"/>
        <v>22538825</v>
      </c>
      <c r="Y11" s="364">
        <f t="shared" si="3"/>
        <v>-658921</v>
      </c>
      <c r="Z11" s="365">
        <f>+IF(X11&lt;&gt;0,+(Y11/X11)*100,0)</f>
        <v>-2.923493127969182</v>
      </c>
      <c r="AA11" s="366">
        <f t="shared" si="3"/>
        <v>45077650</v>
      </c>
    </row>
    <row r="12" spans="1:27" ht="13.5">
      <c r="A12" s="291" t="s">
        <v>231</v>
      </c>
      <c r="B12" s="136"/>
      <c r="C12" s="60">
        <v>46869297</v>
      </c>
      <c r="D12" s="340"/>
      <c r="E12" s="60">
        <v>45077650</v>
      </c>
      <c r="F12" s="59">
        <v>45077650</v>
      </c>
      <c r="G12" s="59">
        <v>565245</v>
      </c>
      <c r="H12" s="60">
        <v>7591678</v>
      </c>
      <c r="I12" s="60">
        <v>3693891</v>
      </c>
      <c r="J12" s="59">
        <v>11850814</v>
      </c>
      <c r="K12" s="59">
        <v>4968642</v>
      </c>
      <c r="L12" s="60">
        <v>2165339</v>
      </c>
      <c r="M12" s="60">
        <v>2895109</v>
      </c>
      <c r="N12" s="59">
        <v>10029090</v>
      </c>
      <c r="O12" s="59"/>
      <c r="P12" s="60"/>
      <c r="Q12" s="60"/>
      <c r="R12" s="59"/>
      <c r="S12" s="59"/>
      <c r="T12" s="60"/>
      <c r="U12" s="60"/>
      <c r="V12" s="59"/>
      <c r="W12" s="59">
        <v>21879904</v>
      </c>
      <c r="X12" s="60">
        <v>22538825</v>
      </c>
      <c r="Y12" s="59">
        <v>-658921</v>
      </c>
      <c r="Z12" s="61">
        <v>-2.92</v>
      </c>
      <c r="AA12" s="62">
        <v>45077650</v>
      </c>
    </row>
    <row r="13" spans="1:27" ht="13.5">
      <c r="A13" s="361" t="s">
        <v>207</v>
      </c>
      <c r="B13" s="136"/>
      <c r="C13" s="275">
        <f>+C14</f>
        <v>25976414</v>
      </c>
      <c r="D13" s="341">
        <f aca="true" t="shared" si="4" ref="D13:AA13">+D14</f>
        <v>0</v>
      </c>
      <c r="E13" s="275">
        <f t="shared" si="4"/>
        <v>27458850</v>
      </c>
      <c r="F13" s="342">
        <f t="shared" si="4"/>
        <v>27458850</v>
      </c>
      <c r="G13" s="342">
        <f t="shared" si="4"/>
        <v>14455</v>
      </c>
      <c r="H13" s="275">
        <f t="shared" si="4"/>
        <v>2441089</v>
      </c>
      <c r="I13" s="275">
        <f t="shared" si="4"/>
        <v>2359890</v>
      </c>
      <c r="J13" s="342">
        <f t="shared" si="4"/>
        <v>4815434</v>
      </c>
      <c r="K13" s="342">
        <f t="shared" si="4"/>
        <v>2744143</v>
      </c>
      <c r="L13" s="275">
        <f t="shared" si="4"/>
        <v>1673692</v>
      </c>
      <c r="M13" s="275">
        <f t="shared" si="4"/>
        <v>1970712</v>
      </c>
      <c r="N13" s="342">
        <f t="shared" si="4"/>
        <v>6388547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11203981</v>
      </c>
      <c r="X13" s="275">
        <f t="shared" si="4"/>
        <v>13729425</v>
      </c>
      <c r="Y13" s="342">
        <f t="shared" si="4"/>
        <v>-2525444</v>
      </c>
      <c r="Z13" s="335">
        <f>+IF(X13&lt;&gt;0,+(Y13/X13)*100,0)</f>
        <v>-18.394390151080618</v>
      </c>
      <c r="AA13" s="273">
        <f t="shared" si="4"/>
        <v>27458850</v>
      </c>
    </row>
    <row r="14" spans="1:27" ht="13.5">
      <c r="A14" s="291" t="s">
        <v>232</v>
      </c>
      <c r="B14" s="136"/>
      <c r="C14" s="60">
        <v>25976414</v>
      </c>
      <c r="D14" s="340"/>
      <c r="E14" s="60">
        <v>27458850</v>
      </c>
      <c r="F14" s="59">
        <v>27458850</v>
      </c>
      <c r="G14" s="59">
        <v>14455</v>
      </c>
      <c r="H14" s="60">
        <v>2441089</v>
      </c>
      <c r="I14" s="60">
        <v>2359890</v>
      </c>
      <c r="J14" s="59">
        <v>4815434</v>
      </c>
      <c r="K14" s="59">
        <v>2744143</v>
      </c>
      <c r="L14" s="60">
        <v>1673692</v>
      </c>
      <c r="M14" s="60">
        <v>1970712</v>
      </c>
      <c r="N14" s="59">
        <v>6388547</v>
      </c>
      <c r="O14" s="59"/>
      <c r="P14" s="60"/>
      <c r="Q14" s="60"/>
      <c r="R14" s="59"/>
      <c r="S14" s="59"/>
      <c r="T14" s="60"/>
      <c r="U14" s="60"/>
      <c r="V14" s="59"/>
      <c r="W14" s="59">
        <v>11203981</v>
      </c>
      <c r="X14" s="60">
        <v>13729425</v>
      </c>
      <c r="Y14" s="59">
        <v>-2525444</v>
      </c>
      <c r="Z14" s="61">
        <v>-18.39</v>
      </c>
      <c r="AA14" s="62">
        <v>27458850</v>
      </c>
    </row>
    <row r="15" spans="1:27" ht="13.5">
      <c r="A15" s="361" t="s">
        <v>208</v>
      </c>
      <c r="B15" s="136"/>
      <c r="C15" s="60">
        <f aca="true" t="shared" si="5" ref="C15:Y15">SUM(C16:C20)</f>
        <v>980171</v>
      </c>
      <c r="D15" s="340">
        <f t="shared" si="5"/>
        <v>0</v>
      </c>
      <c r="E15" s="60">
        <f t="shared" si="5"/>
        <v>1732400</v>
      </c>
      <c r="F15" s="59">
        <f t="shared" si="5"/>
        <v>1732400</v>
      </c>
      <c r="G15" s="59">
        <f t="shared" si="5"/>
        <v>39</v>
      </c>
      <c r="H15" s="60">
        <f t="shared" si="5"/>
        <v>57826</v>
      </c>
      <c r="I15" s="60">
        <f t="shared" si="5"/>
        <v>36595</v>
      </c>
      <c r="J15" s="59">
        <f t="shared" si="5"/>
        <v>94460</v>
      </c>
      <c r="K15" s="59">
        <f t="shared" si="5"/>
        <v>189714</v>
      </c>
      <c r="L15" s="60">
        <f t="shared" si="5"/>
        <v>221898</v>
      </c>
      <c r="M15" s="60">
        <f t="shared" si="5"/>
        <v>87472</v>
      </c>
      <c r="N15" s="59">
        <f t="shared" si="5"/>
        <v>499084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593544</v>
      </c>
      <c r="X15" s="60">
        <f t="shared" si="5"/>
        <v>866200</v>
      </c>
      <c r="Y15" s="59">
        <f t="shared" si="5"/>
        <v>-272656</v>
      </c>
      <c r="Z15" s="61">
        <f>+IF(X15&lt;&gt;0,+(Y15/X15)*100,0)</f>
        <v>-31.477256984530133</v>
      </c>
      <c r="AA15" s="62">
        <f>SUM(AA16:AA20)</f>
        <v>1732400</v>
      </c>
    </row>
    <row r="16" spans="1:27" ht="13.5">
      <c r="A16" s="291" t="s">
        <v>233</v>
      </c>
      <c r="B16" s="300"/>
      <c r="C16" s="60">
        <v>215</v>
      </c>
      <c r="D16" s="340"/>
      <c r="E16" s="60">
        <v>1800</v>
      </c>
      <c r="F16" s="59">
        <v>1800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900</v>
      </c>
      <c r="Y16" s="59">
        <v>-900</v>
      </c>
      <c r="Z16" s="61">
        <v>-100</v>
      </c>
      <c r="AA16" s="62">
        <v>1800</v>
      </c>
    </row>
    <row r="17" spans="1:27" ht="13.5">
      <c r="A17" s="291" t="s">
        <v>234</v>
      </c>
      <c r="B17" s="136"/>
      <c r="C17" s="60">
        <v>698894</v>
      </c>
      <c r="D17" s="340"/>
      <c r="E17" s="60">
        <v>953100</v>
      </c>
      <c r="F17" s="59">
        <v>953100</v>
      </c>
      <c r="G17" s="59"/>
      <c r="H17" s="60"/>
      <c r="I17" s="60"/>
      <c r="J17" s="59"/>
      <c r="K17" s="59">
        <v>148980</v>
      </c>
      <c r="L17" s="60">
        <v>159966</v>
      </c>
      <c r="M17" s="60">
        <v>65135</v>
      </c>
      <c r="N17" s="59">
        <v>374081</v>
      </c>
      <c r="O17" s="59"/>
      <c r="P17" s="60"/>
      <c r="Q17" s="60"/>
      <c r="R17" s="59"/>
      <c r="S17" s="59"/>
      <c r="T17" s="60"/>
      <c r="U17" s="60"/>
      <c r="V17" s="59"/>
      <c r="W17" s="59">
        <v>374081</v>
      </c>
      <c r="X17" s="60">
        <v>476550</v>
      </c>
      <c r="Y17" s="59">
        <v>-102469</v>
      </c>
      <c r="Z17" s="61">
        <v>-21.5</v>
      </c>
      <c r="AA17" s="62">
        <v>953100</v>
      </c>
    </row>
    <row r="18" spans="1:27" ht="13.5">
      <c r="A18" s="291" t="s">
        <v>82</v>
      </c>
      <c r="B18" s="136"/>
      <c r="C18" s="60">
        <v>281062</v>
      </c>
      <c r="D18" s="340"/>
      <c r="E18" s="60">
        <v>535200</v>
      </c>
      <c r="F18" s="59">
        <v>535200</v>
      </c>
      <c r="G18" s="59"/>
      <c r="H18" s="60">
        <v>52691</v>
      </c>
      <c r="I18" s="60">
        <v>32698</v>
      </c>
      <c r="J18" s="59">
        <v>85389</v>
      </c>
      <c r="K18" s="59">
        <v>37086</v>
      </c>
      <c r="L18" s="60">
        <v>13991</v>
      </c>
      <c r="M18" s="60">
        <v>4837</v>
      </c>
      <c r="N18" s="59">
        <v>55914</v>
      </c>
      <c r="O18" s="59"/>
      <c r="P18" s="60"/>
      <c r="Q18" s="60"/>
      <c r="R18" s="59"/>
      <c r="S18" s="59"/>
      <c r="T18" s="60"/>
      <c r="U18" s="60"/>
      <c r="V18" s="59"/>
      <c r="W18" s="59">
        <v>141303</v>
      </c>
      <c r="X18" s="60">
        <v>267600</v>
      </c>
      <c r="Y18" s="59">
        <v>-126297</v>
      </c>
      <c r="Z18" s="61">
        <v>-47.2</v>
      </c>
      <c r="AA18" s="62">
        <v>535200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242300</v>
      </c>
      <c r="F20" s="59">
        <v>242300</v>
      </c>
      <c r="G20" s="59">
        <v>39</v>
      </c>
      <c r="H20" s="60">
        <v>5135</v>
      </c>
      <c r="I20" s="60">
        <v>3897</v>
      </c>
      <c r="J20" s="59">
        <v>9071</v>
      </c>
      <c r="K20" s="59">
        <v>3648</v>
      </c>
      <c r="L20" s="60">
        <v>47941</v>
      </c>
      <c r="M20" s="60">
        <v>17500</v>
      </c>
      <c r="N20" s="59">
        <v>69089</v>
      </c>
      <c r="O20" s="59"/>
      <c r="P20" s="60"/>
      <c r="Q20" s="60"/>
      <c r="R20" s="59"/>
      <c r="S20" s="59"/>
      <c r="T20" s="60"/>
      <c r="U20" s="60"/>
      <c r="V20" s="59"/>
      <c r="W20" s="59">
        <v>78160</v>
      </c>
      <c r="X20" s="60">
        <v>121150</v>
      </c>
      <c r="Y20" s="59">
        <v>-42990</v>
      </c>
      <c r="Z20" s="61">
        <v>-35.48</v>
      </c>
      <c r="AA20" s="62">
        <v>242300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50024853</v>
      </c>
      <c r="D22" s="344">
        <f t="shared" si="6"/>
        <v>0</v>
      </c>
      <c r="E22" s="343">
        <f t="shared" si="6"/>
        <v>51436100</v>
      </c>
      <c r="F22" s="345">
        <f t="shared" si="6"/>
        <v>51436100</v>
      </c>
      <c r="G22" s="345">
        <f t="shared" si="6"/>
        <v>94081</v>
      </c>
      <c r="H22" s="343">
        <f t="shared" si="6"/>
        <v>8826226</v>
      </c>
      <c r="I22" s="343">
        <f t="shared" si="6"/>
        <v>3346101</v>
      </c>
      <c r="J22" s="345">
        <f t="shared" si="6"/>
        <v>12266408</v>
      </c>
      <c r="K22" s="345">
        <f t="shared" si="6"/>
        <v>4205724</v>
      </c>
      <c r="L22" s="343">
        <f t="shared" si="6"/>
        <v>5590566</v>
      </c>
      <c r="M22" s="343">
        <f t="shared" si="6"/>
        <v>4478133</v>
      </c>
      <c r="N22" s="345">
        <f t="shared" si="6"/>
        <v>14274423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26540831</v>
      </c>
      <c r="X22" s="343">
        <f t="shared" si="6"/>
        <v>25718050</v>
      </c>
      <c r="Y22" s="345">
        <f t="shared" si="6"/>
        <v>822781</v>
      </c>
      <c r="Z22" s="336">
        <f>+IF(X22&lt;&gt;0,+(Y22/X22)*100,0)</f>
        <v>3.1992355563505006</v>
      </c>
      <c r="AA22" s="350">
        <f>SUM(AA23:AA32)</f>
        <v>51436100</v>
      </c>
    </row>
    <row r="23" spans="1:27" ht="13.5">
      <c r="A23" s="361" t="s">
        <v>236</v>
      </c>
      <c r="B23" s="142"/>
      <c r="C23" s="60">
        <v>42818527</v>
      </c>
      <c r="D23" s="340"/>
      <c r="E23" s="60">
        <v>43385600</v>
      </c>
      <c r="F23" s="59">
        <v>43385600</v>
      </c>
      <c r="G23" s="59">
        <v>82219</v>
      </c>
      <c r="H23" s="60">
        <v>8155419</v>
      </c>
      <c r="I23" s="60">
        <v>2859169</v>
      </c>
      <c r="J23" s="59">
        <v>11096807</v>
      </c>
      <c r="K23" s="59">
        <v>3679521</v>
      </c>
      <c r="L23" s="60">
        <v>4911852</v>
      </c>
      <c r="M23" s="60">
        <v>3958045</v>
      </c>
      <c r="N23" s="59">
        <v>12549418</v>
      </c>
      <c r="O23" s="59"/>
      <c r="P23" s="60"/>
      <c r="Q23" s="60"/>
      <c r="R23" s="59"/>
      <c r="S23" s="59"/>
      <c r="T23" s="60"/>
      <c r="U23" s="60"/>
      <c r="V23" s="59"/>
      <c r="W23" s="59">
        <v>23646225</v>
      </c>
      <c r="X23" s="60">
        <v>21692800</v>
      </c>
      <c r="Y23" s="59">
        <v>1953425</v>
      </c>
      <c r="Z23" s="61">
        <v>9</v>
      </c>
      <c r="AA23" s="62">
        <v>43385600</v>
      </c>
    </row>
    <row r="24" spans="1:27" ht="13.5">
      <c r="A24" s="361" t="s">
        <v>237</v>
      </c>
      <c r="B24" s="142"/>
      <c r="C24" s="60">
        <v>1429865</v>
      </c>
      <c r="D24" s="340"/>
      <c r="E24" s="60">
        <v>1628600</v>
      </c>
      <c r="F24" s="59">
        <v>1628600</v>
      </c>
      <c r="G24" s="59">
        <v>7900</v>
      </c>
      <c r="H24" s="60">
        <v>106006</v>
      </c>
      <c r="I24" s="60">
        <v>76397</v>
      </c>
      <c r="J24" s="59">
        <v>190303</v>
      </c>
      <c r="K24" s="59">
        <v>121387</v>
      </c>
      <c r="L24" s="60">
        <v>117586</v>
      </c>
      <c r="M24" s="60">
        <v>56725</v>
      </c>
      <c r="N24" s="59">
        <v>295698</v>
      </c>
      <c r="O24" s="59"/>
      <c r="P24" s="60"/>
      <c r="Q24" s="60"/>
      <c r="R24" s="59"/>
      <c r="S24" s="59"/>
      <c r="T24" s="60"/>
      <c r="U24" s="60"/>
      <c r="V24" s="59"/>
      <c r="W24" s="59">
        <v>486001</v>
      </c>
      <c r="X24" s="60">
        <v>814300</v>
      </c>
      <c r="Y24" s="59">
        <v>-328299</v>
      </c>
      <c r="Z24" s="61">
        <v>-40.32</v>
      </c>
      <c r="AA24" s="62">
        <v>1628600</v>
      </c>
    </row>
    <row r="25" spans="1:27" ht="13.5">
      <c r="A25" s="361" t="s">
        <v>238</v>
      </c>
      <c r="B25" s="142"/>
      <c r="C25" s="60">
        <v>1217544</v>
      </c>
      <c r="D25" s="340"/>
      <c r="E25" s="60">
        <v>1156700</v>
      </c>
      <c r="F25" s="59">
        <v>1156700</v>
      </c>
      <c r="G25" s="59">
        <v>3102</v>
      </c>
      <c r="H25" s="60">
        <v>68102</v>
      </c>
      <c r="I25" s="60">
        <v>23537</v>
      </c>
      <c r="J25" s="59">
        <v>94741</v>
      </c>
      <c r="K25" s="59">
        <v>64403</v>
      </c>
      <c r="L25" s="60">
        <v>121844</v>
      </c>
      <c r="M25" s="60">
        <v>39163</v>
      </c>
      <c r="N25" s="59">
        <v>225410</v>
      </c>
      <c r="O25" s="59"/>
      <c r="P25" s="60"/>
      <c r="Q25" s="60"/>
      <c r="R25" s="59"/>
      <c r="S25" s="59"/>
      <c r="T25" s="60"/>
      <c r="U25" s="60"/>
      <c r="V25" s="59"/>
      <c r="W25" s="59">
        <v>320151</v>
      </c>
      <c r="X25" s="60">
        <v>578350</v>
      </c>
      <c r="Y25" s="59">
        <v>-258199</v>
      </c>
      <c r="Z25" s="61">
        <v>-44.64</v>
      </c>
      <c r="AA25" s="62">
        <v>1156700</v>
      </c>
    </row>
    <row r="26" spans="1:27" ht="13.5">
      <c r="A26" s="361" t="s">
        <v>239</v>
      </c>
      <c r="B26" s="302"/>
      <c r="C26" s="362">
        <v>639586</v>
      </c>
      <c r="D26" s="363"/>
      <c r="E26" s="362">
        <v>643000</v>
      </c>
      <c r="F26" s="364">
        <v>643000</v>
      </c>
      <c r="G26" s="364">
        <v>353</v>
      </c>
      <c r="H26" s="362">
        <v>32032</v>
      </c>
      <c r="I26" s="362">
        <v>43330</v>
      </c>
      <c r="J26" s="364">
        <v>75715</v>
      </c>
      <c r="K26" s="364">
        <v>58786</v>
      </c>
      <c r="L26" s="362">
        <v>43088</v>
      </c>
      <c r="M26" s="362">
        <v>40068</v>
      </c>
      <c r="N26" s="364">
        <v>141942</v>
      </c>
      <c r="O26" s="364"/>
      <c r="P26" s="362"/>
      <c r="Q26" s="362"/>
      <c r="R26" s="364"/>
      <c r="S26" s="364"/>
      <c r="T26" s="362"/>
      <c r="U26" s="362"/>
      <c r="V26" s="364"/>
      <c r="W26" s="364">
        <v>217657</v>
      </c>
      <c r="X26" s="362">
        <v>321500</v>
      </c>
      <c r="Y26" s="364">
        <v>-103843</v>
      </c>
      <c r="Z26" s="365">
        <v>-32.3</v>
      </c>
      <c r="AA26" s="366">
        <v>643000</v>
      </c>
    </row>
    <row r="27" spans="1:27" ht="13.5">
      <c r="A27" s="361" t="s">
        <v>240</v>
      </c>
      <c r="B27" s="147"/>
      <c r="C27" s="60">
        <v>3913751</v>
      </c>
      <c r="D27" s="340"/>
      <c r="E27" s="60">
        <v>4407400</v>
      </c>
      <c r="F27" s="59">
        <v>4407400</v>
      </c>
      <c r="G27" s="59">
        <v>507</v>
      </c>
      <c r="H27" s="60">
        <v>464175</v>
      </c>
      <c r="I27" s="60">
        <v>343668</v>
      </c>
      <c r="J27" s="59">
        <v>808350</v>
      </c>
      <c r="K27" s="59">
        <v>281627</v>
      </c>
      <c r="L27" s="60">
        <v>386983</v>
      </c>
      <c r="M27" s="60">
        <v>384198</v>
      </c>
      <c r="N27" s="59">
        <v>1052808</v>
      </c>
      <c r="O27" s="59"/>
      <c r="P27" s="60"/>
      <c r="Q27" s="60"/>
      <c r="R27" s="59"/>
      <c r="S27" s="59"/>
      <c r="T27" s="60"/>
      <c r="U27" s="60"/>
      <c r="V27" s="59"/>
      <c r="W27" s="59">
        <v>1861158</v>
      </c>
      <c r="X27" s="60">
        <v>2203700</v>
      </c>
      <c r="Y27" s="59">
        <v>-342542</v>
      </c>
      <c r="Z27" s="61">
        <v>-15.54</v>
      </c>
      <c r="AA27" s="62">
        <v>4407400</v>
      </c>
    </row>
    <row r="28" spans="1:27" ht="13.5">
      <c r="A28" s="361" t="s">
        <v>241</v>
      </c>
      <c r="B28" s="147"/>
      <c r="C28" s="275"/>
      <c r="D28" s="341"/>
      <c r="E28" s="275">
        <v>172500</v>
      </c>
      <c r="F28" s="342">
        <v>172500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86250</v>
      </c>
      <c r="Y28" s="342">
        <v>-86250</v>
      </c>
      <c r="Z28" s="335">
        <v>-100</v>
      </c>
      <c r="AA28" s="273">
        <v>172500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>
        <v>5580</v>
      </c>
      <c r="D31" s="340"/>
      <c r="E31" s="60">
        <v>42300</v>
      </c>
      <c r="F31" s="59">
        <v>42300</v>
      </c>
      <c r="G31" s="59"/>
      <c r="H31" s="60">
        <v>492</v>
      </c>
      <c r="I31" s="60"/>
      <c r="J31" s="59">
        <v>492</v>
      </c>
      <c r="K31" s="59"/>
      <c r="L31" s="60">
        <v>9213</v>
      </c>
      <c r="M31" s="60">
        <v>-66</v>
      </c>
      <c r="N31" s="59">
        <v>9147</v>
      </c>
      <c r="O31" s="59"/>
      <c r="P31" s="60"/>
      <c r="Q31" s="60"/>
      <c r="R31" s="59"/>
      <c r="S31" s="59"/>
      <c r="T31" s="60"/>
      <c r="U31" s="60"/>
      <c r="V31" s="59"/>
      <c r="W31" s="59">
        <v>9639</v>
      </c>
      <c r="X31" s="60">
        <v>21150</v>
      </c>
      <c r="Y31" s="59">
        <v>-11511</v>
      </c>
      <c r="Z31" s="61">
        <v>-54.43</v>
      </c>
      <c r="AA31" s="62">
        <v>42300</v>
      </c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33672500</v>
      </c>
      <c r="D40" s="344">
        <f t="shared" si="9"/>
        <v>0</v>
      </c>
      <c r="E40" s="343">
        <f t="shared" si="9"/>
        <v>36138700</v>
      </c>
      <c r="F40" s="345">
        <f t="shared" si="9"/>
        <v>36138700</v>
      </c>
      <c r="G40" s="345">
        <f t="shared" si="9"/>
        <v>1010735</v>
      </c>
      <c r="H40" s="343">
        <f t="shared" si="9"/>
        <v>3122518</v>
      </c>
      <c r="I40" s="343">
        <f t="shared" si="9"/>
        <v>2420219</v>
      </c>
      <c r="J40" s="345">
        <f t="shared" si="9"/>
        <v>6553472</v>
      </c>
      <c r="K40" s="345">
        <f t="shared" si="9"/>
        <v>3098519</v>
      </c>
      <c r="L40" s="343">
        <f t="shared" si="9"/>
        <v>3993640</v>
      </c>
      <c r="M40" s="343">
        <f t="shared" si="9"/>
        <v>2255721</v>
      </c>
      <c r="N40" s="345">
        <f t="shared" si="9"/>
        <v>9347880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15901352</v>
      </c>
      <c r="X40" s="343">
        <f t="shared" si="9"/>
        <v>18069350</v>
      </c>
      <c r="Y40" s="345">
        <f t="shared" si="9"/>
        <v>-2167998</v>
      </c>
      <c r="Z40" s="336">
        <f>+IF(X40&lt;&gt;0,+(Y40/X40)*100,0)</f>
        <v>-11.998206908383533</v>
      </c>
      <c r="AA40" s="350">
        <f>SUM(AA41:AA49)</f>
        <v>36138700</v>
      </c>
    </row>
    <row r="41" spans="1:27" ht="13.5">
      <c r="A41" s="361" t="s">
        <v>247</v>
      </c>
      <c r="B41" s="142"/>
      <c r="C41" s="362">
        <v>15102890</v>
      </c>
      <c r="D41" s="363"/>
      <c r="E41" s="362">
        <v>15210000</v>
      </c>
      <c r="F41" s="364">
        <v>15210000</v>
      </c>
      <c r="G41" s="364">
        <v>843298</v>
      </c>
      <c r="H41" s="362">
        <v>921095</v>
      </c>
      <c r="I41" s="362">
        <v>1189918</v>
      </c>
      <c r="J41" s="364">
        <v>2954311</v>
      </c>
      <c r="K41" s="364">
        <v>1231423</v>
      </c>
      <c r="L41" s="362">
        <v>1366173</v>
      </c>
      <c r="M41" s="362">
        <v>867642</v>
      </c>
      <c r="N41" s="364">
        <v>3465238</v>
      </c>
      <c r="O41" s="364"/>
      <c r="P41" s="362"/>
      <c r="Q41" s="362"/>
      <c r="R41" s="364"/>
      <c r="S41" s="364"/>
      <c r="T41" s="362"/>
      <c r="U41" s="362"/>
      <c r="V41" s="364"/>
      <c r="W41" s="364">
        <v>6419549</v>
      </c>
      <c r="X41" s="362">
        <v>7605000</v>
      </c>
      <c r="Y41" s="364">
        <v>-1185451</v>
      </c>
      <c r="Z41" s="365">
        <v>-15.59</v>
      </c>
      <c r="AA41" s="366">
        <v>15210000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4285952</v>
      </c>
      <c r="D43" s="369"/>
      <c r="E43" s="305">
        <v>4603300</v>
      </c>
      <c r="F43" s="370">
        <v>4603300</v>
      </c>
      <c r="G43" s="370">
        <v>143666</v>
      </c>
      <c r="H43" s="305">
        <v>330971</v>
      </c>
      <c r="I43" s="305">
        <v>331674</v>
      </c>
      <c r="J43" s="370">
        <v>806311</v>
      </c>
      <c r="K43" s="370">
        <v>491466</v>
      </c>
      <c r="L43" s="305">
        <v>415592</v>
      </c>
      <c r="M43" s="305">
        <v>534876</v>
      </c>
      <c r="N43" s="370">
        <v>1441934</v>
      </c>
      <c r="O43" s="370"/>
      <c r="P43" s="305"/>
      <c r="Q43" s="305"/>
      <c r="R43" s="370"/>
      <c r="S43" s="370"/>
      <c r="T43" s="305"/>
      <c r="U43" s="305"/>
      <c r="V43" s="370"/>
      <c r="W43" s="370">
        <v>2248245</v>
      </c>
      <c r="X43" s="305">
        <v>2301650</v>
      </c>
      <c r="Y43" s="370">
        <v>-53405</v>
      </c>
      <c r="Z43" s="371">
        <v>-2.32</v>
      </c>
      <c r="AA43" s="303">
        <v>4603300</v>
      </c>
    </row>
    <row r="44" spans="1:27" ht="13.5">
      <c r="A44" s="361" t="s">
        <v>250</v>
      </c>
      <c r="B44" s="136"/>
      <c r="C44" s="60">
        <v>6833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13070509</v>
      </c>
      <c r="D47" s="368"/>
      <c r="E47" s="54">
        <v>14704600</v>
      </c>
      <c r="F47" s="53">
        <v>14704600</v>
      </c>
      <c r="G47" s="53">
        <v>23771</v>
      </c>
      <c r="H47" s="54">
        <v>1758467</v>
      </c>
      <c r="I47" s="54">
        <v>898627</v>
      </c>
      <c r="J47" s="53">
        <v>2680865</v>
      </c>
      <c r="K47" s="53">
        <v>1275076</v>
      </c>
      <c r="L47" s="54">
        <v>2165631</v>
      </c>
      <c r="M47" s="54">
        <v>773640</v>
      </c>
      <c r="N47" s="53">
        <v>4214347</v>
      </c>
      <c r="O47" s="53"/>
      <c r="P47" s="54"/>
      <c r="Q47" s="54"/>
      <c r="R47" s="53"/>
      <c r="S47" s="53"/>
      <c r="T47" s="54"/>
      <c r="U47" s="54"/>
      <c r="V47" s="53"/>
      <c r="W47" s="53">
        <v>6895212</v>
      </c>
      <c r="X47" s="54">
        <v>7352300</v>
      </c>
      <c r="Y47" s="53">
        <v>-457088</v>
      </c>
      <c r="Z47" s="94">
        <v>-6.22</v>
      </c>
      <c r="AA47" s="95">
        <v>14704600</v>
      </c>
    </row>
    <row r="48" spans="1:27" ht="13.5">
      <c r="A48" s="361" t="s">
        <v>254</v>
      </c>
      <c r="B48" s="136"/>
      <c r="C48" s="60">
        <v>1206316</v>
      </c>
      <c r="D48" s="368"/>
      <c r="E48" s="54">
        <v>1620800</v>
      </c>
      <c r="F48" s="53">
        <v>1620800</v>
      </c>
      <c r="G48" s="53"/>
      <c r="H48" s="54">
        <v>111985</v>
      </c>
      <c r="I48" s="54"/>
      <c r="J48" s="53">
        <v>111985</v>
      </c>
      <c r="K48" s="53">
        <v>100554</v>
      </c>
      <c r="L48" s="54">
        <v>46244</v>
      </c>
      <c r="M48" s="54">
        <v>79563</v>
      </c>
      <c r="N48" s="53">
        <v>226361</v>
      </c>
      <c r="O48" s="53"/>
      <c r="P48" s="54"/>
      <c r="Q48" s="54"/>
      <c r="R48" s="53"/>
      <c r="S48" s="53"/>
      <c r="T48" s="54"/>
      <c r="U48" s="54"/>
      <c r="V48" s="53"/>
      <c r="W48" s="53">
        <v>338346</v>
      </c>
      <c r="X48" s="54">
        <v>810400</v>
      </c>
      <c r="Y48" s="53">
        <v>-472054</v>
      </c>
      <c r="Z48" s="94">
        <v>-58.25</v>
      </c>
      <c r="AA48" s="95">
        <v>1620800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258479775</v>
      </c>
      <c r="D60" s="346">
        <f t="shared" si="14"/>
        <v>0</v>
      </c>
      <c r="E60" s="219">
        <f t="shared" si="14"/>
        <v>293170100</v>
      </c>
      <c r="F60" s="264">
        <f t="shared" si="14"/>
        <v>293170100</v>
      </c>
      <c r="G60" s="264">
        <f t="shared" si="14"/>
        <v>2295099</v>
      </c>
      <c r="H60" s="219">
        <f t="shared" si="14"/>
        <v>32570489</v>
      </c>
      <c r="I60" s="219">
        <f t="shared" si="14"/>
        <v>19824966</v>
      </c>
      <c r="J60" s="264">
        <f t="shared" si="14"/>
        <v>54690554</v>
      </c>
      <c r="K60" s="264">
        <f t="shared" si="14"/>
        <v>23883723</v>
      </c>
      <c r="L60" s="219">
        <f t="shared" si="14"/>
        <v>21426958</v>
      </c>
      <c r="M60" s="219">
        <f t="shared" si="14"/>
        <v>20054192</v>
      </c>
      <c r="N60" s="264">
        <f t="shared" si="14"/>
        <v>65364873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120055427</v>
      </c>
      <c r="X60" s="219">
        <f t="shared" si="14"/>
        <v>146585050</v>
      </c>
      <c r="Y60" s="264">
        <f t="shared" si="14"/>
        <v>-26529623</v>
      </c>
      <c r="Z60" s="337">
        <f>+IF(X60&lt;&gt;0,+(Y60/X60)*100,0)</f>
        <v>-18.098450694664976</v>
      </c>
      <c r="AA60" s="232">
        <f>+AA57+AA54+AA51+AA40+AA37+AA34+AA22+AA5</f>
        <v>293170100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300776872</v>
      </c>
      <c r="D5" s="153">
        <f>SUM(D6:D8)</f>
        <v>0</v>
      </c>
      <c r="E5" s="154">
        <f t="shared" si="0"/>
        <v>299327300</v>
      </c>
      <c r="F5" s="100">
        <f t="shared" si="0"/>
        <v>299327300</v>
      </c>
      <c r="G5" s="100">
        <f t="shared" si="0"/>
        <v>28375471</v>
      </c>
      <c r="H5" s="100">
        <f t="shared" si="0"/>
        <v>23113876</v>
      </c>
      <c r="I5" s="100">
        <f t="shared" si="0"/>
        <v>25680054</v>
      </c>
      <c r="J5" s="100">
        <f t="shared" si="0"/>
        <v>77169401</v>
      </c>
      <c r="K5" s="100">
        <f t="shared" si="0"/>
        <v>26344289</v>
      </c>
      <c r="L5" s="100">
        <f t="shared" si="0"/>
        <v>24346832</v>
      </c>
      <c r="M5" s="100">
        <f t="shared" si="0"/>
        <v>24866514</v>
      </c>
      <c r="N5" s="100">
        <f t="shared" si="0"/>
        <v>75557635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152727036</v>
      </c>
      <c r="X5" s="100">
        <f t="shared" si="0"/>
        <v>149663650</v>
      </c>
      <c r="Y5" s="100">
        <f t="shared" si="0"/>
        <v>3063386</v>
      </c>
      <c r="Z5" s="137">
        <f>+IF(X5&lt;&gt;0,+(Y5/X5)*100,0)</f>
        <v>2.0468470466943707</v>
      </c>
      <c r="AA5" s="153">
        <f>SUM(AA6:AA8)</f>
        <v>299327300</v>
      </c>
    </row>
    <row r="6" spans="1:27" ht="13.5">
      <c r="A6" s="138" t="s">
        <v>75</v>
      </c>
      <c r="B6" s="136"/>
      <c r="C6" s="155">
        <v>227912</v>
      </c>
      <c r="D6" s="155"/>
      <c r="E6" s="156">
        <v>105000</v>
      </c>
      <c r="F6" s="60">
        <v>105000</v>
      </c>
      <c r="G6" s="60">
        <v>14150</v>
      </c>
      <c r="H6" s="60">
        <v>414600</v>
      </c>
      <c r="I6" s="60">
        <v>14450</v>
      </c>
      <c r="J6" s="60">
        <v>443200</v>
      </c>
      <c r="K6" s="60">
        <v>14400</v>
      </c>
      <c r="L6" s="60">
        <v>76196</v>
      </c>
      <c r="M6" s="60">
        <v>14250</v>
      </c>
      <c r="N6" s="60">
        <v>104846</v>
      </c>
      <c r="O6" s="60"/>
      <c r="P6" s="60"/>
      <c r="Q6" s="60"/>
      <c r="R6" s="60"/>
      <c r="S6" s="60"/>
      <c r="T6" s="60"/>
      <c r="U6" s="60"/>
      <c r="V6" s="60"/>
      <c r="W6" s="60">
        <v>548046</v>
      </c>
      <c r="X6" s="60">
        <v>52500</v>
      </c>
      <c r="Y6" s="60">
        <v>495546</v>
      </c>
      <c r="Z6" s="140">
        <v>943.9</v>
      </c>
      <c r="AA6" s="155">
        <v>105000</v>
      </c>
    </row>
    <row r="7" spans="1:27" ht="13.5">
      <c r="A7" s="138" t="s">
        <v>76</v>
      </c>
      <c r="B7" s="136"/>
      <c r="C7" s="157">
        <v>280076651</v>
      </c>
      <c r="D7" s="157"/>
      <c r="E7" s="158">
        <v>289313000</v>
      </c>
      <c r="F7" s="159">
        <v>289313000</v>
      </c>
      <c r="G7" s="159">
        <v>27800348</v>
      </c>
      <c r="H7" s="159">
        <v>22034104</v>
      </c>
      <c r="I7" s="159">
        <v>25085466</v>
      </c>
      <c r="J7" s="159">
        <v>74919918</v>
      </c>
      <c r="K7" s="159">
        <v>24877161</v>
      </c>
      <c r="L7" s="159">
        <v>23995314</v>
      </c>
      <c r="M7" s="159">
        <v>25053443</v>
      </c>
      <c r="N7" s="159">
        <v>73925918</v>
      </c>
      <c r="O7" s="159"/>
      <c r="P7" s="159"/>
      <c r="Q7" s="159"/>
      <c r="R7" s="159"/>
      <c r="S7" s="159"/>
      <c r="T7" s="159"/>
      <c r="U7" s="159"/>
      <c r="V7" s="159"/>
      <c r="W7" s="159">
        <v>148845836</v>
      </c>
      <c r="X7" s="159">
        <v>144656500</v>
      </c>
      <c r="Y7" s="159">
        <v>4189336</v>
      </c>
      <c r="Z7" s="141">
        <v>2.9</v>
      </c>
      <c r="AA7" s="157">
        <v>289313000</v>
      </c>
    </row>
    <row r="8" spans="1:27" ht="13.5">
      <c r="A8" s="138" t="s">
        <v>77</v>
      </c>
      <c r="B8" s="136"/>
      <c r="C8" s="155">
        <v>20472309</v>
      </c>
      <c r="D8" s="155"/>
      <c r="E8" s="156">
        <v>9909300</v>
      </c>
      <c r="F8" s="60">
        <v>9909300</v>
      </c>
      <c r="G8" s="60">
        <v>560973</v>
      </c>
      <c r="H8" s="60">
        <v>665172</v>
      </c>
      <c r="I8" s="60">
        <v>580138</v>
      </c>
      <c r="J8" s="60">
        <v>1806283</v>
      </c>
      <c r="K8" s="60">
        <v>1452728</v>
      </c>
      <c r="L8" s="60">
        <v>275322</v>
      </c>
      <c r="M8" s="60">
        <v>-201179</v>
      </c>
      <c r="N8" s="60">
        <v>1526871</v>
      </c>
      <c r="O8" s="60"/>
      <c r="P8" s="60"/>
      <c r="Q8" s="60"/>
      <c r="R8" s="60"/>
      <c r="S8" s="60"/>
      <c r="T8" s="60"/>
      <c r="U8" s="60"/>
      <c r="V8" s="60"/>
      <c r="W8" s="60">
        <v>3333154</v>
      </c>
      <c r="X8" s="60">
        <v>4954650</v>
      </c>
      <c r="Y8" s="60">
        <v>-1621496</v>
      </c>
      <c r="Z8" s="140">
        <v>-32.73</v>
      </c>
      <c r="AA8" s="155">
        <v>9909300</v>
      </c>
    </row>
    <row r="9" spans="1:27" ht="13.5">
      <c r="A9" s="135" t="s">
        <v>78</v>
      </c>
      <c r="B9" s="136"/>
      <c r="C9" s="153">
        <f aca="true" t="shared" si="1" ref="C9:Y9">SUM(C10:C14)</f>
        <v>43173344</v>
      </c>
      <c r="D9" s="153">
        <f>SUM(D10:D14)</f>
        <v>0</v>
      </c>
      <c r="E9" s="154">
        <f t="shared" si="1"/>
        <v>39190000</v>
      </c>
      <c r="F9" s="100">
        <f t="shared" si="1"/>
        <v>39190000</v>
      </c>
      <c r="G9" s="100">
        <f t="shared" si="1"/>
        <v>1565915</v>
      </c>
      <c r="H9" s="100">
        <f t="shared" si="1"/>
        <v>1727950</v>
      </c>
      <c r="I9" s="100">
        <f t="shared" si="1"/>
        <v>1707501</v>
      </c>
      <c r="J9" s="100">
        <f t="shared" si="1"/>
        <v>5001366</v>
      </c>
      <c r="K9" s="100">
        <f t="shared" si="1"/>
        <v>7627824</v>
      </c>
      <c r="L9" s="100">
        <f t="shared" si="1"/>
        <v>4965875</v>
      </c>
      <c r="M9" s="100">
        <f t="shared" si="1"/>
        <v>1715100</v>
      </c>
      <c r="N9" s="100">
        <f t="shared" si="1"/>
        <v>14308799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19310165</v>
      </c>
      <c r="X9" s="100">
        <f t="shared" si="1"/>
        <v>19595000</v>
      </c>
      <c r="Y9" s="100">
        <f t="shared" si="1"/>
        <v>-284835</v>
      </c>
      <c r="Z9" s="137">
        <f>+IF(X9&lt;&gt;0,+(Y9/X9)*100,0)</f>
        <v>-1.453610614952794</v>
      </c>
      <c r="AA9" s="153">
        <f>SUM(AA10:AA14)</f>
        <v>39190000</v>
      </c>
    </row>
    <row r="10" spans="1:27" ht="13.5">
      <c r="A10" s="138" t="s">
        <v>79</v>
      </c>
      <c r="B10" s="136"/>
      <c r="C10" s="155">
        <v>6270166</v>
      </c>
      <c r="D10" s="155"/>
      <c r="E10" s="156">
        <v>11857800</v>
      </c>
      <c r="F10" s="60">
        <v>11857800</v>
      </c>
      <c r="G10" s="60">
        <v>180708</v>
      </c>
      <c r="H10" s="60">
        <v>300012</v>
      </c>
      <c r="I10" s="60">
        <v>227561</v>
      </c>
      <c r="J10" s="60">
        <v>708281</v>
      </c>
      <c r="K10" s="60">
        <v>6228581</v>
      </c>
      <c r="L10" s="60">
        <v>224627</v>
      </c>
      <c r="M10" s="60">
        <v>200122</v>
      </c>
      <c r="N10" s="60">
        <v>6653330</v>
      </c>
      <c r="O10" s="60"/>
      <c r="P10" s="60"/>
      <c r="Q10" s="60"/>
      <c r="R10" s="60"/>
      <c r="S10" s="60"/>
      <c r="T10" s="60"/>
      <c r="U10" s="60"/>
      <c r="V10" s="60"/>
      <c r="W10" s="60">
        <v>7361611</v>
      </c>
      <c r="X10" s="60">
        <v>5928900</v>
      </c>
      <c r="Y10" s="60">
        <v>1432711</v>
      </c>
      <c r="Z10" s="140">
        <v>24.16</v>
      </c>
      <c r="AA10" s="155">
        <v>11857800</v>
      </c>
    </row>
    <row r="11" spans="1:27" ht="13.5">
      <c r="A11" s="138" t="s">
        <v>80</v>
      </c>
      <c r="B11" s="136"/>
      <c r="C11" s="155">
        <v>6017120</v>
      </c>
      <c r="D11" s="155"/>
      <c r="E11" s="156">
        <v>9844300</v>
      </c>
      <c r="F11" s="60">
        <v>9844300</v>
      </c>
      <c r="G11" s="60">
        <v>471247</v>
      </c>
      <c r="H11" s="60">
        <v>467118</v>
      </c>
      <c r="I11" s="60">
        <v>481456</v>
      </c>
      <c r="J11" s="60">
        <v>1419821</v>
      </c>
      <c r="K11" s="60">
        <v>522594</v>
      </c>
      <c r="L11" s="60">
        <v>526202</v>
      </c>
      <c r="M11" s="60">
        <v>540347</v>
      </c>
      <c r="N11" s="60">
        <v>1589143</v>
      </c>
      <c r="O11" s="60"/>
      <c r="P11" s="60"/>
      <c r="Q11" s="60"/>
      <c r="R11" s="60"/>
      <c r="S11" s="60"/>
      <c r="T11" s="60"/>
      <c r="U11" s="60"/>
      <c r="V11" s="60"/>
      <c r="W11" s="60">
        <v>3008964</v>
      </c>
      <c r="X11" s="60">
        <v>4922150</v>
      </c>
      <c r="Y11" s="60">
        <v>-1913186</v>
      </c>
      <c r="Z11" s="140">
        <v>-38.87</v>
      </c>
      <c r="AA11" s="155">
        <v>9844300</v>
      </c>
    </row>
    <row r="12" spans="1:27" ht="13.5">
      <c r="A12" s="138" t="s">
        <v>81</v>
      </c>
      <c r="B12" s="136"/>
      <c r="C12" s="155">
        <v>12599882</v>
      </c>
      <c r="D12" s="155"/>
      <c r="E12" s="156">
        <v>11600300</v>
      </c>
      <c r="F12" s="60">
        <v>11600300</v>
      </c>
      <c r="G12" s="60">
        <v>831169</v>
      </c>
      <c r="H12" s="60">
        <v>914328</v>
      </c>
      <c r="I12" s="60">
        <v>920603</v>
      </c>
      <c r="J12" s="60">
        <v>2666100</v>
      </c>
      <c r="K12" s="60">
        <v>797936</v>
      </c>
      <c r="L12" s="60">
        <v>697235</v>
      </c>
      <c r="M12" s="60">
        <v>899453</v>
      </c>
      <c r="N12" s="60">
        <v>2394624</v>
      </c>
      <c r="O12" s="60"/>
      <c r="P12" s="60"/>
      <c r="Q12" s="60"/>
      <c r="R12" s="60"/>
      <c r="S12" s="60"/>
      <c r="T12" s="60"/>
      <c r="U12" s="60"/>
      <c r="V12" s="60"/>
      <c r="W12" s="60">
        <v>5060724</v>
      </c>
      <c r="X12" s="60">
        <v>5800150</v>
      </c>
      <c r="Y12" s="60">
        <v>-739426</v>
      </c>
      <c r="Z12" s="140">
        <v>-12.75</v>
      </c>
      <c r="AA12" s="155">
        <v>11600300</v>
      </c>
    </row>
    <row r="13" spans="1:27" ht="13.5">
      <c r="A13" s="138" t="s">
        <v>82</v>
      </c>
      <c r="B13" s="136"/>
      <c r="C13" s="155">
        <v>9042400</v>
      </c>
      <c r="D13" s="155"/>
      <c r="E13" s="156">
        <v>1020100</v>
      </c>
      <c r="F13" s="60">
        <v>1020100</v>
      </c>
      <c r="G13" s="60">
        <v>82226</v>
      </c>
      <c r="H13" s="60">
        <v>45645</v>
      </c>
      <c r="I13" s="60">
        <v>77881</v>
      </c>
      <c r="J13" s="60">
        <v>205752</v>
      </c>
      <c r="K13" s="60">
        <v>77881</v>
      </c>
      <c r="L13" s="60">
        <v>77881</v>
      </c>
      <c r="M13" s="60">
        <v>74896</v>
      </c>
      <c r="N13" s="60">
        <v>230658</v>
      </c>
      <c r="O13" s="60"/>
      <c r="P13" s="60"/>
      <c r="Q13" s="60"/>
      <c r="R13" s="60"/>
      <c r="S13" s="60"/>
      <c r="T13" s="60"/>
      <c r="U13" s="60"/>
      <c r="V13" s="60"/>
      <c r="W13" s="60">
        <v>436410</v>
      </c>
      <c r="X13" s="60">
        <v>510050</v>
      </c>
      <c r="Y13" s="60">
        <v>-73640</v>
      </c>
      <c r="Z13" s="140">
        <v>-14.44</v>
      </c>
      <c r="AA13" s="155">
        <v>1020100</v>
      </c>
    </row>
    <row r="14" spans="1:27" ht="13.5">
      <c r="A14" s="138" t="s">
        <v>83</v>
      </c>
      <c r="B14" s="136"/>
      <c r="C14" s="157">
        <v>9243776</v>
      </c>
      <c r="D14" s="157"/>
      <c r="E14" s="158">
        <v>4867500</v>
      </c>
      <c r="F14" s="159">
        <v>4867500</v>
      </c>
      <c r="G14" s="159">
        <v>565</v>
      </c>
      <c r="H14" s="159">
        <v>847</v>
      </c>
      <c r="I14" s="159"/>
      <c r="J14" s="159">
        <v>1412</v>
      </c>
      <c r="K14" s="159">
        <v>832</v>
      </c>
      <c r="L14" s="159">
        <v>3439930</v>
      </c>
      <c r="M14" s="159">
        <v>282</v>
      </c>
      <c r="N14" s="159">
        <v>3441044</v>
      </c>
      <c r="O14" s="159"/>
      <c r="P14" s="159"/>
      <c r="Q14" s="159"/>
      <c r="R14" s="159"/>
      <c r="S14" s="159"/>
      <c r="T14" s="159"/>
      <c r="U14" s="159"/>
      <c r="V14" s="159"/>
      <c r="W14" s="159">
        <v>3442456</v>
      </c>
      <c r="X14" s="159">
        <v>2433750</v>
      </c>
      <c r="Y14" s="159">
        <v>1008706</v>
      </c>
      <c r="Z14" s="141">
        <v>41.45</v>
      </c>
      <c r="AA14" s="157">
        <v>4867500</v>
      </c>
    </row>
    <row r="15" spans="1:27" ht="13.5">
      <c r="A15" s="135" t="s">
        <v>84</v>
      </c>
      <c r="B15" s="142"/>
      <c r="C15" s="153">
        <f aca="true" t="shared" si="2" ref="C15:Y15">SUM(C16:C18)</f>
        <v>13613110</v>
      </c>
      <c r="D15" s="153">
        <f>SUM(D16:D18)</f>
        <v>0</v>
      </c>
      <c r="E15" s="154">
        <f t="shared" si="2"/>
        <v>12301000</v>
      </c>
      <c r="F15" s="100">
        <f t="shared" si="2"/>
        <v>12301000</v>
      </c>
      <c r="G15" s="100">
        <f t="shared" si="2"/>
        <v>807519</v>
      </c>
      <c r="H15" s="100">
        <f t="shared" si="2"/>
        <v>992715</v>
      </c>
      <c r="I15" s="100">
        <f t="shared" si="2"/>
        <v>788464</v>
      </c>
      <c r="J15" s="100">
        <f t="shared" si="2"/>
        <v>2588698</v>
      </c>
      <c r="K15" s="100">
        <f t="shared" si="2"/>
        <v>1149910</v>
      </c>
      <c r="L15" s="100">
        <f t="shared" si="2"/>
        <v>1051457</v>
      </c>
      <c r="M15" s="100">
        <f t="shared" si="2"/>
        <v>841966</v>
      </c>
      <c r="N15" s="100">
        <f t="shared" si="2"/>
        <v>3043333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5632031</v>
      </c>
      <c r="X15" s="100">
        <f t="shared" si="2"/>
        <v>6150500</v>
      </c>
      <c r="Y15" s="100">
        <f t="shared" si="2"/>
        <v>-518469</v>
      </c>
      <c r="Z15" s="137">
        <f>+IF(X15&lt;&gt;0,+(Y15/X15)*100,0)</f>
        <v>-8.429704902040484</v>
      </c>
      <c r="AA15" s="153">
        <f>SUM(AA16:AA18)</f>
        <v>12301000</v>
      </c>
    </row>
    <row r="16" spans="1:27" ht="13.5">
      <c r="A16" s="138" t="s">
        <v>85</v>
      </c>
      <c r="B16" s="136"/>
      <c r="C16" s="155">
        <v>2439002</v>
      </c>
      <c r="D16" s="155"/>
      <c r="E16" s="156">
        <v>2327400</v>
      </c>
      <c r="F16" s="60">
        <v>2327400</v>
      </c>
      <c r="G16" s="60"/>
      <c r="H16" s="60">
        <v>124158</v>
      </c>
      <c r="I16" s="60">
        <v>105284</v>
      </c>
      <c r="J16" s="60">
        <v>229442</v>
      </c>
      <c r="K16" s="60">
        <v>159870</v>
      </c>
      <c r="L16" s="60">
        <v>156196</v>
      </c>
      <c r="M16" s="60">
        <v>79357</v>
      </c>
      <c r="N16" s="60">
        <v>395423</v>
      </c>
      <c r="O16" s="60"/>
      <c r="P16" s="60"/>
      <c r="Q16" s="60"/>
      <c r="R16" s="60"/>
      <c r="S16" s="60"/>
      <c r="T16" s="60"/>
      <c r="U16" s="60"/>
      <c r="V16" s="60"/>
      <c r="W16" s="60">
        <v>624865</v>
      </c>
      <c r="X16" s="60">
        <v>1163700</v>
      </c>
      <c r="Y16" s="60">
        <v>-538835</v>
      </c>
      <c r="Z16" s="140">
        <v>-46.3</v>
      </c>
      <c r="AA16" s="155">
        <v>2327400</v>
      </c>
    </row>
    <row r="17" spans="1:27" ht="13.5">
      <c r="A17" s="138" t="s">
        <v>86</v>
      </c>
      <c r="B17" s="136"/>
      <c r="C17" s="155">
        <v>11174108</v>
      </c>
      <c r="D17" s="155"/>
      <c r="E17" s="156">
        <v>9973600</v>
      </c>
      <c r="F17" s="60">
        <v>9973600</v>
      </c>
      <c r="G17" s="60">
        <v>807519</v>
      </c>
      <c r="H17" s="60">
        <v>868557</v>
      </c>
      <c r="I17" s="60">
        <v>683180</v>
      </c>
      <c r="J17" s="60">
        <v>2359256</v>
      </c>
      <c r="K17" s="60">
        <v>990040</v>
      </c>
      <c r="L17" s="60">
        <v>895261</v>
      </c>
      <c r="M17" s="60">
        <v>762609</v>
      </c>
      <c r="N17" s="60">
        <v>2647910</v>
      </c>
      <c r="O17" s="60"/>
      <c r="P17" s="60"/>
      <c r="Q17" s="60"/>
      <c r="R17" s="60"/>
      <c r="S17" s="60"/>
      <c r="T17" s="60"/>
      <c r="U17" s="60"/>
      <c r="V17" s="60"/>
      <c r="W17" s="60">
        <v>5007166</v>
      </c>
      <c r="X17" s="60">
        <v>4986800</v>
      </c>
      <c r="Y17" s="60">
        <v>20366</v>
      </c>
      <c r="Z17" s="140">
        <v>0.41</v>
      </c>
      <c r="AA17" s="155">
        <v>9973600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1680336283</v>
      </c>
      <c r="D19" s="153">
        <f>SUM(D20:D23)</f>
        <v>0</v>
      </c>
      <c r="E19" s="154">
        <f t="shared" si="3"/>
        <v>1740185400</v>
      </c>
      <c r="F19" s="100">
        <f t="shared" si="3"/>
        <v>1740185400</v>
      </c>
      <c r="G19" s="100">
        <f t="shared" si="3"/>
        <v>176098606</v>
      </c>
      <c r="H19" s="100">
        <f t="shared" si="3"/>
        <v>195721942</v>
      </c>
      <c r="I19" s="100">
        <f t="shared" si="3"/>
        <v>138924118</v>
      </c>
      <c r="J19" s="100">
        <f t="shared" si="3"/>
        <v>510744666</v>
      </c>
      <c r="K19" s="100">
        <f t="shared" si="3"/>
        <v>165489018</v>
      </c>
      <c r="L19" s="100">
        <f t="shared" si="3"/>
        <v>155658655</v>
      </c>
      <c r="M19" s="100">
        <f t="shared" si="3"/>
        <v>139976225</v>
      </c>
      <c r="N19" s="100">
        <f t="shared" si="3"/>
        <v>461123898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971868564</v>
      </c>
      <c r="X19" s="100">
        <f t="shared" si="3"/>
        <v>870092700</v>
      </c>
      <c r="Y19" s="100">
        <f t="shared" si="3"/>
        <v>101775864</v>
      </c>
      <c r="Z19" s="137">
        <f>+IF(X19&lt;&gt;0,+(Y19/X19)*100,0)</f>
        <v>11.697128823170221</v>
      </c>
      <c r="AA19" s="153">
        <f>SUM(AA20:AA23)</f>
        <v>1740185400</v>
      </c>
    </row>
    <row r="20" spans="1:27" ht="13.5">
      <c r="A20" s="138" t="s">
        <v>89</v>
      </c>
      <c r="B20" s="136"/>
      <c r="C20" s="155">
        <v>1133936897</v>
      </c>
      <c r="D20" s="155"/>
      <c r="E20" s="156">
        <v>1148613000</v>
      </c>
      <c r="F20" s="60">
        <v>1148613000</v>
      </c>
      <c r="G20" s="60">
        <v>138753506</v>
      </c>
      <c r="H20" s="60">
        <v>153168100</v>
      </c>
      <c r="I20" s="60">
        <v>94224034</v>
      </c>
      <c r="J20" s="60">
        <v>386145640</v>
      </c>
      <c r="K20" s="60">
        <v>123860052</v>
      </c>
      <c r="L20" s="60">
        <v>111713969</v>
      </c>
      <c r="M20" s="60">
        <v>101339379</v>
      </c>
      <c r="N20" s="60">
        <v>336913400</v>
      </c>
      <c r="O20" s="60"/>
      <c r="P20" s="60"/>
      <c r="Q20" s="60"/>
      <c r="R20" s="60"/>
      <c r="S20" s="60"/>
      <c r="T20" s="60"/>
      <c r="U20" s="60"/>
      <c r="V20" s="60"/>
      <c r="W20" s="60">
        <v>723059040</v>
      </c>
      <c r="X20" s="60">
        <v>574306500</v>
      </c>
      <c r="Y20" s="60">
        <v>148752540</v>
      </c>
      <c r="Z20" s="140">
        <v>25.9</v>
      </c>
      <c r="AA20" s="155">
        <v>1148613000</v>
      </c>
    </row>
    <row r="21" spans="1:27" ht="13.5">
      <c r="A21" s="138" t="s">
        <v>90</v>
      </c>
      <c r="B21" s="136"/>
      <c r="C21" s="155">
        <v>333871999</v>
      </c>
      <c r="D21" s="155"/>
      <c r="E21" s="156">
        <v>346132300</v>
      </c>
      <c r="F21" s="60">
        <v>346132300</v>
      </c>
      <c r="G21" s="60">
        <v>21912559</v>
      </c>
      <c r="H21" s="60">
        <v>26743358</v>
      </c>
      <c r="I21" s="60">
        <v>28692379</v>
      </c>
      <c r="J21" s="60">
        <v>77348296</v>
      </c>
      <c r="K21" s="60">
        <v>25887794</v>
      </c>
      <c r="L21" s="60">
        <v>28052310</v>
      </c>
      <c r="M21" s="60">
        <v>22740243</v>
      </c>
      <c r="N21" s="60">
        <v>76680347</v>
      </c>
      <c r="O21" s="60"/>
      <c r="P21" s="60"/>
      <c r="Q21" s="60"/>
      <c r="R21" s="60"/>
      <c r="S21" s="60"/>
      <c r="T21" s="60"/>
      <c r="U21" s="60"/>
      <c r="V21" s="60"/>
      <c r="W21" s="60">
        <v>154028643</v>
      </c>
      <c r="X21" s="60">
        <v>173066150</v>
      </c>
      <c r="Y21" s="60">
        <v>-19037507</v>
      </c>
      <c r="Z21" s="140">
        <v>-11</v>
      </c>
      <c r="AA21" s="155">
        <v>346132300</v>
      </c>
    </row>
    <row r="22" spans="1:27" ht="13.5">
      <c r="A22" s="138" t="s">
        <v>91</v>
      </c>
      <c r="B22" s="136"/>
      <c r="C22" s="157">
        <v>143174321</v>
      </c>
      <c r="D22" s="157"/>
      <c r="E22" s="158">
        <v>158921700</v>
      </c>
      <c r="F22" s="159">
        <v>158921700</v>
      </c>
      <c r="G22" s="159">
        <v>8126900</v>
      </c>
      <c r="H22" s="159">
        <v>8484851</v>
      </c>
      <c r="I22" s="159">
        <v>8657125</v>
      </c>
      <c r="J22" s="159">
        <v>25268876</v>
      </c>
      <c r="K22" s="159">
        <v>8386191</v>
      </c>
      <c r="L22" s="159">
        <v>8644206</v>
      </c>
      <c r="M22" s="159">
        <v>8607560</v>
      </c>
      <c r="N22" s="159">
        <v>25637957</v>
      </c>
      <c r="O22" s="159"/>
      <c r="P22" s="159"/>
      <c r="Q22" s="159"/>
      <c r="R22" s="159"/>
      <c r="S22" s="159"/>
      <c r="T22" s="159"/>
      <c r="U22" s="159"/>
      <c r="V22" s="159"/>
      <c r="W22" s="159">
        <v>50906833</v>
      </c>
      <c r="X22" s="159">
        <v>79460850</v>
      </c>
      <c r="Y22" s="159">
        <v>-28554017</v>
      </c>
      <c r="Z22" s="141">
        <v>-35.93</v>
      </c>
      <c r="AA22" s="157">
        <v>158921700</v>
      </c>
    </row>
    <row r="23" spans="1:27" ht="13.5">
      <c r="A23" s="138" t="s">
        <v>92</v>
      </c>
      <c r="B23" s="136"/>
      <c r="C23" s="155">
        <v>69353066</v>
      </c>
      <c r="D23" s="155"/>
      <c r="E23" s="156">
        <v>86518400</v>
      </c>
      <c r="F23" s="60">
        <v>86518400</v>
      </c>
      <c r="G23" s="60">
        <v>7305641</v>
      </c>
      <c r="H23" s="60">
        <v>7325633</v>
      </c>
      <c r="I23" s="60">
        <v>7350580</v>
      </c>
      <c r="J23" s="60">
        <v>21981854</v>
      </c>
      <c r="K23" s="60">
        <v>7354981</v>
      </c>
      <c r="L23" s="60">
        <v>7248170</v>
      </c>
      <c r="M23" s="60">
        <v>7289043</v>
      </c>
      <c r="N23" s="60">
        <v>21892194</v>
      </c>
      <c r="O23" s="60"/>
      <c r="P23" s="60"/>
      <c r="Q23" s="60"/>
      <c r="R23" s="60"/>
      <c r="S23" s="60"/>
      <c r="T23" s="60"/>
      <c r="U23" s="60"/>
      <c r="V23" s="60"/>
      <c r="W23" s="60">
        <v>43874048</v>
      </c>
      <c r="X23" s="60">
        <v>43259200</v>
      </c>
      <c r="Y23" s="60">
        <v>614848</v>
      </c>
      <c r="Z23" s="140">
        <v>1.42</v>
      </c>
      <c r="AA23" s="155">
        <v>86518400</v>
      </c>
    </row>
    <row r="24" spans="1:27" ht="13.5">
      <c r="A24" s="135" t="s">
        <v>93</v>
      </c>
      <c r="B24" s="142" t="s">
        <v>94</v>
      </c>
      <c r="C24" s="153">
        <v>2755261</v>
      </c>
      <c r="D24" s="153"/>
      <c r="E24" s="154">
        <v>450000</v>
      </c>
      <c r="F24" s="100">
        <v>450000</v>
      </c>
      <c r="G24" s="100">
        <v>3797</v>
      </c>
      <c r="H24" s="100">
        <v>3797</v>
      </c>
      <c r="I24" s="100">
        <v>3797</v>
      </c>
      <c r="J24" s="100">
        <v>11391</v>
      </c>
      <c r="K24" s="100">
        <v>3797</v>
      </c>
      <c r="L24" s="100">
        <v>447113</v>
      </c>
      <c r="M24" s="100">
        <v>3797</v>
      </c>
      <c r="N24" s="100">
        <v>454707</v>
      </c>
      <c r="O24" s="100"/>
      <c r="P24" s="100"/>
      <c r="Q24" s="100"/>
      <c r="R24" s="100"/>
      <c r="S24" s="100"/>
      <c r="T24" s="100"/>
      <c r="U24" s="100"/>
      <c r="V24" s="100"/>
      <c r="W24" s="100">
        <v>466098</v>
      </c>
      <c r="X24" s="100">
        <v>225000</v>
      </c>
      <c r="Y24" s="100">
        <v>241098</v>
      </c>
      <c r="Z24" s="137">
        <v>107.15</v>
      </c>
      <c r="AA24" s="153">
        <v>450000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2040654870</v>
      </c>
      <c r="D25" s="168">
        <f>+D5+D9+D15+D19+D24</f>
        <v>0</v>
      </c>
      <c r="E25" s="169">
        <f t="shared" si="4"/>
        <v>2091453700</v>
      </c>
      <c r="F25" s="73">
        <f t="shared" si="4"/>
        <v>2091453700</v>
      </c>
      <c r="G25" s="73">
        <f t="shared" si="4"/>
        <v>206851308</v>
      </c>
      <c r="H25" s="73">
        <f t="shared" si="4"/>
        <v>221560280</v>
      </c>
      <c r="I25" s="73">
        <f t="shared" si="4"/>
        <v>167103934</v>
      </c>
      <c r="J25" s="73">
        <f t="shared" si="4"/>
        <v>595515522</v>
      </c>
      <c r="K25" s="73">
        <f t="shared" si="4"/>
        <v>200614838</v>
      </c>
      <c r="L25" s="73">
        <f t="shared" si="4"/>
        <v>186469932</v>
      </c>
      <c r="M25" s="73">
        <f t="shared" si="4"/>
        <v>167403602</v>
      </c>
      <c r="N25" s="73">
        <f t="shared" si="4"/>
        <v>554488372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1150003894</v>
      </c>
      <c r="X25" s="73">
        <f t="shared" si="4"/>
        <v>1045726850</v>
      </c>
      <c r="Y25" s="73">
        <f t="shared" si="4"/>
        <v>104277044</v>
      </c>
      <c r="Z25" s="170">
        <f>+IF(X25&lt;&gt;0,+(Y25/X25)*100,0)</f>
        <v>9.971728659353062</v>
      </c>
      <c r="AA25" s="168">
        <f>+AA5+AA9+AA15+AA19+AA24</f>
        <v>2091453700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63379891</v>
      </c>
      <c r="D28" s="153">
        <f>SUM(D29:D31)</f>
        <v>0</v>
      </c>
      <c r="E28" s="154">
        <f t="shared" si="5"/>
        <v>74787200</v>
      </c>
      <c r="F28" s="100">
        <f t="shared" si="5"/>
        <v>74787200</v>
      </c>
      <c r="G28" s="100">
        <f t="shared" si="5"/>
        <v>5717662</v>
      </c>
      <c r="H28" s="100">
        <f t="shared" si="5"/>
        <v>2257432</v>
      </c>
      <c r="I28" s="100">
        <f t="shared" si="5"/>
        <v>4490234</v>
      </c>
      <c r="J28" s="100">
        <f t="shared" si="5"/>
        <v>12465328</v>
      </c>
      <c r="K28" s="100">
        <f t="shared" si="5"/>
        <v>6123854</v>
      </c>
      <c r="L28" s="100">
        <f t="shared" si="5"/>
        <v>7413535</v>
      </c>
      <c r="M28" s="100">
        <f t="shared" si="5"/>
        <v>9373850</v>
      </c>
      <c r="N28" s="100">
        <f t="shared" si="5"/>
        <v>22911239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35376567</v>
      </c>
      <c r="X28" s="100">
        <f t="shared" si="5"/>
        <v>37393600</v>
      </c>
      <c r="Y28" s="100">
        <f t="shared" si="5"/>
        <v>-2017033</v>
      </c>
      <c r="Z28" s="137">
        <f>+IF(X28&lt;&gt;0,+(Y28/X28)*100,0)</f>
        <v>-5.394059411236148</v>
      </c>
      <c r="AA28" s="153">
        <f>SUM(AA29:AA31)</f>
        <v>74787200</v>
      </c>
    </row>
    <row r="29" spans="1:27" ht="13.5">
      <c r="A29" s="138" t="s">
        <v>75</v>
      </c>
      <c r="B29" s="136"/>
      <c r="C29" s="155">
        <v>19576384</v>
      </c>
      <c r="D29" s="155"/>
      <c r="E29" s="156">
        <v>1233400</v>
      </c>
      <c r="F29" s="60">
        <v>1233400</v>
      </c>
      <c r="G29" s="60">
        <v>-786418</v>
      </c>
      <c r="H29" s="60">
        <v>-946407</v>
      </c>
      <c r="I29" s="60">
        <v>488407</v>
      </c>
      <c r="J29" s="60">
        <v>-1244418</v>
      </c>
      <c r="K29" s="60">
        <v>-554216</v>
      </c>
      <c r="L29" s="60">
        <v>2543802</v>
      </c>
      <c r="M29" s="60">
        <v>-938297</v>
      </c>
      <c r="N29" s="60">
        <v>1051289</v>
      </c>
      <c r="O29" s="60"/>
      <c r="P29" s="60"/>
      <c r="Q29" s="60"/>
      <c r="R29" s="60"/>
      <c r="S29" s="60"/>
      <c r="T29" s="60"/>
      <c r="U29" s="60"/>
      <c r="V29" s="60"/>
      <c r="W29" s="60">
        <v>-193129</v>
      </c>
      <c r="X29" s="60">
        <v>616700</v>
      </c>
      <c r="Y29" s="60">
        <v>-809829</v>
      </c>
      <c r="Z29" s="140">
        <v>-131.32</v>
      </c>
      <c r="AA29" s="155">
        <v>1233400</v>
      </c>
    </row>
    <row r="30" spans="1:27" ht="13.5">
      <c r="A30" s="138" t="s">
        <v>76</v>
      </c>
      <c r="B30" s="136"/>
      <c r="C30" s="157">
        <v>-15236100</v>
      </c>
      <c r="D30" s="157"/>
      <c r="E30" s="158">
        <v>4500600</v>
      </c>
      <c r="F30" s="159">
        <v>4500600</v>
      </c>
      <c r="G30" s="159">
        <v>-1078317</v>
      </c>
      <c r="H30" s="159">
        <v>-286058</v>
      </c>
      <c r="I30" s="159">
        <v>-376839</v>
      </c>
      <c r="J30" s="159">
        <v>-1741214</v>
      </c>
      <c r="K30" s="159">
        <v>-97292</v>
      </c>
      <c r="L30" s="159">
        <v>105818</v>
      </c>
      <c r="M30" s="159">
        <v>2599804</v>
      </c>
      <c r="N30" s="159">
        <v>2608330</v>
      </c>
      <c r="O30" s="159"/>
      <c r="P30" s="159"/>
      <c r="Q30" s="159"/>
      <c r="R30" s="159"/>
      <c r="S30" s="159"/>
      <c r="T30" s="159"/>
      <c r="U30" s="159"/>
      <c r="V30" s="159"/>
      <c r="W30" s="159">
        <v>867116</v>
      </c>
      <c r="X30" s="159">
        <v>2250300</v>
      </c>
      <c r="Y30" s="159">
        <v>-1383184</v>
      </c>
      <c r="Z30" s="141">
        <v>-61.47</v>
      </c>
      <c r="AA30" s="157">
        <v>4500600</v>
      </c>
    </row>
    <row r="31" spans="1:27" ht="13.5">
      <c r="A31" s="138" t="s">
        <v>77</v>
      </c>
      <c r="B31" s="136"/>
      <c r="C31" s="155">
        <v>59039607</v>
      </c>
      <c r="D31" s="155"/>
      <c r="E31" s="156">
        <v>69053200</v>
      </c>
      <c r="F31" s="60">
        <v>69053200</v>
      </c>
      <c r="G31" s="60">
        <v>7582397</v>
      </c>
      <c r="H31" s="60">
        <v>3489897</v>
      </c>
      <c r="I31" s="60">
        <v>4378666</v>
      </c>
      <c r="J31" s="60">
        <v>15450960</v>
      </c>
      <c r="K31" s="60">
        <v>6775362</v>
      </c>
      <c r="L31" s="60">
        <v>4763915</v>
      </c>
      <c r="M31" s="60">
        <v>7712343</v>
      </c>
      <c r="N31" s="60">
        <v>19251620</v>
      </c>
      <c r="O31" s="60"/>
      <c r="P31" s="60"/>
      <c r="Q31" s="60"/>
      <c r="R31" s="60"/>
      <c r="S31" s="60"/>
      <c r="T31" s="60"/>
      <c r="U31" s="60"/>
      <c r="V31" s="60"/>
      <c r="W31" s="60">
        <v>34702580</v>
      </c>
      <c r="X31" s="60">
        <v>34526600</v>
      </c>
      <c r="Y31" s="60">
        <v>175980</v>
      </c>
      <c r="Z31" s="140">
        <v>0.51</v>
      </c>
      <c r="AA31" s="155">
        <v>69053200</v>
      </c>
    </row>
    <row r="32" spans="1:27" ht="13.5">
      <c r="A32" s="135" t="s">
        <v>78</v>
      </c>
      <c r="B32" s="136"/>
      <c r="C32" s="153">
        <f aca="true" t="shared" si="6" ref="C32:Y32">SUM(C33:C37)</f>
        <v>255155945</v>
      </c>
      <c r="D32" s="153">
        <f>SUM(D33:D37)</f>
        <v>0</v>
      </c>
      <c r="E32" s="154">
        <f t="shared" si="6"/>
        <v>288178735</v>
      </c>
      <c r="F32" s="100">
        <f t="shared" si="6"/>
        <v>288178735</v>
      </c>
      <c r="G32" s="100">
        <f t="shared" si="6"/>
        <v>19921383</v>
      </c>
      <c r="H32" s="100">
        <f t="shared" si="6"/>
        <v>23732686</v>
      </c>
      <c r="I32" s="100">
        <f t="shared" si="6"/>
        <v>23403429</v>
      </c>
      <c r="J32" s="100">
        <f t="shared" si="6"/>
        <v>67057498</v>
      </c>
      <c r="K32" s="100">
        <f t="shared" si="6"/>
        <v>22886650</v>
      </c>
      <c r="L32" s="100">
        <f t="shared" si="6"/>
        <v>24086353</v>
      </c>
      <c r="M32" s="100">
        <f t="shared" si="6"/>
        <v>25339549</v>
      </c>
      <c r="N32" s="100">
        <f t="shared" si="6"/>
        <v>72312552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139370050</v>
      </c>
      <c r="X32" s="100">
        <f t="shared" si="6"/>
        <v>144089368</v>
      </c>
      <c r="Y32" s="100">
        <f t="shared" si="6"/>
        <v>-4719318</v>
      </c>
      <c r="Z32" s="137">
        <f>+IF(X32&lt;&gt;0,+(Y32/X32)*100,0)</f>
        <v>-3.2752714967838568</v>
      </c>
      <c r="AA32" s="153">
        <f>SUM(AA33:AA37)</f>
        <v>288178735</v>
      </c>
    </row>
    <row r="33" spans="1:27" ht="13.5">
      <c r="A33" s="138" t="s">
        <v>79</v>
      </c>
      <c r="B33" s="136"/>
      <c r="C33" s="155">
        <v>41734692</v>
      </c>
      <c r="D33" s="155"/>
      <c r="E33" s="156">
        <v>47692934</v>
      </c>
      <c r="F33" s="60">
        <v>47692934</v>
      </c>
      <c r="G33" s="60">
        <v>3245419</v>
      </c>
      <c r="H33" s="60">
        <v>4072527</v>
      </c>
      <c r="I33" s="60">
        <v>3686431</v>
      </c>
      <c r="J33" s="60">
        <v>11004377</v>
      </c>
      <c r="K33" s="60">
        <v>3642927</v>
      </c>
      <c r="L33" s="60">
        <v>4443943</v>
      </c>
      <c r="M33" s="60">
        <v>3773604</v>
      </c>
      <c r="N33" s="60">
        <v>11860474</v>
      </c>
      <c r="O33" s="60"/>
      <c r="P33" s="60"/>
      <c r="Q33" s="60"/>
      <c r="R33" s="60"/>
      <c r="S33" s="60"/>
      <c r="T33" s="60"/>
      <c r="U33" s="60"/>
      <c r="V33" s="60"/>
      <c r="W33" s="60">
        <v>22864851</v>
      </c>
      <c r="X33" s="60">
        <v>23846467</v>
      </c>
      <c r="Y33" s="60">
        <v>-981616</v>
      </c>
      <c r="Z33" s="140">
        <v>-4.12</v>
      </c>
      <c r="AA33" s="155">
        <v>47692934</v>
      </c>
    </row>
    <row r="34" spans="1:27" ht="13.5">
      <c r="A34" s="138" t="s">
        <v>80</v>
      </c>
      <c r="B34" s="136"/>
      <c r="C34" s="155">
        <v>95863179</v>
      </c>
      <c r="D34" s="155"/>
      <c r="E34" s="156">
        <v>103987612</v>
      </c>
      <c r="F34" s="60">
        <v>103987612</v>
      </c>
      <c r="G34" s="60">
        <v>7170953</v>
      </c>
      <c r="H34" s="60">
        <v>8111551</v>
      </c>
      <c r="I34" s="60">
        <v>8508140</v>
      </c>
      <c r="J34" s="60">
        <v>23790644</v>
      </c>
      <c r="K34" s="60">
        <v>8552021</v>
      </c>
      <c r="L34" s="60">
        <v>8487760</v>
      </c>
      <c r="M34" s="60">
        <v>9986240</v>
      </c>
      <c r="N34" s="60">
        <v>27026021</v>
      </c>
      <c r="O34" s="60"/>
      <c r="P34" s="60"/>
      <c r="Q34" s="60"/>
      <c r="R34" s="60"/>
      <c r="S34" s="60"/>
      <c r="T34" s="60"/>
      <c r="U34" s="60"/>
      <c r="V34" s="60"/>
      <c r="W34" s="60">
        <v>50816665</v>
      </c>
      <c r="X34" s="60">
        <v>51993806</v>
      </c>
      <c r="Y34" s="60">
        <v>-1177141</v>
      </c>
      <c r="Z34" s="140">
        <v>-2.26</v>
      </c>
      <c r="AA34" s="155">
        <v>103987612</v>
      </c>
    </row>
    <row r="35" spans="1:27" ht="13.5">
      <c r="A35" s="138" t="s">
        <v>81</v>
      </c>
      <c r="B35" s="136"/>
      <c r="C35" s="155">
        <v>87118024</v>
      </c>
      <c r="D35" s="155"/>
      <c r="E35" s="156">
        <v>101829800</v>
      </c>
      <c r="F35" s="60">
        <v>101829800</v>
      </c>
      <c r="G35" s="60">
        <v>6679252</v>
      </c>
      <c r="H35" s="60">
        <v>8467607</v>
      </c>
      <c r="I35" s="60">
        <v>8230862</v>
      </c>
      <c r="J35" s="60">
        <v>23377721</v>
      </c>
      <c r="K35" s="60">
        <v>7643786</v>
      </c>
      <c r="L35" s="60">
        <v>8646899</v>
      </c>
      <c r="M35" s="60">
        <v>8408489</v>
      </c>
      <c r="N35" s="60">
        <v>24699174</v>
      </c>
      <c r="O35" s="60"/>
      <c r="P35" s="60"/>
      <c r="Q35" s="60"/>
      <c r="R35" s="60"/>
      <c r="S35" s="60"/>
      <c r="T35" s="60"/>
      <c r="U35" s="60"/>
      <c r="V35" s="60"/>
      <c r="W35" s="60">
        <v>48076895</v>
      </c>
      <c r="X35" s="60">
        <v>50914900</v>
      </c>
      <c r="Y35" s="60">
        <v>-2838005</v>
      </c>
      <c r="Z35" s="140">
        <v>-5.57</v>
      </c>
      <c r="AA35" s="155">
        <v>101829800</v>
      </c>
    </row>
    <row r="36" spans="1:27" ht="13.5">
      <c r="A36" s="138" t="s">
        <v>82</v>
      </c>
      <c r="B36" s="136"/>
      <c r="C36" s="155">
        <v>7613700</v>
      </c>
      <c r="D36" s="155"/>
      <c r="E36" s="156">
        <v>6513500</v>
      </c>
      <c r="F36" s="60">
        <v>6513500</v>
      </c>
      <c r="G36" s="60">
        <v>686248</v>
      </c>
      <c r="H36" s="60">
        <v>800340</v>
      </c>
      <c r="I36" s="60">
        <v>703417</v>
      </c>
      <c r="J36" s="60">
        <v>2190005</v>
      </c>
      <c r="K36" s="60">
        <v>755703</v>
      </c>
      <c r="L36" s="60">
        <v>711651</v>
      </c>
      <c r="M36" s="60">
        <v>685238</v>
      </c>
      <c r="N36" s="60">
        <v>2152592</v>
      </c>
      <c r="O36" s="60"/>
      <c r="P36" s="60"/>
      <c r="Q36" s="60"/>
      <c r="R36" s="60"/>
      <c r="S36" s="60"/>
      <c r="T36" s="60"/>
      <c r="U36" s="60"/>
      <c r="V36" s="60"/>
      <c r="W36" s="60">
        <v>4342597</v>
      </c>
      <c r="X36" s="60">
        <v>3256750</v>
      </c>
      <c r="Y36" s="60">
        <v>1085847</v>
      </c>
      <c r="Z36" s="140">
        <v>33.34</v>
      </c>
      <c r="AA36" s="155">
        <v>6513500</v>
      </c>
    </row>
    <row r="37" spans="1:27" ht="13.5">
      <c r="A37" s="138" t="s">
        <v>83</v>
      </c>
      <c r="B37" s="136"/>
      <c r="C37" s="157">
        <v>22826350</v>
      </c>
      <c r="D37" s="157"/>
      <c r="E37" s="158">
        <v>28154889</v>
      </c>
      <c r="F37" s="159">
        <v>28154889</v>
      </c>
      <c r="G37" s="159">
        <v>2139511</v>
      </c>
      <c r="H37" s="159">
        <v>2280661</v>
      </c>
      <c r="I37" s="159">
        <v>2274579</v>
      </c>
      <c r="J37" s="159">
        <v>6694751</v>
      </c>
      <c r="K37" s="159">
        <v>2292213</v>
      </c>
      <c r="L37" s="159">
        <v>1796100</v>
      </c>
      <c r="M37" s="159">
        <v>2485978</v>
      </c>
      <c r="N37" s="159">
        <v>6574291</v>
      </c>
      <c r="O37" s="159"/>
      <c r="P37" s="159"/>
      <c r="Q37" s="159"/>
      <c r="R37" s="159"/>
      <c r="S37" s="159"/>
      <c r="T37" s="159"/>
      <c r="U37" s="159"/>
      <c r="V37" s="159"/>
      <c r="W37" s="159">
        <v>13269042</v>
      </c>
      <c r="X37" s="159">
        <v>14077445</v>
      </c>
      <c r="Y37" s="159">
        <v>-808403</v>
      </c>
      <c r="Z37" s="141">
        <v>-5.74</v>
      </c>
      <c r="AA37" s="157">
        <v>28154889</v>
      </c>
    </row>
    <row r="38" spans="1:27" ht="13.5">
      <c r="A38" s="135" t="s">
        <v>84</v>
      </c>
      <c r="B38" s="142"/>
      <c r="C38" s="153">
        <f aca="true" t="shared" si="7" ref="C38:Y38">SUM(C39:C41)</f>
        <v>222510013</v>
      </c>
      <c r="D38" s="153">
        <f>SUM(D39:D41)</f>
        <v>0</v>
      </c>
      <c r="E38" s="154">
        <f t="shared" si="7"/>
        <v>187528092</v>
      </c>
      <c r="F38" s="100">
        <f t="shared" si="7"/>
        <v>187528092</v>
      </c>
      <c r="G38" s="100">
        <f t="shared" si="7"/>
        <v>10491539</v>
      </c>
      <c r="H38" s="100">
        <f t="shared" si="7"/>
        <v>13756180</v>
      </c>
      <c r="I38" s="100">
        <f t="shared" si="7"/>
        <v>18439029</v>
      </c>
      <c r="J38" s="100">
        <f t="shared" si="7"/>
        <v>42686748</v>
      </c>
      <c r="K38" s="100">
        <f t="shared" si="7"/>
        <v>13663373</v>
      </c>
      <c r="L38" s="100">
        <f t="shared" si="7"/>
        <v>15538065</v>
      </c>
      <c r="M38" s="100">
        <f t="shared" si="7"/>
        <v>14691909</v>
      </c>
      <c r="N38" s="100">
        <f t="shared" si="7"/>
        <v>43893347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86580095</v>
      </c>
      <c r="X38" s="100">
        <f t="shared" si="7"/>
        <v>93764046</v>
      </c>
      <c r="Y38" s="100">
        <f t="shared" si="7"/>
        <v>-7183951</v>
      </c>
      <c r="Z38" s="137">
        <f>+IF(X38&lt;&gt;0,+(Y38/X38)*100,0)</f>
        <v>-7.661733155158429</v>
      </c>
      <c r="AA38" s="153">
        <f>SUM(AA39:AA41)</f>
        <v>187528092</v>
      </c>
    </row>
    <row r="39" spans="1:27" ht="13.5">
      <c r="A39" s="138" t="s">
        <v>85</v>
      </c>
      <c r="B39" s="136"/>
      <c r="C39" s="155">
        <v>27604861</v>
      </c>
      <c r="D39" s="155"/>
      <c r="E39" s="156">
        <v>36649100</v>
      </c>
      <c r="F39" s="60">
        <v>36649100</v>
      </c>
      <c r="G39" s="60"/>
      <c r="H39" s="60">
        <v>2574879</v>
      </c>
      <c r="I39" s="60">
        <v>2611336</v>
      </c>
      <c r="J39" s="60">
        <v>5186215</v>
      </c>
      <c r="K39" s="60">
        <v>2598203</v>
      </c>
      <c r="L39" s="60">
        <v>1497913</v>
      </c>
      <c r="M39" s="60">
        <v>2711831</v>
      </c>
      <c r="N39" s="60">
        <v>6807947</v>
      </c>
      <c r="O39" s="60"/>
      <c r="P39" s="60"/>
      <c r="Q39" s="60"/>
      <c r="R39" s="60"/>
      <c r="S39" s="60"/>
      <c r="T39" s="60"/>
      <c r="U39" s="60"/>
      <c r="V39" s="60"/>
      <c r="W39" s="60">
        <v>11994162</v>
      </c>
      <c r="X39" s="60">
        <v>18324550</v>
      </c>
      <c r="Y39" s="60">
        <v>-6330388</v>
      </c>
      <c r="Z39" s="140">
        <v>-34.55</v>
      </c>
      <c r="AA39" s="155">
        <v>36649100</v>
      </c>
    </row>
    <row r="40" spans="1:27" ht="13.5">
      <c r="A40" s="138" t="s">
        <v>86</v>
      </c>
      <c r="B40" s="136"/>
      <c r="C40" s="155">
        <v>184691738</v>
      </c>
      <c r="D40" s="155"/>
      <c r="E40" s="156">
        <v>139745300</v>
      </c>
      <c r="F40" s="60">
        <v>139745300</v>
      </c>
      <c r="G40" s="60">
        <v>9649947</v>
      </c>
      <c r="H40" s="60">
        <v>10482967</v>
      </c>
      <c r="I40" s="60">
        <v>15122451</v>
      </c>
      <c r="J40" s="60">
        <v>35255365</v>
      </c>
      <c r="K40" s="60">
        <v>10085057</v>
      </c>
      <c r="L40" s="60">
        <v>11322615</v>
      </c>
      <c r="M40" s="60">
        <v>11195243</v>
      </c>
      <c r="N40" s="60">
        <v>32602915</v>
      </c>
      <c r="O40" s="60"/>
      <c r="P40" s="60"/>
      <c r="Q40" s="60"/>
      <c r="R40" s="60"/>
      <c r="S40" s="60"/>
      <c r="T40" s="60"/>
      <c r="U40" s="60"/>
      <c r="V40" s="60"/>
      <c r="W40" s="60">
        <v>67858280</v>
      </c>
      <c r="X40" s="60">
        <v>69872650</v>
      </c>
      <c r="Y40" s="60">
        <v>-2014370</v>
      </c>
      <c r="Z40" s="140">
        <v>-2.88</v>
      </c>
      <c r="AA40" s="155">
        <v>139745300</v>
      </c>
    </row>
    <row r="41" spans="1:27" ht="13.5">
      <c r="A41" s="138" t="s">
        <v>87</v>
      </c>
      <c r="B41" s="136"/>
      <c r="C41" s="155">
        <v>10213414</v>
      </c>
      <c r="D41" s="155"/>
      <c r="E41" s="156">
        <v>11133692</v>
      </c>
      <c r="F41" s="60">
        <v>11133692</v>
      </c>
      <c r="G41" s="60">
        <v>841592</v>
      </c>
      <c r="H41" s="60">
        <v>698334</v>
      </c>
      <c r="I41" s="60">
        <v>705242</v>
      </c>
      <c r="J41" s="60">
        <v>2245168</v>
      </c>
      <c r="K41" s="60">
        <v>980113</v>
      </c>
      <c r="L41" s="60">
        <v>2717537</v>
      </c>
      <c r="M41" s="60">
        <v>784835</v>
      </c>
      <c r="N41" s="60">
        <v>4482485</v>
      </c>
      <c r="O41" s="60"/>
      <c r="P41" s="60"/>
      <c r="Q41" s="60"/>
      <c r="R41" s="60"/>
      <c r="S41" s="60"/>
      <c r="T41" s="60"/>
      <c r="U41" s="60"/>
      <c r="V41" s="60"/>
      <c r="W41" s="60">
        <v>6727653</v>
      </c>
      <c r="X41" s="60">
        <v>5566846</v>
      </c>
      <c r="Y41" s="60">
        <v>1160807</v>
      </c>
      <c r="Z41" s="140">
        <v>20.85</v>
      </c>
      <c r="AA41" s="155">
        <v>11133692</v>
      </c>
    </row>
    <row r="42" spans="1:27" ht="13.5">
      <c r="A42" s="135" t="s">
        <v>88</v>
      </c>
      <c r="B42" s="142"/>
      <c r="C42" s="153">
        <f aca="true" t="shared" si="8" ref="C42:Y42">SUM(C43:C46)</f>
        <v>1550684063</v>
      </c>
      <c r="D42" s="153">
        <f>SUM(D43:D46)</f>
        <v>0</v>
      </c>
      <c r="E42" s="154">
        <f t="shared" si="8"/>
        <v>1438578476</v>
      </c>
      <c r="F42" s="100">
        <f t="shared" si="8"/>
        <v>1438578476</v>
      </c>
      <c r="G42" s="100">
        <f t="shared" si="8"/>
        <v>147260147</v>
      </c>
      <c r="H42" s="100">
        <f t="shared" si="8"/>
        <v>149931864</v>
      </c>
      <c r="I42" s="100">
        <f t="shared" si="8"/>
        <v>146943878</v>
      </c>
      <c r="J42" s="100">
        <f t="shared" si="8"/>
        <v>444135889</v>
      </c>
      <c r="K42" s="100">
        <f t="shared" si="8"/>
        <v>118502722</v>
      </c>
      <c r="L42" s="100">
        <f t="shared" si="8"/>
        <v>131183487</v>
      </c>
      <c r="M42" s="100">
        <f t="shared" si="8"/>
        <v>90579889</v>
      </c>
      <c r="N42" s="100">
        <f t="shared" si="8"/>
        <v>340266098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784401987</v>
      </c>
      <c r="X42" s="100">
        <f t="shared" si="8"/>
        <v>719289238</v>
      </c>
      <c r="Y42" s="100">
        <f t="shared" si="8"/>
        <v>65112749</v>
      </c>
      <c r="Z42" s="137">
        <f>+IF(X42&lt;&gt;0,+(Y42/X42)*100,0)</f>
        <v>9.052373587716602</v>
      </c>
      <c r="AA42" s="153">
        <f>SUM(AA43:AA46)</f>
        <v>1438578476</v>
      </c>
    </row>
    <row r="43" spans="1:27" ht="13.5">
      <c r="A43" s="138" t="s">
        <v>89</v>
      </c>
      <c r="B43" s="136"/>
      <c r="C43" s="155">
        <v>960232907</v>
      </c>
      <c r="D43" s="155"/>
      <c r="E43" s="156">
        <v>934740600</v>
      </c>
      <c r="F43" s="60">
        <v>934740600</v>
      </c>
      <c r="G43" s="60">
        <v>109975756</v>
      </c>
      <c r="H43" s="60">
        <v>109445976</v>
      </c>
      <c r="I43" s="60">
        <v>97576678</v>
      </c>
      <c r="J43" s="60">
        <v>316998410</v>
      </c>
      <c r="K43" s="60">
        <v>76090778</v>
      </c>
      <c r="L43" s="60">
        <v>91230390</v>
      </c>
      <c r="M43" s="60">
        <v>52828505</v>
      </c>
      <c r="N43" s="60">
        <v>220149673</v>
      </c>
      <c r="O43" s="60"/>
      <c r="P43" s="60"/>
      <c r="Q43" s="60"/>
      <c r="R43" s="60"/>
      <c r="S43" s="60"/>
      <c r="T43" s="60"/>
      <c r="U43" s="60"/>
      <c r="V43" s="60"/>
      <c r="W43" s="60">
        <v>537148083</v>
      </c>
      <c r="X43" s="60">
        <v>467370300</v>
      </c>
      <c r="Y43" s="60">
        <v>69777783</v>
      </c>
      <c r="Z43" s="140">
        <v>14.93</v>
      </c>
      <c r="AA43" s="155">
        <v>934740600</v>
      </c>
    </row>
    <row r="44" spans="1:27" ht="13.5">
      <c r="A44" s="138" t="s">
        <v>90</v>
      </c>
      <c r="B44" s="136"/>
      <c r="C44" s="155">
        <v>378062615</v>
      </c>
      <c r="D44" s="155"/>
      <c r="E44" s="156">
        <v>303542038</v>
      </c>
      <c r="F44" s="60">
        <v>303542038</v>
      </c>
      <c r="G44" s="60">
        <v>21774657</v>
      </c>
      <c r="H44" s="60">
        <v>25451847</v>
      </c>
      <c r="I44" s="60">
        <v>30234851</v>
      </c>
      <c r="J44" s="60">
        <v>77461355</v>
      </c>
      <c r="K44" s="60">
        <v>24309401</v>
      </c>
      <c r="L44" s="60">
        <v>22111363</v>
      </c>
      <c r="M44" s="60">
        <v>20400351</v>
      </c>
      <c r="N44" s="60">
        <v>66821115</v>
      </c>
      <c r="O44" s="60"/>
      <c r="P44" s="60"/>
      <c r="Q44" s="60"/>
      <c r="R44" s="60"/>
      <c r="S44" s="60"/>
      <c r="T44" s="60"/>
      <c r="U44" s="60"/>
      <c r="V44" s="60"/>
      <c r="W44" s="60">
        <v>144282470</v>
      </c>
      <c r="X44" s="60">
        <v>151771019</v>
      </c>
      <c r="Y44" s="60">
        <v>-7488549</v>
      </c>
      <c r="Z44" s="140">
        <v>-4.93</v>
      </c>
      <c r="AA44" s="155">
        <v>303542038</v>
      </c>
    </row>
    <row r="45" spans="1:27" ht="13.5">
      <c r="A45" s="138" t="s">
        <v>91</v>
      </c>
      <c r="B45" s="136"/>
      <c r="C45" s="157">
        <v>129757382</v>
      </c>
      <c r="D45" s="157"/>
      <c r="E45" s="158">
        <v>116205138</v>
      </c>
      <c r="F45" s="159">
        <v>116205138</v>
      </c>
      <c r="G45" s="159">
        <v>8936544</v>
      </c>
      <c r="H45" s="159">
        <v>7800556</v>
      </c>
      <c r="I45" s="159">
        <v>11309146</v>
      </c>
      <c r="J45" s="159">
        <v>28046246</v>
      </c>
      <c r="K45" s="159">
        <v>11099776</v>
      </c>
      <c r="L45" s="159">
        <v>10069306</v>
      </c>
      <c r="M45" s="159">
        <v>10078104</v>
      </c>
      <c r="N45" s="159">
        <v>31247186</v>
      </c>
      <c r="O45" s="159"/>
      <c r="P45" s="159"/>
      <c r="Q45" s="159"/>
      <c r="R45" s="159"/>
      <c r="S45" s="159"/>
      <c r="T45" s="159"/>
      <c r="U45" s="159"/>
      <c r="V45" s="159"/>
      <c r="W45" s="159">
        <v>59293432</v>
      </c>
      <c r="X45" s="159">
        <v>58102569</v>
      </c>
      <c r="Y45" s="159">
        <v>1190863</v>
      </c>
      <c r="Z45" s="141">
        <v>2.05</v>
      </c>
      <c r="AA45" s="157">
        <v>116205138</v>
      </c>
    </row>
    <row r="46" spans="1:27" ht="13.5">
      <c r="A46" s="138" t="s">
        <v>92</v>
      </c>
      <c r="B46" s="136"/>
      <c r="C46" s="155">
        <v>82631159</v>
      </c>
      <c r="D46" s="155"/>
      <c r="E46" s="156">
        <v>84090700</v>
      </c>
      <c r="F46" s="60">
        <v>84090700</v>
      </c>
      <c r="G46" s="60">
        <v>6573190</v>
      </c>
      <c r="H46" s="60">
        <v>7233485</v>
      </c>
      <c r="I46" s="60">
        <v>7823203</v>
      </c>
      <c r="J46" s="60">
        <v>21629878</v>
      </c>
      <c r="K46" s="60">
        <v>7002767</v>
      </c>
      <c r="L46" s="60">
        <v>7772428</v>
      </c>
      <c r="M46" s="60">
        <v>7272929</v>
      </c>
      <c r="N46" s="60">
        <v>22048124</v>
      </c>
      <c r="O46" s="60"/>
      <c r="P46" s="60"/>
      <c r="Q46" s="60"/>
      <c r="R46" s="60"/>
      <c r="S46" s="60"/>
      <c r="T46" s="60"/>
      <c r="U46" s="60"/>
      <c r="V46" s="60"/>
      <c r="W46" s="60">
        <v>43678002</v>
      </c>
      <c r="X46" s="60">
        <v>42045350</v>
      </c>
      <c r="Y46" s="60">
        <v>1632652</v>
      </c>
      <c r="Z46" s="140">
        <v>3.88</v>
      </c>
      <c r="AA46" s="155">
        <v>84090700</v>
      </c>
    </row>
    <row r="47" spans="1:27" ht="13.5">
      <c r="A47" s="135" t="s">
        <v>93</v>
      </c>
      <c r="B47" s="142" t="s">
        <v>94</v>
      </c>
      <c r="C47" s="153">
        <v>344956</v>
      </c>
      <c r="D47" s="153"/>
      <c r="E47" s="154">
        <v>341600</v>
      </c>
      <c r="F47" s="100">
        <v>341600</v>
      </c>
      <c r="G47" s="100">
        <v>9533</v>
      </c>
      <c r="H47" s="100">
        <v>6383</v>
      </c>
      <c r="I47" s="100">
        <v>6383</v>
      </c>
      <c r="J47" s="100">
        <v>22299</v>
      </c>
      <c r="K47" s="100">
        <v>10644</v>
      </c>
      <c r="L47" s="100">
        <v>6383</v>
      </c>
      <c r="M47" s="100">
        <v>6383</v>
      </c>
      <c r="N47" s="100">
        <v>23410</v>
      </c>
      <c r="O47" s="100"/>
      <c r="P47" s="100"/>
      <c r="Q47" s="100"/>
      <c r="R47" s="100"/>
      <c r="S47" s="100"/>
      <c r="T47" s="100"/>
      <c r="U47" s="100"/>
      <c r="V47" s="100"/>
      <c r="W47" s="100">
        <v>45709</v>
      </c>
      <c r="X47" s="100">
        <v>170800</v>
      </c>
      <c r="Y47" s="100">
        <v>-125091</v>
      </c>
      <c r="Z47" s="137">
        <v>-73.24</v>
      </c>
      <c r="AA47" s="153">
        <v>341600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2092074868</v>
      </c>
      <c r="D48" s="168">
        <f>+D28+D32+D38+D42+D47</f>
        <v>0</v>
      </c>
      <c r="E48" s="169">
        <f t="shared" si="9"/>
        <v>1989414103</v>
      </c>
      <c r="F48" s="73">
        <f t="shared" si="9"/>
        <v>1989414103</v>
      </c>
      <c r="G48" s="73">
        <f t="shared" si="9"/>
        <v>183400264</v>
      </c>
      <c r="H48" s="73">
        <f t="shared" si="9"/>
        <v>189684545</v>
      </c>
      <c r="I48" s="73">
        <f t="shared" si="9"/>
        <v>193282953</v>
      </c>
      <c r="J48" s="73">
        <f t="shared" si="9"/>
        <v>566367762</v>
      </c>
      <c r="K48" s="73">
        <f t="shared" si="9"/>
        <v>161187243</v>
      </c>
      <c r="L48" s="73">
        <f t="shared" si="9"/>
        <v>178227823</v>
      </c>
      <c r="M48" s="73">
        <f t="shared" si="9"/>
        <v>139991580</v>
      </c>
      <c r="N48" s="73">
        <f t="shared" si="9"/>
        <v>479406646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1045774408</v>
      </c>
      <c r="X48" s="73">
        <f t="shared" si="9"/>
        <v>994707052</v>
      </c>
      <c r="Y48" s="73">
        <f t="shared" si="9"/>
        <v>51067356</v>
      </c>
      <c r="Z48" s="170">
        <f>+IF(X48&lt;&gt;0,+(Y48/X48)*100,0)</f>
        <v>5.1339091139770066</v>
      </c>
      <c r="AA48" s="168">
        <f>+AA28+AA32+AA38+AA42+AA47</f>
        <v>1989414103</v>
      </c>
    </row>
    <row r="49" spans="1:27" ht="13.5">
      <c r="A49" s="148" t="s">
        <v>49</v>
      </c>
      <c r="B49" s="149"/>
      <c r="C49" s="171">
        <f aca="true" t="shared" si="10" ref="C49:Y49">+C25-C48</f>
        <v>-51419998</v>
      </c>
      <c r="D49" s="171">
        <f>+D25-D48</f>
        <v>0</v>
      </c>
      <c r="E49" s="172">
        <f t="shared" si="10"/>
        <v>102039597</v>
      </c>
      <c r="F49" s="173">
        <f t="shared" si="10"/>
        <v>102039597</v>
      </c>
      <c r="G49" s="173">
        <f t="shared" si="10"/>
        <v>23451044</v>
      </c>
      <c r="H49" s="173">
        <f t="shared" si="10"/>
        <v>31875735</v>
      </c>
      <c r="I49" s="173">
        <f t="shared" si="10"/>
        <v>-26179019</v>
      </c>
      <c r="J49" s="173">
        <f t="shared" si="10"/>
        <v>29147760</v>
      </c>
      <c r="K49" s="173">
        <f t="shared" si="10"/>
        <v>39427595</v>
      </c>
      <c r="L49" s="173">
        <f t="shared" si="10"/>
        <v>8242109</v>
      </c>
      <c r="M49" s="173">
        <f t="shared" si="10"/>
        <v>27412022</v>
      </c>
      <c r="N49" s="173">
        <f t="shared" si="10"/>
        <v>75081726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104229486</v>
      </c>
      <c r="X49" s="173">
        <f>IF(F25=F48,0,X25-X48)</f>
        <v>51019798</v>
      </c>
      <c r="Y49" s="173">
        <f t="shared" si="10"/>
        <v>53209688</v>
      </c>
      <c r="Z49" s="174">
        <f>+IF(X49&lt;&gt;0,+(Y49/X49)*100,0)</f>
        <v>104.29223573170556</v>
      </c>
      <c r="AA49" s="171">
        <f>+AA25-AA48</f>
        <v>102039597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238006738</v>
      </c>
      <c r="D5" s="155">
        <v>0</v>
      </c>
      <c r="E5" s="156">
        <v>275000000</v>
      </c>
      <c r="F5" s="60">
        <v>275000000</v>
      </c>
      <c r="G5" s="60">
        <v>26259694</v>
      </c>
      <c r="H5" s="60">
        <v>21736236</v>
      </c>
      <c r="I5" s="60">
        <v>23177986</v>
      </c>
      <c r="J5" s="60">
        <v>71173916</v>
      </c>
      <c r="K5" s="60">
        <v>22777100</v>
      </c>
      <c r="L5" s="60">
        <v>23079368</v>
      </c>
      <c r="M5" s="60">
        <v>22219564</v>
      </c>
      <c r="N5" s="60">
        <v>68076032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139249948</v>
      </c>
      <c r="X5" s="60">
        <v>137500000</v>
      </c>
      <c r="Y5" s="60">
        <v>1749948</v>
      </c>
      <c r="Z5" s="140">
        <v>1.27</v>
      </c>
      <c r="AA5" s="155">
        <v>275000000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1091706337</v>
      </c>
      <c r="D7" s="155">
        <v>0</v>
      </c>
      <c r="E7" s="156">
        <v>1144131400</v>
      </c>
      <c r="F7" s="60">
        <v>1144131400</v>
      </c>
      <c r="G7" s="60">
        <v>138842448</v>
      </c>
      <c r="H7" s="60">
        <v>152440464</v>
      </c>
      <c r="I7" s="60">
        <v>93901007</v>
      </c>
      <c r="J7" s="60">
        <v>385183919</v>
      </c>
      <c r="K7" s="60">
        <v>123542137</v>
      </c>
      <c r="L7" s="60">
        <v>111407105</v>
      </c>
      <c r="M7" s="60">
        <v>101013944</v>
      </c>
      <c r="N7" s="60">
        <v>335963186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721147105</v>
      </c>
      <c r="X7" s="60">
        <v>572065700</v>
      </c>
      <c r="Y7" s="60">
        <v>149081405</v>
      </c>
      <c r="Z7" s="140">
        <v>26.06</v>
      </c>
      <c r="AA7" s="155">
        <v>1144131400</v>
      </c>
    </row>
    <row r="8" spans="1:27" ht="13.5">
      <c r="A8" s="183" t="s">
        <v>104</v>
      </c>
      <c r="B8" s="182"/>
      <c r="C8" s="155">
        <v>156321428</v>
      </c>
      <c r="D8" s="155">
        <v>0</v>
      </c>
      <c r="E8" s="156">
        <v>167641300</v>
      </c>
      <c r="F8" s="60">
        <v>167641300</v>
      </c>
      <c r="G8" s="60">
        <v>12479246</v>
      </c>
      <c r="H8" s="60">
        <v>14712004</v>
      </c>
      <c r="I8" s="60">
        <v>17960046</v>
      </c>
      <c r="J8" s="60">
        <v>45151296</v>
      </c>
      <c r="K8" s="60">
        <v>15155460</v>
      </c>
      <c r="L8" s="60">
        <v>17319977</v>
      </c>
      <c r="M8" s="60">
        <v>12259589</v>
      </c>
      <c r="N8" s="60">
        <v>44735026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89886322</v>
      </c>
      <c r="X8" s="60">
        <v>83820650</v>
      </c>
      <c r="Y8" s="60">
        <v>6065672</v>
      </c>
      <c r="Z8" s="140">
        <v>7.24</v>
      </c>
      <c r="AA8" s="155">
        <v>167641300</v>
      </c>
    </row>
    <row r="9" spans="1:27" ht="13.5">
      <c r="A9" s="183" t="s">
        <v>105</v>
      </c>
      <c r="B9" s="182"/>
      <c r="C9" s="155">
        <v>69262290</v>
      </c>
      <c r="D9" s="155">
        <v>0</v>
      </c>
      <c r="E9" s="156">
        <v>74242000</v>
      </c>
      <c r="F9" s="60">
        <v>74242000</v>
      </c>
      <c r="G9" s="60">
        <v>5770542</v>
      </c>
      <c r="H9" s="60">
        <v>6065610</v>
      </c>
      <c r="I9" s="60">
        <v>6269324</v>
      </c>
      <c r="J9" s="60">
        <v>18105476</v>
      </c>
      <c r="K9" s="60">
        <v>5998390</v>
      </c>
      <c r="L9" s="60">
        <v>6256407</v>
      </c>
      <c r="M9" s="60">
        <v>6275860</v>
      </c>
      <c r="N9" s="60">
        <v>18530657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36636133</v>
      </c>
      <c r="X9" s="60">
        <v>37121000</v>
      </c>
      <c r="Y9" s="60">
        <v>-484867</v>
      </c>
      <c r="Z9" s="140">
        <v>-1.31</v>
      </c>
      <c r="AA9" s="155">
        <v>74242000</v>
      </c>
    </row>
    <row r="10" spans="1:27" ht="13.5">
      <c r="A10" s="183" t="s">
        <v>106</v>
      </c>
      <c r="B10" s="182"/>
      <c r="C10" s="155">
        <v>52519701</v>
      </c>
      <c r="D10" s="155">
        <v>0</v>
      </c>
      <c r="E10" s="156">
        <v>57320000</v>
      </c>
      <c r="F10" s="54">
        <v>57320000</v>
      </c>
      <c r="G10" s="54">
        <v>4876771</v>
      </c>
      <c r="H10" s="54">
        <v>4896134</v>
      </c>
      <c r="I10" s="54">
        <v>4919372</v>
      </c>
      <c r="J10" s="54">
        <v>14692277</v>
      </c>
      <c r="K10" s="54">
        <v>4924372</v>
      </c>
      <c r="L10" s="54">
        <v>4828939</v>
      </c>
      <c r="M10" s="54">
        <v>4908574</v>
      </c>
      <c r="N10" s="54">
        <v>14661885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29354162</v>
      </c>
      <c r="X10" s="54">
        <v>28660000</v>
      </c>
      <c r="Y10" s="54">
        <v>694162</v>
      </c>
      <c r="Z10" s="184">
        <v>2.42</v>
      </c>
      <c r="AA10" s="130">
        <v>57320000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8781500</v>
      </c>
      <c r="F11" s="60">
        <v>8781500</v>
      </c>
      <c r="G11" s="60">
        <v>800011</v>
      </c>
      <c r="H11" s="60">
        <v>476375</v>
      </c>
      <c r="I11" s="60">
        <v>875150</v>
      </c>
      <c r="J11" s="60">
        <v>2151536</v>
      </c>
      <c r="K11" s="60">
        <v>1867741</v>
      </c>
      <c r="L11" s="60">
        <v>125793</v>
      </c>
      <c r="M11" s="60">
        <v>714503</v>
      </c>
      <c r="N11" s="60">
        <v>2708037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4859573</v>
      </c>
      <c r="X11" s="60">
        <v>4390750</v>
      </c>
      <c r="Y11" s="60">
        <v>468823</v>
      </c>
      <c r="Z11" s="140">
        <v>10.68</v>
      </c>
      <c r="AA11" s="155">
        <v>8781500</v>
      </c>
    </row>
    <row r="12" spans="1:27" ht="13.5">
      <c r="A12" s="183" t="s">
        <v>108</v>
      </c>
      <c r="B12" s="185"/>
      <c r="C12" s="155">
        <v>16860052</v>
      </c>
      <c r="D12" s="155">
        <v>0</v>
      </c>
      <c r="E12" s="156">
        <v>10878300</v>
      </c>
      <c r="F12" s="60">
        <v>10878300</v>
      </c>
      <c r="G12" s="60">
        <v>1013972</v>
      </c>
      <c r="H12" s="60">
        <v>1462965</v>
      </c>
      <c r="I12" s="60">
        <v>1275225</v>
      </c>
      <c r="J12" s="60">
        <v>3752162</v>
      </c>
      <c r="K12" s="60">
        <v>1235734</v>
      </c>
      <c r="L12" s="60">
        <v>1291808</v>
      </c>
      <c r="M12" s="60">
        <v>473892</v>
      </c>
      <c r="N12" s="60">
        <v>3001434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6753596</v>
      </c>
      <c r="X12" s="60">
        <v>5439150</v>
      </c>
      <c r="Y12" s="60">
        <v>1314446</v>
      </c>
      <c r="Z12" s="140">
        <v>24.17</v>
      </c>
      <c r="AA12" s="155">
        <v>10878300</v>
      </c>
    </row>
    <row r="13" spans="1:27" ht="13.5">
      <c r="A13" s="181" t="s">
        <v>109</v>
      </c>
      <c r="B13" s="185"/>
      <c r="C13" s="155">
        <v>14498748</v>
      </c>
      <c r="D13" s="155">
        <v>0</v>
      </c>
      <c r="E13" s="156">
        <v>4151700</v>
      </c>
      <c r="F13" s="60">
        <v>4151700</v>
      </c>
      <c r="G13" s="60">
        <v>683551</v>
      </c>
      <c r="H13" s="60">
        <v>-198917</v>
      </c>
      <c r="I13" s="60">
        <v>1019194</v>
      </c>
      <c r="J13" s="60">
        <v>1503828</v>
      </c>
      <c r="K13" s="60">
        <v>782861</v>
      </c>
      <c r="L13" s="60">
        <v>171207</v>
      </c>
      <c r="M13" s="60">
        <v>2073196</v>
      </c>
      <c r="N13" s="60">
        <v>3027264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4531092</v>
      </c>
      <c r="X13" s="60">
        <v>2075850</v>
      </c>
      <c r="Y13" s="60">
        <v>2455242</v>
      </c>
      <c r="Z13" s="140">
        <v>118.28</v>
      </c>
      <c r="AA13" s="155">
        <v>4151700</v>
      </c>
    </row>
    <row r="14" spans="1:27" ht="13.5">
      <c r="A14" s="181" t="s">
        <v>110</v>
      </c>
      <c r="B14" s="185"/>
      <c r="C14" s="155">
        <v>1778337</v>
      </c>
      <c r="D14" s="155">
        <v>0</v>
      </c>
      <c r="E14" s="156">
        <v>1597000</v>
      </c>
      <c r="F14" s="60">
        <v>1597000</v>
      </c>
      <c r="G14" s="60">
        <v>109587</v>
      </c>
      <c r="H14" s="60">
        <v>121395</v>
      </c>
      <c r="I14" s="60">
        <v>90724</v>
      </c>
      <c r="J14" s="60">
        <v>321706</v>
      </c>
      <c r="K14" s="60">
        <v>129013</v>
      </c>
      <c r="L14" s="60">
        <v>118621</v>
      </c>
      <c r="M14" s="60">
        <v>133057</v>
      </c>
      <c r="N14" s="60">
        <v>380691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702397</v>
      </c>
      <c r="X14" s="60">
        <v>798500</v>
      </c>
      <c r="Y14" s="60">
        <v>-96103</v>
      </c>
      <c r="Z14" s="140">
        <v>-12.04</v>
      </c>
      <c r="AA14" s="155">
        <v>1597000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10549626</v>
      </c>
      <c r="D16" s="155">
        <v>0</v>
      </c>
      <c r="E16" s="156">
        <v>10102200</v>
      </c>
      <c r="F16" s="60">
        <v>10102200</v>
      </c>
      <c r="G16" s="60">
        <v>742484</v>
      </c>
      <c r="H16" s="60">
        <v>866508</v>
      </c>
      <c r="I16" s="60">
        <v>832418</v>
      </c>
      <c r="J16" s="60">
        <v>2441410</v>
      </c>
      <c r="K16" s="60">
        <v>612225</v>
      </c>
      <c r="L16" s="60">
        <v>638454</v>
      </c>
      <c r="M16" s="60">
        <v>853857</v>
      </c>
      <c r="N16" s="60">
        <v>2104536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4545946</v>
      </c>
      <c r="X16" s="60">
        <v>5051100</v>
      </c>
      <c r="Y16" s="60">
        <v>-505154</v>
      </c>
      <c r="Z16" s="140">
        <v>-10</v>
      </c>
      <c r="AA16" s="155">
        <v>10102200</v>
      </c>
    </row>
    <row r="17" spans="1:27" ht="13.5">
      <c r="A17" s="181" t="s">
        <v>113</v>
      </c>
      <c r="B17" s="185"/>
      <c r="C17" s="155">
        <v>1932876</v>
      </c>
      <c r="D17" s="155">
        <v>0</v>
      </c>
      <c r="E17" s="156">
        <v>2747000</v>
      </c>
      <c r="F17" s="60">
        <v>2747000</v>
      </c>
      <c r="G17" s="60">
        <v>152338</v>
      </c>
      <c r="H17" s="60">
        <v>164366</v>
      </c>
      <c r="I17" s="60">
        <v>120989</v>
      </c>
      <c r="J17" s="60">
        <v>437693</v>
      </c>
      <c r="K17" s="60">
        <v>167195</v>
      </c>
      <c r="L17" s="60">
        <v>144520</v>
      </c>
      <c r="M17" s="60">
        <v>74527</v>
      </c>
      <c r="N17" s="60">
        <v>386242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823935</v>
      </c>
      <c r="X17" s="60">
        <v>1373500</v>
      </c>
      <c r="Y17" s="60">
        <v>-549565</v>
      </c>
      <c r="Z17" s="140">
        <v>-40.01</v>
      </c>
      <c r="AA17" s="155">
        <v>2747000</v>
      </c>
    </row>
    <row r="18" spans="1:27" ht="13.5">
      <c r="A18" s="183" t="s">
        <v>114</v>
      </c>
      <c r="B18" s="182"/>
      <c r="C18" s="155">
        <v>6093399</v>
      </c>
      <c r="D18" s="155">
        <v>0</v>
      </c>
      <c r="E18" s="156">
        <v>5800000</v>
      </c>
      <c r="F18" s="60">
        <v>5800000</v>
      </c>
      <c r="G18" s="60">
        <v>494483</v>
      </c>
      <c r="H18" s="60">
        <v>538055</v>
      </c>
      <c r="I18" s="60">
        <v>411995</v>
      </c>
      <c r="J18" s="60">
        <v>1444533</v>
      </c>
      <c r="K18" s="60">
        <v>639300</v>
      </c>
      <c r="L18" s="60">
        <v>586332</v>
      </c>
      <c r="M18" s="60">
        <v>473879</v>
      </c>
      <c r="N18" s="60">
        <v>1699511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3144044</v>
      </c>
      <c r="X18" s="60">
        <v>2900000</v>
      </c>
      <c r="Y18" s="60">
        <v>244044</v>
      </c>
      <c r="Z18" s="140">
        <v>8.42</v>
      </c>
      <c r="AA18" s="155">
        <v>5800000</v>
      </c>
    </row>
    <row r="19" spans="1:27" ht="13.5">
      <c r="A19" s="181" t="s">
        <v>34</v>
      </c>
      <c r="B19" s="185"/>
      <c r="C19" s="155">
        <v>202114116</v>
      </c>
      <c r="D19" s="155">
        <v>0</v>
      </c>
      <c r="E19" s="156">
        <v>219635000</v>
      </c>
      <c r="F19" s="60">
        <v>219635000</v>
      </c>
      <c r="G19" s="60">
        <v>15865316</v>
      </c>
      <c r="H19" s="60">
        <v>16265318</v>
      </c>
      <c r="I19" s="60">
        <v>15865316</v>
      </c>
      <c r="J19" s="60">
        <v>47995950</v>
      </c>
      <c r="K19" s="60">
        <v>21854316</v>
      </c>
      <c r="L19" s="60">
        <v>19366014</v>
      </c>
      <c r="M19" s="60">
        <v>15491666</v>
      </c>
      <c r="N19" s="60">
        <v>56711996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104707946</v>
      </c>
      <c r="X19" s="60">
        <v>109817500</v>
      </c>
      <c r="Y19" s="60">
        <v>-5109554</v>
      </c>
      <c r="Z19" s="140">
        <v>-4.65</v>
      </c>
      <c r="AA19" s="155">
        <v>219635000</v>
      </c>
    </row>
    <row r="20" spans="1:27" ht="13.5">
      <c r="A20" s="181" t="s">
        <v>35</v>
      </c>
      <c r="B20" s="185"/>
      <c r="C20" s="155">
        <v>126783077</v>
      </c>
      <c r="D20" s="155">
        <v>0</v>
      </c>
      <c r="E20" s="156">
        <v>15728900</v>
      </c>
      <c r="F20" s="54">
        <v>15728900</v>
      </c>
      <c r="G20" s="54">
        <v>-1239135</v>
      </c>
      <c r="H20" s="54">
        <v>2013766</v>
      </c>
      <c r="I20" s="54">
        <v>385189</v>
      </c>
      <c r="J20" s="54">
        <v>1159820</v>
      </c>
      <c r="K20" s="54">
        <v>928994</v>
      </c>
      <c r="L20" s="54">
        <v>1135387</v>
      </c>
      <c r="M20" s="54">
        <v>437384</v>
      </c>
      <c r="N20" s="54">
        <v>2501765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3661585</v>
      </c>
      <c r="X20" s="54">
        <v>7864450</v>
      </c>
      <c r="Y20" s="54">
        <v>-4202865</v>
      </c>
      <c r="Z20" s="184">
        <v>-53.44</v>
      </c>
      <c r="AA20" s="130">
        <v>15728900</v>
      </c>
    </row>
    <row r="21" spans="1:27" ht="13.5">
      <c r="A21" s="181" t="s">
        <v>115</v>
      </c>
      <c r="B21" s="185"/>
      <c r="C21" s="155">
        <v>568650</v>
      </c>
      <c r="D21" s="155">
        <v>0</v>
      </c>
      <c r="E21" s="156">
        <v>0</v>
      </c>
      <c r="F21" s="60">
        <v>0</v>
      </c>
      <c r="G21" s="60">
        <v>0</v>
      </c>
      <c r="H21" s="60">
        <v>1</v>
      </c>
      <c r="I21" s="82">
        <v>-1</v>
      </c>
      <c r="J21" s="60">
        <v>0</v>
      </c>
      <c r="K21" s="60">
        <v>0</v>
      </c>
      <c r="L21" s="60">
        <v>0</v>
      </c>
      <c r="M21" s="60">
        <v>110</v>
      </c>
      <c r="N21" s="60">
        <v>110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110</v>
      </c>
      <c r="X21" s="60">
        <v>0</v>
      </c>
      <c r="Y21" s="60">
        <v>110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1988995375</v>
      </c>
      <c r="D22" s="188">
        <f>SUM(D5:D21)</f>
        <v>0</v>
      </c>
      <c r="E22" s="189">
        <f t="shared" si="0"/>
        <v>1997756300</v>
      </c>
      <c r="F22" s="190">
        <f t="shared" si="0"/>
        <v>1997756300</v>
      </c>
      <c r="G22" s="190">
        <f t="shared" si="0"/>
        <v>206851308</v>
      </c>
      <c r="H22" s="190">
        <f t="shared" si="0"/>
        <v>221560280</v>
      </c>
      <c r="I22" s="190">
        <f t="shared" si="0"/>
        <v>167103934</v>
      </c>
      <c r="J22" s="190">
        <f t="shared" si="0"/>
        <v>595515522</v>
      </c>
      <c r="K22" s="190">
        <f t="shared" si="0"/>
        <v>200614838</v>
      </c>
      <c r="L22" s="190">
        <f t="shared" si="0"/>
        <v>186469932</v>
      </c>
      <c r="M22" s="190">
        <f t="shared" si="0"/>
        <v>167403602</v>
      </c>
      <c r="N22" s="190">
        <f t="shared" si="0"/>
        <v>554488372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1150003894</v>
      </c>
      <c r="X22" s="190">
        <f t="shared" si="0"/>
        <v>998878150</v>
      </c>
      <c r="Y22" s="190">
        <f t="shared" si="0"/>
        <v>151125744</v>
      </c>
      <c r="Z22" s="191">
        <f>+IF(X22&lt;&gt;0,+(Y22/X22)*100,0)</f>
        <v>15.129547482843627</v>
      </c>
      <c r="AA22" s="188">
        <f>SUM(AA5:AA21)</f>
        <v>1997756300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437125883</v>
      </c>
      <c r="D25" s="155">
        <v>0</v>
      </c>
      <c r="E25" s="156">
        <v>508764401</v>
      </c>
      <c r="F25" s="60">
        <v>508764401</v>
      </c>
      <c r="G25" s="60">
        <v>38596981</v>
      </c>
      <c r="H25" s="60">
        <v>39190973</v>
      </c>
      <c r="I25" s="60">
        <v>39334255</v>
      </c>
      <c r="J25" s="60">
        <v>117122209</v>
      </c>
      <c r="K25" s="60">
        <v>38949672</v>
      </c>
      <c r="L25" s="60">
        <v>39314364</v>
      </c>
      <c r="M25" s="60">
        <v>44464064</v>
      </c>
      <c r="N25" s="60">
        <v>122728100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239850309</v>
      </c>
      <c r="X25" s="60">
        <v>254382201</v>
      </c>
      <c r="Y25" s="60">
        <v>-14531892</v>
      </c>
      <c r="Z25" s="140">
        <v>-5.71</v>
      </c>
      <c r="AA25" s="155">
        <v>508764401</v>
      </c>
    </row>
    <row r="26" spans="1:27" ht="13.5">
      <c r="A26" s="183" t="s">
        <v>38</v>
      </c>
      <c r="B26" s="182"/>
      <c r="C26" s="155">
        <v>17147837</v>
      </c>
      <c r="D26" s="155">
        <v>0</v>
      </c>
      <c r="E26" s="156">
        <v>21528800</v>
      </c>
      <c r="F26" s="60">
        <v>21528800</v>
      </c>
      <c r="G26" s="60">
        <v>1433057</v>
      </c>
      <c r="H26" s="60">
        <v>0</v>
      </c>
      <c r="I26" s="60">
        <v>1433057</v>
      </c>
      <c r="J26" s="60">
        <v>2866114</v>
      </c>
      <c r="K26" s="60">
        <v>1433057</v>
      </c>
      <c r="L26" s="60">
        <v>1433057</v>
      </c>
      <c r="M26" s="60">
        <v>1433057</v>
      </c>
      <c r="N26" s="60">
        <v>4299171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7165285</v>
      </c>
      <c r="X26" s="60">
        <v>10764400</v>
      </c>
      <c r="Y26" s="60">
        <v>-3599115</v>
      </c>
      <c r="Z26" s="140">
        <v>-33.44</v>
      </c>
      <c r="AA26" s="155">
        <v>21528800</v>
      </c>
    </row>
    <row r="27" spans="1:27" ht="13.5">
      <c r="A27" s="183" t="s">
        <v>118</v>
      </c>
      <c r="B27" s="182"/>
      <c r="C27" s="155">
        <v>3646893</v>
      </c>
      <c r="D27" s="155">
        <v>0</v>
      </c>
      <c r="E27" s="156">
        <v>2075000</v>
      </c>
      <c r="F27" s="60">
        <v>2075000</v>
      </c>
      <c r="G27" s="60">
        <v>0</v>
      </c>
      <c r="H27" s="60">
        <v>1433057</v>
      </c>
      <c r="I27" s="60">
        <v>0</v>
      </c>
      <c r="J27" s="60">
        <v>1433057</v>
      </c>
      <c r="K27" s="60">
        <v>0</v>
      </c>
      <c r="L27" s="60">
        <v>864584</v>
      </c>
      <c r="M27" s="60">
        <v>172916</v>
      </c>
      <c r="N27" s="60">
        <v>1037500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2470557</v>
      </c>
      <c r="X27" s="60">
        <v>1037500</v>
      </c>
      <c r="Y27" s="60">
        <v>1433057</v>
      </c>
      <c r="Z27" s="140">
        <v>138.13</v>
      </c>
      <c r="AA27" s="155">
        <v>2075000</v>
      </c>
    </row>
    <row r="28" spans="1:27" ht="13.5">
      <c r="A28" s="183" t="s">
        <v>39</v>
      </c>
      <c r="B28" s="182"/>
      <c r="C28" s="155">
        <v>345315483</v>
      </c>
      <c r="D28" s="155">
        <v>0</v>
      </c>
      <c r="E28" s="156">
        <v>145217801</v>
      </c>
      <c r="F28" s="60">
        <v>145217801</v>
      </c>
      <c r="G28" s="60">
        <v>12101482</v>
      </c>
      <c r="H28" s="60">
        <v>12101482</v>
      </c>
      <c r="I28" s="60">
        <v>23977757</v>
      </c>
      <c r="J28" s="60">
        <v>48180721</v>
      </c>
      <c r="K28" s="60">
        <v>12101482</v>
      </c>
      <c r="L28" s="60">
        <v>12101481</v>
      </c>
      <c r="M28" s="60">
        <v>9539365</v>
      </c>
      <c r="N28" s="60">
        <v>33742328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81923049</v>
      </c>
      <c r="X28" s="60">
        <v>72608901</v>
      </c>
      <c r="Y28" s="60">
        <v>9314148</v>
      </c>
      <c r="Z28" s="140">
        <v>12.83</v>
      </c>
      <c r="AA28" s="155">
        <v>145217801</v>
      </c>
    </row>
    <row r="29" spans="1:27" ht="13.5">
      <c r="A29" s="183" t="s">
        <v>40</v>
      </c>
      <c r="B29" s="182"/>
      <c r="C29" s="155">
        <v>79985065</v>
      </c>
      <c r="D29" s="155">
        <v>0</v>
      </c>
      <c r="E29" s="156">
        <v>75538200</v>
      </c>
      <c r="F29" s="60">
        <v>75538200</v>
      </c>
      <c r="G29" s="60">
        <v>6294849</v>
      </c>
      <c r="H29" s="60">
        <v>6294849</v>
      </c>
      <c r="I29" s="60">
        <v>6294849</v>
      </c>
      <c r="J29" s="60">
        <v>18884547</v>
      </c>
      <c r="K29" s="60">
        <v>6294849</v>
      </c>
      <c r="L29" s="60">
        <v>6294849</v>
      </c>
      <c r="M29" s="60">
        <v>6294849</v>
      </c>
      <c r="N29" s="60">
        <v>18884547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37769094</v>
      </c>
      <c r="X29" s="60">
        <v>37769100</v>
      </c>
      <c r="Y29" s="60">
        <v>-6</v>
      </c>
      <c r="Z29" s="140">
        <v>0</v>
      </c>
      <c r="AA29" s="155">
        <v>75538200</v>
      </c>
    </row>
    <row r="30" spans="1:27" ht="13.5">
      <c r="A30" s="183" t="s">
        <v>119</v>
      </c>
      <c r="B30" s="182"/>
      <c r="C30" s="155">
        <v>937246910</v>
      </c>
      <c r="D30" s="155">
        <v>0</v>
      </c>
      <c r="E30" s="156">
        <v>928881400</v>
      </c>
      <c r="F30" s="60">
        <v>928881400</v>
      </c>
      <c r="G30" s="60">
        <v>108675901</v>
      </c>
      <c r="H30" s="60">
        <v>108891252</v>
      </c>
      <c r="I30" s="60">
        <v>95533723</v>
      </c>
      <c r="J30" s="60">
        <v>313100876</v>
      </c>
      <c r="K30" s="60">
        <v>74127608</v>
      </c>
      <c r="L30" s="60">
        <v>89968587</v>
      </c>
      <c r="M30" s="60">
        <v>48061028</v>
      </c>
      <c r="N30" s="60">
        <v>212157223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525258099</v>
      </c>
      <c r="X30" s="60">
        <v>464440700</v>
      </c>
      <c r="Y30" s="60">
        <v>60817399</v>
      </c>
      <c r="Z30" s="140">
        <v>13.09</v>
      </c>
      <c r="AA30" s="155">
        <v>928881400</v>
      </c>
    </row>
    <row r="31" spans="1:27" ht="13.5">
      <c r="A31" s="183" t="s">
        <v>120</v>
      </c>
      <c r="B31" s="182"/>
      <c r="C31" s="155">
        <v>65438416</v>
      </c>
      <c r="D31" s="155">
        <v>0</v>
      </c>
      <c r="E31" s="156">
        <v>24032800</v>
      </c>
      <c r="F31" s="60">
        <v>24032800</v>
      </c>
      <c r="G31" s="60">
        <v>1237861</v>
      </c>
      <c r="H31" s="60">
        <v>2248994</v>
      </c>
      <c r="I31" s="60">
        <v>2330850</v>
      </c>
      <c r="J31" s="60">
        <v>5817705</v>
      </c>
      <c r="K31" s="60">
        <v>1952480</v>
      </c>
      <c r="L31" s="60">
        <v>1750300</v>
      </c>
      <c r="M31" s="60">
        <v>1555041</v>
      </c>
      <c r="N31" s="60">
        <v>5257821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11075526</v>
      </c>
      <c r="X31" s="60">
        <v>12016400</v>
      </c>
      <c r="Y31" s="60">
        <v>-940874</v>
      </c>
      <c r="Z31" s="140">
        <v>-7.83</v>
      </c>
      <c r="AA31" s="155">
        <v>24032800</v>
      </c>
    </row>
    <row r="32" spans="1:27" ht="13.5">
      <c r="A32" s="183" t="s">
        <v>121</v>
      </c>
      <c r="B32" s="182"/>
      <c r="C32" s="155">
        <v>98864566</v>
      </c>
      <c r="D32" s="155">
        <v>0</v>
      </c>
      <c r="E32" s="156">
        <v>129660900</v>
      </c>
      <c r="F32" s="60">
        <v>129660900</v>
      </c>
      <c r="G32" s="60">
        <v>6996286</v>
      </c>
      <c r="H32" s="60">
        <v>9751198</v>
      </c>
      <c r="I32" s="60">
        <v>10377373</v>
      </c>
      <c r="J32" s="60">
        <v>27124857</v>
      </c>
      <c r="K32" s="60">
        <v>13443485</v>
      </c>
      <c r="L32" s="60">
        <v>11899827</v>
      </c>
      <c r="M32" s="60">
        <v>12318792</v>
      </c>
      <c r="N32" s="60">
        <v>37662104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64786961</v>
      </c>
      <c r="X32" s="60">
        <v>64830450</v>
      </c>
      <c r="Y32" s="60">
        <v>-43489</v>
      </c>
      <c r="Z32" s="140">
        <v>-0.07</v>
      </c>
      <c r="AA32" s="155">
        <v>129660900</v>
      </c>
    </row>
    <row r="33" spans="1:27" ht="13.5">
      <c r="A33" s="183" t="s">
        <v>42</v>
      </c>
      <c r="B33" s="182"/>
      <c r="C33" s="155">
        <v>2090507</v>
      </c>
      <c r="D33" s="155">
        <v>0</v>
      </c>
      <c r="E33" s="156">
        <v>9903701</v>
      </c>
      <c r="F33" s="60">
        <v>9903701</v>
      </c>
      <c r="G33" s="60">
        <v>433437</v>
      </c>
      <c r="H33" s="60">
        <v>468106</v>
      </c>
      <c r="I33" s="60">
        <v>873685</v>
      </c>
      <c r="J33" s="60">
        <v>1775228</v>
      </c>
      <c r="K33" s="60">
        <v>569110</v>
      </c>
      <c r="L33" s="60">
        <v>544686</v>
      </c>
      <c r="M33" s="60">
        <v>533023</v>
      </c>
      <c r="N33" s="60">
        <v>1646819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3422047</v>
      </c>
      <c r="X33" s="60">
        <v>4951851</v>
      </c>
      <c r="Y33" s="60">
        <v>-1529804</v>
      </c>
      <c r="Z33" s="140">
        <v>-30.89</v>
      </c>
      <c r="AA33" s="155">
        <v>9903701</v>
      </c>
    </row>
    <row r="34" spans="1:27" ht="13.5">
      <c r="A34" s="183" t="s">
        <v>43</v>
      </c>
      <c r="B34" s="182"/>
      <c r="C34" s="155">
        <v>104743404</v>
      </c>
      <c r="D34" s="155">
        <v>0</v>
      </c>
      <c r="E34" s="156">
        <v>143811100</v>
      </c>
      <c r="F34" s="60">
        <v>143811100</v>
      </c>
      <c r="G34" s="60">
        <v>7630410</v>
      </c>
      <c r="H34" s="60">
        <v>9304634</v>
      </c>
      <c r="I34" s="60">
        <v>13127404</v>
      </c>
      <c r="J34" s="60">
        <v>30062448</v>
      </c>
      <c r="K34" s="60">
        <v>12315500</v>
      </c>
      <c r="L34" s="60">
        <v>14056088</v>
      </c>
      <c r="M34" s="60">
        <v>15619445</v>
      </c>
      <c r="N34" s="60">
        <v>41991033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72053481</v>
      </c>
      <c r="X34" s="60">
        <v>71905550</v>
      </c>
      <c r="Y34" s="60">
        <v>147931</v>
      </c>
      <c r="Z34" s="140">
        <v>0.21</v>
      </c>
      <c r="AA34" s="155">
        <v>143811100</v>
      </c>
    </row>
    <row r="35" spans="1:27" ht="13.5">
      <c r="A35" s="181" t="s">
        <v>122</v>
      </c>
      <c r="B35" s="185"/>
      <c r="C35" s="155">
        <v>469904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2092074868</v>
      </c>
      <c r="D36" s="188">
        <f>SUM(D25:D35)</f>
        <v>0</v>
      </c>
      <c r="E36" s="189">
        <f t="shared" si="1"/>
        <v>1989414103</v>
      </c>
      <c r="F36" s="190">
        <f t="shared" si="1"/>
        <v>1989414103</v>
      </c>
      <c r="G36" s="190">
        <f t="shared" si="1"/>
        <v>183400264</v>
      </c>
      <c r="H36" s="190">
        <f t="shared" si="1"/>
        <v>189684545</v>
      </c>
      <c r="I36" s="190">
        <f t="shared" si="1"/>
        <v>193282953</v>
      </c>
      <c r="J36" s="190">
        <f t="shared" si="1"/>
        <v>566367762</v>
      </c>
      <c r="K36" s="190">
        <f t="shared" si="1"/>
        <v>161187243</v>
      </c>
      <c r="L36" s="190">
        <f t="shared" si="1"/>
        <v>178227823</v>
      </c>
      <c r="M36" s="190">
        <f t="shared" si="1"/>
        <v>139991580</v>
      </c>
      <c r="N36" s="190">
        <f t="shared" si="1"/>
        <v>479406646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1045774408</v>
      </c>
      <c r="X36" s="190">
        <f t="shared" si="1"/>
        <v>994707053</v>
      </c>
      <c r="Y36" s="190">
        <f t="shared" si="1"/>
        <v>51067355</v>
      </c>
      <c r="Z36" s="191">
        <f>+IF(X36&lt;&gt;0,+(Y36/X36)*100,0)</f>
        <v>5.133909008283668</v>
      </c>
      <c r="AA36" s="188">
        <f>SUM(AA25:AA35)</f>
        <v>1989414103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-103079493</v>
      </c>
      <c r="D38" s="199">
        <f>+D22-D36</f>
        <v>0</v>
      </c>
      <c r="E38" s="200">
        <f t="shared" si="2"/>
        <v>8342197</v>
      </c>
      <c r="F38" s="106">
        <f t="shared" si="2"/>
        <v>8342197</v>
      </c>
      <c r="G38" s="106">
        <f t="shared" si="2"/>
        <v>23451044</v>
      </c>
      <c r="H38" s="106">
        <f t="shared" si="2"/>
        <v>31875735</v>
      </c>
      <c r="I38" s="106">
        <f t="shared" si="2"/>
        <v>-26179019</v>
      </c>
      <c r="J38" s="106">
        <f t="shared" si="2"/>
        <v>29147760</v>
      </c>
      <c r="K38" s="106">
        <f t="shared" si="2"/>
        <v>39427595</v>
      </c>
      <c r="L38" s="106">
        <f t="shared" si="2"/>
        <v>8242109</v>
      </c>
      <c r="M38" s="106">
        <f t="shared" si="2"/>
        <v>27412022</v>
      </c>
      <c r="N38" s="106">
        <f t="shared" si="2"/>
        <v>75081726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104229486</v>
      </c>
      <c r="X38" s="106">
        <f>IF(F22=F36,0,X22-X36)</f>
        <v>4171097</v>
      </c>
      <c r="Y38" s="106">
        <f t="shared" si="2"/>
        <v>100058389</v>
      </c>
      <c r="Z38" s="201">
        <f>+IF(X38&lt;&gt;0,+(Y38/X38)*100,0)</f>
        <v>2398.8506860425446</v>
      </c>
      <c r="AA38" s="199">
        <f>+AA22-AA36</f>
        <v>8342197</v>
      </c>
    </row>
    <row r="39" spans="1:27" ht="13.5">
      <c r="A39" s="181" t="s">
        <v>46</v>
      </c>
      <c r="B39" s="185"/>
      <c r="C39" s="155">
        <v>51659495</v>
      </c>
      <c r="D39" s="155">
        <v>0</v>
      </c>
      <c r="E39" s="156">
        <v>93697400</v>
      </c>
      <c r="F39" s="60">
        <v>93697400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46848700</v>
      </c>
      <c r="Y39" s="60">
        <v>-46848700</v>
      </c>
      <c r="Z39" s="140">
        <v>-100</v>
      </c>
      <c r="AA39" s="155">
        <v>93697400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-51419998</v>
      </c>
      <c r="D42" s="206">
        <f>SUM(D38:D41)</f>
        <v>0</v>
      </c>
      <c r="E42" s="207">
        <f t="shared" si="3"/>
        <v>102039597</v>
      </c>
      <c r="F42" s="88">
        <f t="shared" si="3"/>
        <v>102039597</v>
      </c>
      <c r="G42" s="88">
        <f t="shared" si="3"/>
        <v>23451044</v>
      </c>
      <c r="H42" s="88">
        <f t="shared" si="3"/>
        <v>31875735</v>
      </c>
      <c r="I42" s="88">
        <f t="shared" si="3"/>
        <v>-26179019</v>
      </c>
      <c r="J42" s="88">
        <f t="shared" si="3"/>
        <v>29147760</v>
      </c>
      <c r="K42" s="88">
        <f t="shared" si="3"/>
        <v>39427595</v>
      </c>
      <c r="L42" s="88">
        <f t="shared" si="3"/>
        <v>8242109</v>
      </c>
      <c r="M42" s="88">
        <f t="shared" si="3"/>
        <v>27412022</v>
      </c>
      <c r="N42" s="88">
        <f t="shared" si="3"/>
        <v>75081726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104229486</v>
      </c>
      <c r="X42" s="88">
        <f t="shared" si="3"/>
        <v>51019797</v>
      </c>
      <c r="Y42" s="88">
        <f t="shared" si="3"/>
        <v>53209689</v>
      </c>
      <c r="Z42" s="208">
        <f>+IF(X42&lt;&gt;0,+(Y42/X42)*100,0)</f>
        <v>104.29223973588135</v>
      </c>
      <c r="AA42" s="206">
        <f>SUM(AA38:AA41)</f>
        <v>102039597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-51419998</v>
      </c>
      <c r="D44" s="210">
        <f>+D42-D43</f>
        <v>0</v>
      </c>
      <c r="E44" s="211">
        <f t="shared" si="4"/>
        <v>102039597</v>
      </c>
      <c r="F44" s="77">
        <f t="shared" si="4"/>
        <v>102039597</v>
      </c>
      <c r="G44" s="77">
        <f t="shared" si="4"/>
        <v>23451044</v>
      </c>
      <c r="H44" s="77">
        <f t="shared" si="4"/>
        <v>31875735</v>
      </c>
      <c r="I44" s="77">
        <f t="shared" si="4"/>
        <v>-26179019</v>
      </c>
      <c r="J44" s="77">
        <f t="shared" si="4"/>
        <v>29147760</v>
      </c>
      <c r="K44" s="77">
        <f t="shared" si="4"/>
        <v>39427595</v>
      </c>
      <c r="L44" s="77">
        <f t="shared" si="4"/>
        <v>8242109</v>
      </c>
      <c r="M44" s="77">
        <f t="shared" si="4"/>
        <v>27412022</v>
      </c>
      <c r="N44" s="77">
        <f t="shared" si="4"/>
        <v>75081726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104229486</v>
      </c>
      <c r="X44" s="77">
        <f t="shared" si="4"/>
        <v>51019797</v>
      </c>
      <c r="Y44" s="77">
        <f t="shared" si="4"/>
        <v>53209689</v>
      </c>
      <c r="Z44" s="212">
        <f>+IF(X44&lt;&gt;0,+(Y44/X44)*100,0)</f>
        <v>104.29223973588135</v>
      </c>
      <c r="AA44" s="210">
        <f>+AA42-AA43</f>
        <v>102039597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-51419998</v>
      </c>
      <c r="D46" s="206">
        <f>SUM(D44:D45)</f>
        <v>0</v>
      </c>
      <c r="E46" s="207">
        <f t="shared" si="5"/>
        <v>102039597</v>
      </c>
      <c r="F46" s="88">
        <f t="shared" si="5"/>
        <v>102039597</v>
      </c>
      <c r="G46" s="88">
        <f t="shared" si="5"/>
        <v>23451044</v>
      </c>
      <c r="H46" s="88">
        <f t="shared" si="5"/>
        <v>31875735</v>
      </c>
      <c r="I46" s="88">
        <f t="shared" si="5"/>
        <v>-26179019</v>
      </c>
      <c r="J46" s="88">
        <f t="shared" si="5"/>
        <v>29147760</v>
      </c>
      <c r="K46" s="88">
        <f t="shared" si="5"/>
        <v>39427595</v>
      </c>
      <c r="L46" s="88">
        <f t="shared" si="5"/>
        <v>8242109</v>
      </c>
      <c r="M46" s="88">
        <f t="shared" si="5"/>
        <v>27412022</v>
      </c>
      <c r="N46" s="88">
        <f t="shared" si="5"/>
        <v>75081726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104229486</v>
      </c>
      <c r="X46" s="88">
        <f t="shared" si="5"/>
        <v>51019797</v>
      </c>
      <c r="Y46" s="88">
        <f t="shared" si="5"/>
        <v>53209689</v>
      </c>
      <c r="Z46" s="208">
        <f>+IF(X46&lt;&gt;0,+(Y46/X46)*100,0)</f>
        <v>104.29223973588135</v>
      </c>
      <c r="AA46" s="206">
        <f>SUM(AA44:AA45)</f>
        <v>102039597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-51419998</v>
      </c>
      <c r="D48" s="217">
        <f>SUM(D46:D47)</f>
        <v>0</v>
      </c>
      <c r="E48" s="218">
        <f t="shared" si="6"/>
        <v>102039597</v>
      </c>
      <c r="F48" s="219">
        <f t="shared" si="6"/>
        <v>102039597</v>
      </c>
      <c r="G48" s="219">
        <f t="shared" si="6"/>
        <v>23451044</v>
      </c>
      <c r="H48" s="220">
        <f t="shared" si="6"/>
        <v>31875735</v>
      </c>
      <c r="I48" s="220">
        <f t="shared" si="6"/>
        <v>-26179019</v>
      </c>
      <c r="J48" s="220">
        <f t="shared" si="6"/>
        <v>29147760</v>
      </c>
      <c r="K48" s="220">
        <f t="shared" si="6"/>
        <v>39427595</v>
      </c>
      <c r="L48" s="220">
        <f t="shared" si="6"/>
        <v>8242109</v>
      </c>
      <c r="M48" s="219">
        <f t="shared" si="6"/>
        <v>27412022</v>
      </c>
      <c r="N48" s="219">
        <f t="shared" si="6"/>
        <v>75081726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104229486</v>
      </c>
      <c r="X48" s="220">
        <f t="shared" si="6"/>
        <v>51019797</v>
      </c>
      <c r="Y48" s="220">
        <f t="shared" si="6"/>
        <v>53209689</v>
      </c>
      <c r="Z48" s="221">
        <f>+IF(X48&lt;&gt;0,+(Y48/X48)*100,0)</f>
        <v>104.29223973588135</v>
      </c>
      <c r="AA48" s="222">
        <f>SUM(AA46:AA47)</f>
        <v>102039597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22235448</v>
      </c>
      <c r="D5" s="153">
        <f>SUM(D6:D8)</f>
        <v>0</v>
      </c>
      <c r="E5" s="154">
        <f t="shared" si="0"/>
        <v>42152600</v>
      </c>
      <c r="F5" s="100">
        <f t="shared" si="0"/>
        <v>42152600</v>
      </c>
      <c r="G5" s="100">
        <f t="shared" si="0"/>
        <v>41191</v>
      </c>
      <c r="H5" s="100">
        <f t="shared" si="0"/>
        <v>251736</v>
      </c>
      <c r="I5" s="100">
        <f t="shared" si="0"/>
        <v>1703153</v>
      </c>
      <c r="J5" s="100">
        <f t="shared" si="0"/>
        <v>1996080</v>
      </c>
      <c r="K5" s="100">
        <f t="shared" si="0"/>
        <v>2291100</v>
      </c>
      <c r="L5" s="100">
        <f t="shared" si="0"/>
        <v>2451985</v>
      </c>
      <c r="M5" s="100">
        <f t="shared" si="0"/>
        <v>886719</v>
      </c>
      <c r="N5" s="100">
        <f t="shared" si="0"/>
        <v>5629804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7625884</v>
      </c>
      <c r="X5" s="100">
        <f t="shared" si="0"/>
        <v>21076300</v>
      </c>
      <c r="Y5" s="100">
        <f t="shared" si="0"/>
        <v>-13450416</v>
      </c>
      <c r="Z5" s="137">
        <f>+IF(X5&lt;&gt;0,+(Y5/X5)*100,0)</f>
        <v>-63.81772891826364</v>
      </c>
      <c r="AA5" s="153">
        <f>SUM(AA6:AA8)</f>
        <v>42152600</v>
      </c>
    </row>
    <row r="6" spans="1:27" ht="13.5">
      <c r="A6" s="138" t="s">
        <v>75</v>
      </c>
      <c r="B6" s="136"/>
      <c r="C6" s="155"/>
      <c r="D6" s="155"/>
      <c r="E6" s="156">
        <v>375000</v>
      </c>
      <c r="F6" s="60">
        <v>375000</v>
      </c>
      <c r="G6" s="60"/>
      <c r="H6" s="60"/>
      <c r="I6" s="60"/>
      <c r="J6" s="60"/>
      <c r="K6" s="60">
        <v>2615</v>
      </c>
      <c r="L6" s="60">
        <v>224807</v>
      </c>
      <c r="M6" s="60"/>
      <c r="N6" s="60">
        <v>227422</v>
      </c>
      <c r="O6" s="60"/>
      <c r="P6" s="60"/>
      <c r="Q6" s="60"/>
      <c r="R6" s="60"/>
      <c r="S6" s="60"/>
      <c r="T6" s="60"/>
      <c r="U6" s="60"/>
      <c r="V6" s="60"/>
      <c r="W6" s="60">
        <v>227422</v>
      </c>
      <c r="X6" s="60">
        <v>187500</v>
      </c>
      <c r="Y6" s="60">
        <v>39922</v>
      </c>
      <c r="Z6" s="140">
        <v>21.29</v>
      </c>
      <c r="AA6" s="62">
        <v>375000</v>
      </c>
    </row>
    <row r="7" spans="1:27" ht="13.5">
      <c r="A7" s="138" t="s">
        <v>76</v>
      </c>
      <c r="B7" s="136"/>
      <c r="C7" s="157">
        <v>195049</v>
      </c>
      <c r="D7" s="157"/>
      <c r="E7" s="158">
        <v>4750500</v>
      </c>
      <c r="F7" s="159">
        <v>4750500</v>
      </c>
      <c r="G7" s="159">
        <v>19506</v>
      </c>
      <c r="H7" s="159"/>
      <c r="I7" s="159">
        <v>8800</v>
      </c>
      <c r="J7" s="159">
        <v>28306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28306</v>
      </c>
      <c r="X7" s="159">
        <v>2375250</v>
      </c>
      <c r="Y7" s="159">
        <v>-2346944</v>
      </c>
      <c r="Z7" s="141">
        <v>-98.81</v>
      </c>
      <c r="AA7" s="225">
        <v>4750500</v>
      </c>
    </row>
    <row r="8" spans="1:27" ht="13.5">
      <c r="A8" s="138" t="s">
        <v>77</v>
      </c>
      <c r="B8" s="136"/>
      <c r="C8" s="155">
        <v>22040399</v>
      </c>
      <c r="D8" s="155"/>
      <c r="E8" s="156">
        <v>37027100</v>
      </c>
      <c r="F8" s="60">
        <v>37027100</v>
      </c>
      <c r="G8" s="60">
        <v>21685</v>
      </c>
      <c r="H8" s="60">
        <v>251736</v>
      </c>
      <c r="I8" s="60">
        <v>1694353</v>
      </c>
      <c r="J8" s="60">
        <v>1967774</v>
      </c>
      <c r="K8" s="60">
        <v>2288485</v>
      </c>
      <c r="L8" s="60">
        <v>2227178</v>
      </c>
      <c r="M8" s="60">
        <v>886719</v>
      </c>
      <c r="N8" s="60">
        <v>5402382</v>
      </c>
      <c r="O8" s="60"/>
      <c r="P8" s="60"/>
      <c r="Q8" s="60"/>
      <c r="R8" s="60"/>
      <c r="S8" s="60"/>
      <c r="T8" s="60"/>
      <c r="U8" s="60"/>
      <c r="V8" s="60"/>
      <c r="W8" s="60">
        <v>7370156</v>
      </c>
      <c r="X8" s="60">
        <v>18513550</v>
      </c>
      <c r="Y8" s="60">
        <v>-11143394</v>
      </c>
      <c r="Z8" s="140">
        <v>-60.19</v>
      </c>
      <c r="AA8" s="62">
        <v>37027100</v>
      </c>
    </row>
    <row r="9" spans="1:27" ht="13.5">
      <c r="A9" s="135" t="s">
        <v>78</v>
      </c>
      <c r="B9" s="136"/>
      <c r="C9" s="153">
        <f aca="true" t="shared" si="1" ref="C9:Y9">SUM(C10:C14)</f>
        <v>15936503</v>
      </c>
      <c r="D9" s="153">
        <f>SUM(D10:D14)</f>
        <v>0</v>
      </c>
      <c r="E9" s="154">
        <f t="shared" si="1"/>
        <v>61155700</v>
      </c>
      <c r="F9" s="100">
        <f t="shared" si="1"/>
        <v>61155700</v>
      </c>
      <c r="G9" s="100">
        <f t="shared" si="1"/>
        <v>702117</v>
      </c>
      <c r="H9" s="100">
        <f t="shared" si="1"/>
        <v>652926</v>
      </c>
      <c r="I9" s="100">
        <f t="shared" si="1"/>
        <v>1195030</v>
      </c>
      <c r="J9" s="100">
        <f t="shared" si="1"/>
        <v>2550073</v>
      </c>
      <c r="K9" s="100">
        <f t="shared" si="1"/>
        <v>1008436</v>
      </c>
      <c r="L9" s="100">
        <f t="shared" si="1"/>
        <v>1809590</v>
      </c>
      <c r="M9" s="100">
        <f t="shared" si="1"/>
        <v>1923321</v>
      </c>
      <c r="N9" s="100">
        <f t="shared" si="1"/>
        <v>4741347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7291420</v>
      </c>
      <c r="X9" s="100">
        <f t="shared" si="1"/>
        <v>30577850</v>
      </c>
      <c r="Y9" s="100">
        <f t="shared" si="1"/>
        <v>-23286430</v>
      </c>
      <c r="Z9" s="137">
        <f>+IF(X9&lt;&gt;0,+(Y9/X9)*100,0)</f>
        <v>-76.15456940236152</v>
      </c>
      <c r="AA9" s="102">
        <f>SUM(AA10:AA14)</f>
        <v>61155700</v>
      </c>
    </row>
    <row r="10" spans="1:27" ht="13.5">
      <c r="A10" s="138" t="s">
        <v>79</v>
      </c>
      <c r="B10" s="136"/>
      <c r="C10" s="155">
        <v>4469715</v>
      </c>
      <c r="D10" s="155"/>
      <c r="E10" s="156">
        <v>16572100</v>
      </c>
      <c r="F10" s="60">
        <v>16572100</v>
      </c>
      <c r="G10" s="60">
        <v>376320</v>
      </c>
      <c r="H10" s="60">
        <v>324461</v>
      </c>
      <c r="I10" s="60">
        <v>792723</v>
      </c>
      <c r="J10" s="60">
        <v>1493504</v>
      </c>
      <c r="K10" s="60">
        <v>211585</v>
      </c>
      <c r="L10" s="60">
        <v>1078919</v>
      </c>
      <c r="M10" s="60">
        <v>828891</v>
      </c>
      <c r="N10" s="60">
        <v>2119395</v>
      </c>
      <c r="O10" s="60"/>
      <c r="P10" s="60"/>
      <c r="Q10" s="60"/>
      <c r="R10" s="60"/>
      <c r="S10" s="60"/>
      <c r="T10" s="60"/>
      <c r="U10" s="60"/>
      <c r="V10" s="60"/>
      <c r="W10" s="60">
        <v>3612899</v>
      </c>
      <c r="X10" s="60">
        <v>8286050</v>
      </c>
      <c r="Y10" s="60">
        <v>-4673151</v>
      </c>
      <c r="Z10" s="140">
        <v>-56.4</v>
      </c>
      <c r="AA10" s="62">
        <v>16572100</v>
      </c>
    </row>
    <row r="11" spans="1:27" ht="13.5">
      <c r="A11" s="138" t="s">
        <v>80</v>
      </c>
      <c r="B11" s="136"/>
      <c r="C11" s="155">
        <v>2276039</v>
      </c>
      <c r="D11" s="155"/>
      <c r="E11" s="156">
        <v>24693300</v>
      </c>
      <c r="F11" s="60">
        <v>24693300</v>
      </c>
      <c r="G11" s="60"/>
      <c r="H11" s="60">
        <v>100003</v>
      </c>
      <c r="I11" s="60">
        <v>38020</v>
      </c>
      <c r="J11" s="60">
        <v>138023</v>
      </c>
      <c r="K11" s="60">
        <v>470344</v>
      </c>
      <c r="L11" s="60">
        <v>138081</v>
      </c>
      <c r="M11" s="60">
        <v>420019</v>
      </c>
      <c r="N11" s="60">
        <v>1028444</v>
      </c>
      <c r="O11" s="60"/>
      <c r="P11" s="60"/>
      <c r="Q11" s="60"/>
      <c r="R11" s="60"/>
      <c r="S11" s="60"/>
      <c r="T11" s="60"/>
      <c r="U11" s="60"/>
      <c r="V11" s="60"/>
      <c r="W11" s="60">
        <v>1166467</v>
      </c>
      <c r="X11" s="60">
        <v>12346650</v>
      </c>
      <c r="Y11" s="60">
        <v>-11180183</v>
      </c>
      <c r="Z11" s="140">
        <v>-90.55</v>
      </c>
      <c r="AA11" s="62">
        <v>24693300</v>
      </c>
    </row>
    <row r="12" spans="1:27" ht="13.5">
      <c r="A12" s="138" t="s">
        <v>81</v>
      </c>
      <c r="B12" s="136"/>
      <c r="C12" s="155">
        <v>2920031</v>
      </c>
      <c r="D12" s="155"/>
      <c r="E12" s="156">
        <v>13697200</v>
      </c>
      <c r="F12" s="60">
        <v>13697200</v>
      </c>
      <c r="G12" s="60">
        <v>142000</v>
      </c>
      <c r="H12" s="60">
        <v>31781</v>
      </c>
      <c r="I12" s="60">
        <v>137840</v>
      </c>
      <c r="J12" s="60">
        <v>311621</v>
      </c>
      <c r="K12" s="60">
        <v>238998</v>
      </c>
      <c r="L12" s="60">
        <v>159804</v>
      </c>
      <c r="M12" s="60">
        <v>230543</v>
      </c>
      <c r="N12" s="60">
        <v>629345</v>
      </c>
      <c r="O12" s="60"/>
      <c r="P12" s="60"/>
      <c r="Q12" s="60"/>
      <c r="R12" s="60"/>
      <c r="S12" s="60"/>
      <c r="T12" s="60"/>
      <c r="U12" s="60"/>
      <c r="V12" s="60"/>
      <c r="W12" s="60">
        <v>940966</v>
      </c>
      <c r="X12" s="60">
        <v>6848600</v>
      </c>
      <c r="Y12" s="60">
        <v>-5907634</v>
      </c>
      <c r="Z12" s="140">
        <v>-86.26</v>
      </c>
      <c r="AA12" s="62">
        <v>13697200</v>
      </c>
    </row>
    <row r="13" spans="1:27" ht="13.5">
      <c r="A13" s="138" t="s">
        <v>82</v>
      </c>
      <c r="B13" s="136"/>
      <c r="C13" s="155">
        <v>6045656</v>
      </c>
      <c r="D13" s="155"/>
      <c r="E13" s="156"/>
      <c r="F13" s="60"/>
      <c r="G13" s="60">
        <v>183797</v>
      </c>
      <c r="H13" s="60">
        <v>171835</v>
      </c>
      <c r="I13" s="60">
        <v>175437</v>
      </c>
      <c r="J13" s="60">
        <v>531069</v>
      </c>
      <c r="K13" s="60">
        <v>33033</v>
      </c>
      <c r="L13" s="60">
        <v>353073</v>
      </c>
      <c r="M13" s="60">
        <v>368434</v>
      </c>
      <c r="N13" s="60">
        <v>754540</v>
      </c>
      <c r="O13" s="60"/>
      <c r="P13" s="60"/>
      <c r="Q13" s="60"/>
      <c r="R13" s="60"/>
      <c r="S13" s="60"/>
      <c r="T13" s="60"/>
      <c r="U13" s="60"/>
      <c r="V13" s="60"/>
      <c r="W13" s="60">
        <v>1285609</v>
      </c>
      <c r="X13" s="60"/>
      <c r="Y13" s="60">
        <v>1285609</v>
      </c>
      <c r="Z13" s="140"/>
      <c r="AA13" s="62"/>
    </row>
    <row r="14" spans="1:27" ht="13.5">
      <c r="A14" s="138" t="s">
        <v>83</v>
      </c>
      <c r="B14" s="136"/>
      <c r="C14" s="157">
        <v>225062</v>
      </c>
      <c r="D14" s="157"/>
      <c r="E14" s="158">
        <v>6193100</v>
      </c>
      <c r="F14" s="159">
        <v>6193100</v>
      </c>
      <c r="G14" s="159"/>
      <c r="H14" s="159">
        <v>24846</v>
      </c>
      <c r="I14" s="159">
        <v>51010</v>
      </c>
      <c r="J14" s="159">
        <v>75856</v>
      </c>
      <c r="K14" s="159">
        <v>54476</v>
      </c>
      <c r="L14" s="159">
        <v>79713</v>
      </c>
      <c r="M14" s="159">
        <v>75434</v>
      </c>
      <c r="N14" s="159">
        <v>209623</v>
      </c>
      <c r="O14" s="159"/>
      <c r="P14" s="159"/>
      <c r="Q14" s="159"/>
      <c r="R14" s="159"/>
      <c r="S14" s="159"/>
      <c r="T14" s="159"/>
      <c r="U14" s="159"/>
      <c r="V14" s="159"/>
      <c r="W14" s="159">
        <v>285479</v>
      </c>
      <c r="X14" s="159">
        <v>3096550</v>
      </c>
      <c r="Y14" s="159">
        <v>-2811071</v>
      </c>
      <c r="Z14" s="141">
        <v>-90.78</v>
      </c>
      <c r="AA14" s="225">
        <v>6193100</v>
      </c>
    </row>
    <row r="15" spans="1:27" ht="13.5">
      <c r="A15" s="135" t="s">
        <v>84</v>
      </c>
      <c r="B15" s="142"/>
      <c r="C15" s="153">
        <f aca="true" t="shared" si="2" ref="C15:Y15">SUM(C16:C18)</f>
        <v>7247417</v>
      </c>
      <c r="D15" s="153">
        <f>SUM(D16:D18)</f>
        <v>0</v>
      </c>
      <c r="E15" s="154">
        <f t="shared" si="2"/>
        <v>37935200</v>
      </c>
      <c r="F15" s="100">
        <f t="shared" si="2"/>
        <v>37935200</v>
      </c>
      <c r="G15" s="100">
        <f t="shared" si="2"/>
        <v>136893</v>
      </c>
      <c r="H15" s="100">
        <f t="shared" si="2"/>
        <v>11365</v>
      </c>
      <c r="I15" s="100">
        <f t="shared" si="2"/>
        <v>203004</v>
      </c>
      <c r="J15" s="100">
        <f t="shared" si="2"/>
        <v>351262</v>
      </c>
      <c r="K15" s="100">
        <f t="shared" si="2"/>
        <v>226960</v>
      </c>
      <c r="L15" s="100">
        <f t="shared" si="2"/>
        <v>551736</v>
      </c>
      <c r="M15" s="100">
        <f t="shared" si="2"/>
        <v>2780644</v>
      </c>
      <c r="N15" s="100">
        <f t="shared" si="2"/>
        <v>3559340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3910602</v>
      </c>
      <c r="X15" s="100">
        <f t="shared" si="2"/>
        <v>18967600</v>
      </c>
      <c r="Y15" s="100">
        <f t="shared" si="2"/>
        <v>-15056998</v>
      </c>
      <c r="Z15" s="137">
        <f>+IF(X15&lt;&gt;0,+(Y15/X15)*100,0)</f>
        <v>-79.3827263333263</v>
      </c>
      <c r="AA15" s="102">
        <f>SUM(AA16:AA18)</f>
        <v>37935200</v>
      </c>
    </row>
    <row r="16" spans="1:27" ht="13.5">
      <c r="A16" s="138" t="s">
        <v>85</v>
      </c>
      <c r="B16" s="136"/>
      <c r="C16" s="155">
        <v>218922</v>
      </c>
      <c r="D16" s="155"/>
      <c r="E16" s="156">
        <v>155600</v>
      </c>
      <c r="F16" s="60">
        <v>155600</v>
      </c>
      <c r="G16" s="60">
        <v>8489</v>
      </c>
      <c r="H16" s="60"/>
      <c r="I16" s="60">
        <v>5590</v>
      </c>
      <c r="J16" s="60">
        <v>14079</v>
      </c>
      <c r="K16" s="60">
        <v>19399</v>
      </c>
      <c r="L16" s="60"/>
      <c r="M16" s="60"/>
      <c r="N16" s="60">
        <v>19399</v>
      </c>
      <c r="O16" s="60"/>
      <c r="P16" s="60"/>
      <c r="Q16" s="60"/>
      <c r="R16" s="60"/>
      <c r="S16" s="60"/>
      <c r="T16" s="60"/>
      <c r="U16" s="60"/>
      <c r="V16" s="60"/>
      <c r="W16" s="60">
        <v>33478</v>
      </c>
      <c r="X16" s="60">
        <v>77800</v>
      </c>
      <c r="Y16" s="60">
        <v>-44322</v>
      </c>
      <c r="Z16" s="140">
        <v>-56.97</v>
      </c>
      <c r="AA16" s="62">
        <v>155600</v>
      </c>
    </row>
    <row r="17" spans="1:27" ht="13.5">
      <c r="A17" s="138" t="s">
        <v>86</v>
      </c>
      <c r="B17" s="136"/>
      <c r="C17" s="155">
        <v>7028495</v>
      </c>
      <c r="D17" s="155"/>
      <c r="E17" s="156">
        <v>37779600</v>
      </c>
      <c r="F17" s="60">
        <v>37779600</v>
      </c>
      <c r="G17" s="60">
        <v>128404</v>
      </c>
      <c r="H17" s="60">
        <v>11365</v>
      </c>
      <c r="I17" s="60">
        <v>197414</v>
      </c>
      <c r="J17" s="60">
        <v>337183</v>
      </c>
      <c r="K17" s="60">
        <v>207561</v>
      </c>
      <c r="L17" s="60">
        <v>551736</v>
      </c>
      <c r="M17" s="60">
        <v>2780644</v>
      </c>
      <c r="N17" s="60">
        <v>3539941</v>
      </c>
      <c r="O17" s="60"/>
      <c r="P17" s="60"/>
      <c r="Q17" s="60"/>
      <c r="R17" s="60"/>
      <c r="S17" s="60"/>
      <c r="T17" s="60"/>
      <c r="U17" s="60"/>
      <c r="V17" s="60"/>
      <c r="W17" s="60">
        <v>3877124</v>
      </c>
      <c r="X17" s="60">
        <v>18889800</v>
      </c>
      <c r="Y17" s="60">
        <v>-15012676</v>
      </c>
      <c r="Z17" s="140">
        <v>-79.48</v>
      </c>
      <c r="AA17" s="62">
        <v>37779600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67359188</v>
      </c>
      <c r="D19" s="153">
        <f>SUM(D20:D23)</f>
        <v>0</v>
      </c>
      <c r="E19" s="154">
        <f t="shared" si="3"/>
        <v>197470100</v>
      </c>
      <c r="F19" s="100">
        <f t="shared" si="3"/>
        <v>197470100</v>
      </c>
      <c r="G19" s="100">
        <f t="shared" si="3"/>
        <v>2184233</v>
      </c>
      <c r="H19" s="100">
        <f t="shared" si="3"/>
        <v>4579976</v>
      </c>
      <c r="I19" s="100">
        <f t="shared" si="3"/>
        <v>11919491</v>
      </c>
      <c r="J19" s="100">
        <f t="shared" si="3"/>
        <v>18683700</v>
      </c>
      <c r="K19" s="100">
        <f t="shared" si="3"/>
        <v>5264820</v>
      </c>
      <c r="L19" s="100">
        <f t="shared" si="3"/>
        <v>3389573</v>
      </c>
      <c r="M19" s="100">
        <f t="shared" si="3"/>
        <v>7268205</v>
      </c>
      <c r="N19" s="100">
        <f t="shared" si="3"/>
        <v>15922598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34606298</v>
      </c>
      <c r="X19" s="100">
        <f t="shared" si="3"/>
        <v>98735050</v>
      </c>
      <c r="Y19" s="100">
        <f t="shared" si="3"/>
        <v>-64128752</v>
      </c>
      <c r="Z19" s="137">
        <f>+IF(X19&lt;&gt;0,+(Y19/X19)*100,0)</f>
        <v>-64.95034134281596</v>
      </c>
      <c r="AA19" s="102">
        <f>SUM(AA20:AA23)</f>
        <v>197470100</v>
      </c>
    </row>
    <row r="20" spans="1:27" ht="13.5">
      <c r="A20" s="138" t="s">
        <v>89</v>
      </c>
      <c r="B20" s="136"/>
      <c r="C20" s="155">
        <v>15544351</v>
      </c>
      <c r="D20" s="155"/>
      <c r="E20" s="156">
        <v>58818000</v>
      </c>
      <c r="F20" s="60">
        <v>58818000</v>
      </c>
      <c r="G20" s="60">
        <v>838565</v>
      </c>
      <c r="H20" s="60">
        <v>197445</v>
      </c>
      <c r="I20" s="60">
        <v>927691</v>
      </c>
      <c r="J20" s="60">
        <v>1963701</v>
      </c>
      <c r="K20" s="60">
        <v>1031674</v>
      </c>
      <c r="L20" s="60">
        <v>1163138</v>
      </c>
      <c r="M20" s="60">
        <v>368071</v>
      </c>
      <c r="N20" s="60">
        <v>2562883</v>
      </c>
      <c r="O20" s="60"/>
      <c r="P20" s="60"/>
      <c r="Q20" s="60"/>
      <c r="R20" s="60"/>
      <c r="S20" s="60"/>
      <c r="T20" s="60"/>
      <c r="U20" s="60"/>
      <c r="V20" s="60"/>
      <c r="W20" s="60">
        <v>4526584</v>
      </c>
      <c r="X20" s="60">
        <v>29409000</v>
      </c>
      <c r="Y20" s="60">
        <v>-24882416</v>
      </c>
      <c r="Z20" s="140">
        <v>-84.61</v>
      </c>
      <c r="AA20" s="62">
        <v>58818000</v>
      </c>
    </row>
    <row r="21" spans="1:27" ht="13.5">
      <c r="A21" s="138" t="s">
        <v>90</v>
      </c>
      <c r="B21" s="136"/>
      <c r="C21" s="155">
        <v>13233414</v>
      </c>
      <c r="D21" s="155"/>
      <c r="E21" s="156">
        <v>52449000</v>
      </c>
      <c r="F21" s="60">
        <v>52449000</v>
      </c>
      <c r="G21" s="60">
        <v>493303</v>
      </c>
      <c r="H21" s="60">
        <v>973022</v>
      </c>
      <c r="I21" s="60">
        <v>9506544</v>
      </c>
      <c r="J21" s="60">
        <v>10972869</v>
      </c>
      <c r="K21" s="60">
        <v>3235286</v>
      </c>
      <c r="L21" s="60">
        <v>855392</v>
      </c>
      <c r="M21" s="60">
        <v>4831021</v>
      </c>
      <c r="N21" s="60">
        <v>8921699</v>
      </c>
      <c r="O21" s="60"/>
      <c r="P21" s="60"/>
      <c r="Q21" s="60"/>
      <c r="R21" s="60"/>
      <c r="S21" s="60"/>
      <c r="T21" s="60"/>
      <c r="U21" s="60"/>
      <c r="V21" s="60"/>
      <c r="W21" s="60">
        <v>19894568</v>
      </c>
      <c r="X21" s="60">
        <v>26224500</v>
      </c>
      <c r="Y21" s="60">
        <v>-6329932</v>
      </c>
      <c r="Z21" s="140">
        <v>-24.14</v>
      </c>
      <c r="AA21" s="62">
        <v>52449000</v>
      </c>
    </row>
    <row r="22" spans="1:27" ht="13.5">
      <c r="A22" s="138" t="s">
        <v>91</v>
      </c>
      <c r="B22" s="136"/>
      <c r="C22" s="157">
        <v>38398308</v>
      </c>
      <c r="D22" s="157"/>
      <c r="E22" s="158">
        <v>75182000</v>
      </c>
      <c r="F22" s="159">
        <v>75182000</v>
      </c>
      <c r="G22" s="159">
        <v>852365</v>
      </c>
      <c r="H22" s="159">
        <v>3409509</v>
      </c>
      <c r="I22" s="159">
        <v>1485256</v>
      </c>
      <c r="J22" s="159">
        <v>5747130</v>
      </c>
      <c r="K22" s="159">
        <v>997860</v>
      </c>
      <c r="L22" s="159">
        <v>1371043</v>
      </c>
      <c r="M22" s="159">
        <v>2030729</v>
      </c>
      <c r="N22" s="159">
        <v>4399632</v>
      </c>
      <c r="O22" s="159"/>
      <c r="P22" s="159"/>
      <c r="Q22" s="159"/>
      <c r="R22" s="159"/>
      <c r="S22" s="159"/>
      <c r="T22" s="159"/>
      <c r="U22" s="159"/>
      <c r="V22" s="159"/>
      <c r="W22" s="159">
        <v>10146762</v>
      </c>
      <c r="X22" s="159">
        <v>37591000</v>
      </c>
      <c r="Y22" s="159">
        <v>-27444238</v>
      </c>
      <c r="Z22" s="141">
        <v>-73.01</v>
      </c>
      <c r="AA22" s="225">
        <v>75182000</v>
      </c>
    </row>
    <row r="23" spans="1:27" ht="13.5">
      <c r="A23" s="138" t="s">
        <v>92</v>
      </c>
      <c r="B23" s="136"/>
      <c r="C23" s="155">
        <v>183115</v>
      </c>
      <c r="D23" s="155"/>
      <c r="E23" s="156">
        <v>11021100</v>
      </c>
      <c r="F23" s="60">
        <v>11021100</v>
      </c>
      <c r="G23" s="60"/>
      <c r="H23" s="60"/>
      <c r="I23" s="60"/>
      <c r="J23" s="60"/>
      <c r="K23" s="60"/>
      <c r="L23" s="60"/>
      <c r="M23" s="60">
        <v>38384</v>
      </c>
      <c r="N23" s="60">
        <v>38384</v>
      </c>
      <c r="O23" s="60"/>
      <c r="P23" s="60"/>
      <c r="Q23" s="60"/>
      <c r="R23" s="60"/>
      <c r="S23" s="60"/>
      <c r="T23" s="60"/>
      <c r="U23" s="60"/>
      <c r="V23" s="60"/>
      <c r="W23" s="60">
        <v>38384</v>
      </c>
      <c r="X23" s="60">
        <v>5510550</v>
      </c>
      <c r="Y23" s="60">
        <v>-5472166</v>
      </c>
      <c r="Z23" s="140">
        <v>-99.3</v>
      </c>
      <c r="AA23" s="62">
        <v>11021100</v>
      </c>
    </row>
    <row r="24" spans="1:27" ht="13.5">
      <c r="A24" s="135" t="s">
        <v>93</v>
      </c>
      <c r="B24" s="142"/>
      <c r="C24" s="153">
        <v>2257921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115036477</v>
      </c>
      <c r="D25" s="217">
        <f>+D5+D9+D15+D19+D24</f>
        <v>0</v>
      </c>
      <c r="E25" s="230">
        <f t="shared" si="4"/>
        <v>338713600</v>
      </c>
      <c r="F25" s="219">
        <f t="shared" si="4"/>
        <v>338713600</v>
      </c>
      <c r="G25" s="219">
        <f t="shared" si="4"/>
        <v>3064434</v>
      </c>
      <c r="H25" s="219">
        <f t="shared" si="4"/>
        <v>5496003</v>
      </c>
      <c r="I25" s="219">
        <f t="shared" si="4"/>
        <v>15020678</v>
      </c>
      <c r="J25" s="219">
        <f t="shared" si="4"/>
        <v>23581115</v>
      </c>
      <c r="K25" s="219">
        <f t="shared" si="4"/>
        <v>8791316</v>
      </c>
      <c r="L25" s="219">
        <f t="shared" si="4"/>
        <v>8202884</v>
      </c>
      <c r="M25" s="219">
        <f t="shared" si="4"/>
        <v>12858889</v>
      </c>
      <c r="N25" s="219">
        <f t="shared" si="4"/>
        <v>29853089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53434204</v>
      </c>
      <c r="X25" s="219">
        <f t="shared" si="4"/>
        <v>169356800</v>
      </c>
      <c r="Y25" s="219">
        <f t="shared" si="4"/>
        <v>-115922596</v>
      </c>
      <c r="Z25" s="231">
        <f>+IF(X25&lt;&gt;0,+(Y25/X25)*100,0)</f>
        <v>-68.44874017458997</v>
      </c>
      <c r="AA25" s="232">
        <f>+AA5+AA9+AA15+AA19+AA24</f>
        <v>338713600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44705125</v>
      </c>
      <c r="D28" s="155"/>
      <c r="E28" s="156">
        <v>83697400</v>
      </c>
      <c r="F28" s="60">
        <v>83697400</v>
      </c>
      <c r="G28" s="60">
        <v>837935</v>
      </c>
      <c r="H28" s="60">
        <v>4229058</v>
      </c>
      <c r="I28" s="60">
        <v>10164036</v>
      </c>
      <c r="J28" s="60">
        <v>15231029</v>
      </c>
      <c r="K28" s="60">
        <v>2646780</v>
      </c>
      <c r="L28" s="60">
        <v>847939</v>
      </c>
      <c r="M28" s="60">
        <v>5036176</v>
      </c>
      <c r="N28" s="60">
        <v>8530895</v>
      </c>
      <c r="O28" s="60"/>
      <c r="P28" s="60"/>
      <c r="Q28" s="60"/>
      <c r="R28" s="60"/>
      <c r="S28" s="60"/>
      <c r="T28" s="60"/>
      <c r="U28" s="60"/>
      <c r="V28" s="60"/>
      <c r="W28" s="60">
        <v>23761924</v>
      </c>
      <c r="X28" s="60">
        <v>41848700</v>
      </c>
      <c r="Y28" s="60">
        <v>-18086776</v>
      </c>
      <c r="Z28" s="140">
        <v>-43.22</v>
      </c>
      <c r="AA28" s="155">
        <v>83697400</v>
      </c>
    </row>
    <row r="29" spans="1:27" ht="13.5">
      <c r="A29" s="234" t="s">
        <v>134</v>
      </c>
      <c r="B29" s="136"/>
      <c r="C29" s="155">
        <v>11086969</v>
      </c>
      <c r="D29" s="155"/>
      <c r="E29" s="156">
        <v>10000000</v>
      </c>
      <c r="F29" s="60">
        <v>10000000</v>
      </c>
      <c r="G29" s="60">
        <v>183797</v>
      </c>
      <c r="H29" s="60">
        <v>171835</v>
      </c>
      <c r="I29" s="60">
        <v>175437</v>
      </c>
      <c r="J29" s="60">
        <v>531069</v>
      </c>
      <c r="K29" s="60">
        <v>33033</v>
      </c>
      <c r="L29" s="60">
        <v>353073</v>
      </c>
      <c r="M29" s="60">
        <v>368434</v>
      </c>
      <c r="N29" s="60">
        <v>754540</v>
      </c>
      <c r="O29" s="60"/>
      <c r="P29" s="60"/>
      <c r="Q29" s="60"/>
      <c r="R29" s="60"/>
      <c r="S29" s="60"/>
      <c r="T29" s="60"/>
      <c r="U29" s="60"/>
      <c r="V29" s="60"/>
      <c r="W29" s="60">
        <v>1285609</v>
      </c>
      <c r="X29" s="60">
        <v>5000000</v>
      </c>
      <c r="Y29" s="60">
        <v>-3714391</v>
      </c>
      <c r="Z29" s="140">
        <v>-74.29</v>
      </c>
      <c r="AA29" s="62">
        <v>10000000</v>
      </c>
    </row>
    <row r="30" spans="1:27" ht="13.5">
      <c r="A30" s="234" t="s">
        <v>135</v>
      </c>
      <c r="B30" s="136"/>
      <c r="C30" s="157">
        <v>97341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137095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56026530</v>
      </c>
      <c r="D32" s="210">
        <f>SUM(D28:D31)</f>
        <v>0</v>
      </c>
      <c r="E32" s="211">
        <f t="shared" si="5"/>
        <v>93697400</v>
      </c>
      <c r="F32" s="77">
        <f t="shared" si="5"/>
        <v>93697400</v>
      </c>
      <c r="G32" s="77">
        <f t="shared" si="5"/>
        <v>1021732</v>
      </c>
      <c r="H32" s="77">
        <f t="shared" si="5"/>
        <v>4400893</v>
      </c>
      <c r="I32" s="77">
        <f t="shared" si="5"/>
        <v>10339473</v>
      </c>
      <c r="J32" s="77">
        <f t="shared" si="5"/>
        <v>15762098</v>
      </c>
      <c r="K32" s="77">
        <f t="shared" si="5"/>
        <v>2679813</v>
      </c>
      <c r="L32" s="77">
        <f t="shared" si="5"/>
        <v>1201012</v>
      </c>
      <c r="M32" s="77">
        <f t="shared" si="5"/>
        <v>5404610</v>
      </c>
      <c r="N32" s="77">
        <f t="shared" si="5"/>
        <v>9285435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25047533</v>
      </c>
      <c r="X32" s="77">
        <f t="shared" si="5"/>
        <v>46848700</v>
      </c>
      <c r="Y32" s="77">
        <f t="shared" si="5"/>
        <v>-21801167</v>
      </c>
      <c r="Z32" s="212">
        <f>+IF(X32&lt;&gt;0,+(Y32/X32)*100,0)</f>
        <v>-46.535265653049066</v>
      </c>
      <c r="AA32" s="79">
        <f>SUM(AA28:AA31)</f>
        <v>93697400</v>
      </c>
    </row>
    <row r="33" spans="1:27" ht="13.5">
      <c r="A33" s="237" t="s">
        <v>51</v>
      </c>
      <c r="B33" s="136" t="s">
        <v>137</v>
      </c>
      <c r="C33" s="155">
        <v>4530761</v>
      </c>
      <c r="D33" s="155"/>
      <c r="E33" s="156">
        <v>16237000</v>
      </c>
      <c r="F33" s="60">
        <v>16237000</v>
      </c>
      <c r="G33" s="60">
        <v>533112</v>
      </c>
      <c r="H33" s="60">
        <v>164010</v>
      </c>
      <c r="I33" s="60">
        <v>223953</v>
      </c>
      <c r="J33" s="60">
        <v>921075</v>
      </c>
      <c r="K33" s="60">
        <v>301750</v>
      </c>
      <c r="L33" s="60">
        <v>755135</v>
      </c>
      <c r="M33" s="60">
        <v>111511</v>
      </c>
      <c r="N33" s="60">
        <v>1168396</v>
      </c>
      <c r="O33" s="60"/>
      <c r="P33" s="60"/>
      <c r="Q33" s="60"/>
      <c r="R33" s="60"/>
      <c r="S33" s="60"/>
      <c r="T33" s="60"/>
      <c r="U33" s="60"/>
      <c r="V33" s="60"/>
      <c r="W33" s="60">
        <v>2089471</v>
      </c>
      <c r="X33" s="60">
        <v>8118500</v>
      </c>
      <c r="Y33" s="60">
        <v>-6029029</v>
      </c>
      <c r="Z33" s="140">
        <v>-74.26</v>
      </c>
      <c r="AA33" s="62">
        <v>16237000</v>
      </c>
    </row>
    <row r="34" spans="1:27" ht="13.5">
      <c r="A34" s="237" t="s">
        <v>52</v>
      </c>
      <c r="B34" s="136" t="s">
        <v>138</v>
      </c>
      <c r="C34" s="155">
        <v>33991827</v>
      </c>
      <c r="D34" s="155"/>
      <c r="E34" s="156">
        <v>136118700</v>
      </c>
      <c r="F34" s="60">
        <v>136118700</v>
      </c>
      <c r="G34" s="60">
        <v>556524</v>
      </c>
      <c r="H34" s="60">
        <v>533754</v>
      </c>
      <c r="I34" s="60">
        <v>1235522</v>
      </c>
      <c r="J34" s="60">
        <v>2325800</v>
      </c>
      <c r="K34" s="60">
        <v>1730565</v>
      </c>
      <c r="L34" s="60">
        <v>3567026</v>
      </c>
      <c r="M34" s="60">
        <v>4272903</v>
      </c>
      <c r="N34" s="60">
        <v>9570494</v>
      </c>
      <c r="O34" s="60"/>
      <c r="P34" s="60"/>
      <c r="Q34" s="60"/>
      <c r="R34" s="60"/>
      <c r="S34" s="60"/>
      <c r="T34" s="60"/>
      <c r="U34" s="60"/>
      <c r="V34" s="60"/>
      <c r="W34" s="60">
        <v>11896294</v>
      </c>
      <c r="X34" s="60">
        <v>68059350</v>
      </c>
      <c r="Y34" s="60">
        <v>-56163056</v>
      </c>
      <c r="Z34" s="140">
        <v>-82.52</v>
      </c>
      <c r="AA34" s="62">
        <v>136118700</v>
      </c>
    </row>
    <row r="35" spans="1:27" ht="13.5">
      <c r="A35" s="237" t="s">
        <v>53</v>
      </c>
      <c r="B35" s="136"/>
      <c r="C35" s="155">
        <v>20487359</v>
      </c>
      <c r="D35" s="155"/>
      <c r="E35" s="156">
        <v>92660500</v>
      </c>
      <c r="F35" s="60">
        <v>92660500</v>
      </c>
      <c r="G35" s="60">
        <v>953066</v>
      </c>
      <c r="H35" s="60">
        <v>397346</v>
      </c>
      <c r="I35" s="60">
        <v>3221730</v>
      </c>
      <c r="J35" s="60">
        <v>4572142</v>
      </c>
      <c r="K35" s="60">
        <v>4079188</v>
      </c>
      <c r="L35" s="60">
        <v>2679711</v>
      </c>
      <c r="M35" s="60">
        <v>3069865</v>
      </c>
      <c r="N35" s="60">
        <v>9828764</v>
      </c>
      <c r="O35" s="60"/>
      <c r="P35" s="60"/>
      <c r="Q35" s="60"/>
      <c r="R35" s="60"/>
      <c r="S35" s="60"/>
      <c r="T35" s="60"/>
      <c r="U35" s="60"/>
      <c r="V35" s="60"/>
      <c r="W35" s="60">
        <v>14400906</v>
      </c>
      <c r="X35" s="60">
        <v>46330250</v>
      </c>
      <c r="Y35" s="60">
        <v>-31929344</v>
      </c>
      <c r="Z35" s="140">
        <v>-68.92</v>
      </c>
      <c r="AA35" s="62">
        <v>92660500</v>
      </c>
    </row>
    <row r="36" spans="1:27" ht="13.5">
      <c r="A36" s="238" t="s">
        <v>139</v>
      </c>
      <c r="B36" s="149"/>
      <c r="C36" s="222">
        <f aca="true" t="shared" si="6" ref="C36:Y36">SUM(C32:C35)</f>
        <v>115036477</v>
      </c>
      <c r="D36" s="222">
        <f>SUM(D32:D35)</f>
        <v>0</v>
      </c>
      <c r="E36" s="218">
        <f t="shared" si="6"/>
        <v>338713600</v>
      </c>
      <c r="F36" s="220">
        <f t="shared" si="6"/>
        <v>338713600</v>
      </c>
      <c r="G36" s="220">
        <f t="shared" si="6"/>
        <v>3064434</v>
      </c>
      <c r="H36" s="220">
        <f t="shared" si="6"/>
        <v>5496003</v>
      </c>
      <c r="I36" s="220">
        <f t="shared" si="6"/>
        <v>15020678</v>
      </c>
      <c r="J36" s="220">
        <f t="shared" si="6"/>
        <v>23581115</v>
      </c>
      <c r="K36" s="220">
        <f t="shared" si="6"/>
        <v>8791316</v>
      </c>
      <c r="L36" s="220">
        <f t="shared" si="6"/>
        <v>8202884</v>
      </c>
      <c r="M36" s="220">
        <f t="shared" si="6"/>
        <v>12858889</v>
      </c>
      <c r="N36" s="220">
        <f t="shared" si="6"/>
        <v>29853089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53434204</v>
      </c>
      <c r="X36" s="220">
        <f t="shared" si="6"/>
        <v>169356800</v>
      </c>
      <c r="Y36" s="220">
        <f t="shared" si="6"/>
        <v>-115922596</v>
      </c>
      <c r="Z36" s="221">
        <f>+IF(X36&lt;&gt;0,+(Y36/X36)*100,0)</f>
        <v>-68.44874017458997</v>
      </c>
      <c r="AA36" s="239">
        <f>SUM(AA32:AA35)</f>
        <v>338713600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242775493</v>
      </c>
      <c r="D6" s="155"/>
      <c r="E6" s="59">
        <v>309208000</v>
      </c>
      <c r="F6" s="60">
        <v>309208000</v>
      </c>
      <c r="G6" s="60">
        <v>263845000</v>
      </c>
      <c r="H6" s="60">
        <v>194580908</v>
      </c>
      <c r="I6" s="60">
        <v>213943994</v>
      </c>
      <c r="J6" s="60">
        <v>213943994</v>
      </c>
      <c r="K6" s="60">
        <v>252940044</v>
      </c>
      <c r="L6" s="60">
        <v>272070000</v>
      </c>
      <c r="M6" s="60">
        <v>268143000</v>
      </c>
      <c r="N6" s="60">
        <v>268143000</v>
      </c>
      <c r="O6" s="60"/>
      <c r="P6" s="60"/>
      <c r="Q6" s="60"/>
      <c r="R6" s="60"/>
      <c r="S6" s="60"/>
      <c r="T6" s="60"/>
      <c r="U6" s="60"/>
      <c r="V6" s="60"/>
      <c r="W6" s="60">
        <v>268143000</v>
      </c>
      <c r="X6" s="60">
        <v>154604000</v>
      </c>
      <c r="Y6" s="60">
        <v>113539000</v>
      </c>
      <c r="Z6" s="140">
        <v>73.44</v>
      </c>
      <c r="AA6" s="62">
        <v>309208000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80000000</v>
      </c>
      <c r="H7" s="60">
        <v>140000000</v>
      </c>
      <c r="I7" s="60">
        <v>155000000</v>
      </c>
      <c r="J7" s="60">
        <v>155000000</v>
      </c>
      <c r="K7" s="60">
        <v>160000000</v>
      </c>
      <c r="L7" s="60">
        <v>190000000</v>
      </c>
      <c r="M7" s="60">
        <v>140000000</v>
      </c>
      <c r="N7" s="60">
        <v>140000000</v>
      </c>
      <c r="O7" s="60"/>
      <c r="P7" s="60"/>
      <c r="Q7" s="60"/>
      <c r="R7" s="60"/>
      <c r="S7" s="60"/>
      <c r="T7" s="60"/>
      <c r="U7" s="60"/>
      <c r="V7" s="60"/>
      <c r="W7" s="60">
        <v>140000000</v>
      </c>
      <c r="X7" s="60"/>
      <c r="Y7" s="60">
        <v>140000000</v>
      </c>
      <c r="Z7" s="140"/>
      <c r="AA7" s="62"/>
    </row>
    <row r="8" spans="1:27" ht="13.5">
      <c r="A8" s="249" t="s">
        <v>145</v>
      </c>
      <c r="B8" s="182"/>
      <c r="C8" s="155">
        <v>239462934</v>
      </c>
      <c r="D8" s="155"/>
      <c r="E8" s="59">
        <v>189385000</v>
      </c>
      <c r="F8" s="60">
        <v>189385000</v>
      </c>
      <c r="G8" s="60">
        <v>126839364</v>
      </c>
      <c r="H8" s="60">
        <v>234895597</v>
      </c>
      <c r="I8" s="60">
        <v>218358174</v>
      </c>
      <c r="J8" s="60">
        <v>218358174</v>
      </c>
      <c r="K8" s="60">
        <v>230625842</v>
      </c>
      <c r="L8" s="60">
        <v>265117806</v>
      </c>
      <c r="M8" s="60">
        <v>187232775</v>
      </c>
      <c r="N8" s="60">
        <v>187232775</v>
      </c>
      <c r="O8" s="60"/>
      <c r="P8" s="60"/>
      <c r="Q8" s="60"/>
      <c r="R8" s="60"/>
      <c r="S8" s="60"/>
      <c r="T8" s="60"/>
      <c r="U8" s="60"/>
      <c r="V8" s="60"/>
      <c r="W8" s="60">
        <v>187232775</v>
      </c>
      <c r="X8" s="60">
        <v>94692500</v>
      </c>
      <c r="Y8" s="60">
        <v>92540275</v>
      </c>
      <c r="Z8" s="140">
        <v>97.73</v>
      </c>
      <c r="AA8" s="62">
        <v>189385000</v>
      </c>
    </row>
    <row r="9" spans="1:27" ht="13.5">
      <c r="A9" s="249" t="s">
        <v>146</v>
      </c>
      <c r="B9" s="182"/>
      <c r="C9" s="155">
        <v>42919788</v>
      </c>
      <c r="D9" s="155"/>
      <c r="E9" s="59">
        <v>23168000</v>
      </c>
      <c r="F9" s="60">
        <v>23168000</v>
      </c>
      <c r="G9" s="60">
        <v>449637</v>
      </c>
      <c r="H9" s="60">
        <v>423622</v>
      </c>
      <c r="I9" s="60">
        <v>522555</v>
      </c>
      <c r="J9" s="60">
        <v>522555</v>
      </c>
      <c r="K9" s="60">
        <v>429264</v>
      </c>
      <c r="L9" s="60">
        <v>421040</v>
      </c>
      <c r="M9" s="60">
        <v>415688</v>
      </c>
      <c r="N9" s="60">
        <v>415688</v>
      </c>
      <c r="O9" s="60"/>
      <c r="P9" s="60"/>
      <c r="Q9" s="60"/>
      <c r="R9" s="60"/>
      <c r="S9" s="60"/>
      <c r="T9" s="60"/>
      <c r="U9" s="60"/>
      <c r="V9" s="60"/>
      <c r="W9" s="60">
        <v>415688</v>
      </c>
      <c r="X9" s="60">
        <v>11584000</v>
      </c>
      <c r="Y9" s="60">
        <v>-11168312</v>
      </c>
      <c r="Z9" s="140">
        <v>-96.41</v>
      </c>
      <c r="AA9" s="62">
        <v>23168000</v>
      </c>
    </row>
    <row r="10" spans="1:27" ht="13.5">
      <c r="A10" s="249" t="s">
        <v>147</v>
      </c>
      <c r="B10" s="182"/>
      <c r="C10" s="155">
        <v>110873</v>
      </c>
      <c r="D10" s="155"/>
      <c r="E10" s="59">
        <v>117000</v>
      </c>
      <c r="F10" s="60">
        <v>117000</v>
      </c>
      <c r="G10" s="159">
        <v>43760</v>
      </c>
      <c r="H10" s="159">
        <v>39834</v>
      </c>
      <c r="I10" s="159">
        <v>37662</v>
      </c>
      <c r="J10" s="60">
        <v>37662</v>
      </c>
      <c r="K10" s="159">
        <v>35490</v>
      </c>
      <c r="L10" s="159">
        <v>31974</v>
      </c>
      <c r="M10" s="60">
        <v>28438</v>
      </c>
      <c r="N10" s="159">
        <v>28438</v>
      </c>
      <c r="O10" s="159"/>
      <c r="P10" s="159"/>
      <c r="Q10" s="60"/>
      <c r="R10" s="159"/>
      <c r="S10" s="159"/>
      <c r="T10" s="60"/>
      <c r="U10" s="159"/>
      <c r="V10" s="159"/>
      <c r="W10" s="159">
        <v>28438</v>
      </c>
      <c r="X10" s="60">
        <v>58500</v>
      </c>
      <c r="Y10" s="159">
        <v>-30062</v>
      </c>
      <c r="Z10" s="141">
        <v>-51.39</v>
      </c>
      <c r="AA10" s="225">
        <v>117000</v>
      </c>
    </row>
    <row r="11" spans="1:27" ht="13.5">
      <c r="A11" s="249" t="s">
        <v>148</v>
      </c>
      <c r="B11" s="182"/>
      <c r="C11" s="155">
        <v>74703285</v>
      </c>
      <c r="D11" s="155"/>
      <c r="E11" s="59">
        <v>84323000</v>
      </c>
      <c r="F11" s="60">
        <v>84323000</v>
      </c>
      <c r="G11" s="60">
        <v>70847434</v>
      </c>
      <c r="H11" s="60">
        <v>76739676</v>
      </c>
      <c r="I11" s="60">
        <v>77295619</v>
      </c>
      <c r="J11" s="60">
        <v>77295619</v>
      </c>
      <c r="K11" s="60">
        <v>78299130</v>
      </c>
      <c r="L11" s="60">
        <v>78119361</v>
      </c>
      <c r="M11" s="60">
        <v>77207528</v>
      </c>
      <c r="N11" s="60">
        <v>77207528</v>
      </c>
      <c r="O11" s="60"/>
      <c r="P11" s="60"/>
      <c r="Q11" s="60"/>
      <c r="R11" s="60"/>
      <c r="S11" s="60"/>
      <c r="T11" s="60"/>
      <c r="U11" s="60"/>
      <c r="V11" s="60"/>
      <c r="W11" s="60">
        <v>77207528</v>
      </c>
      <c r="X11" s="60">
        <v>42161500</v>
      </c>
      <c r="Y11" s="60">
        <v>35046028</v>
      </c>
      <c r="Z11" s="140">
        <v>83.12</v>
      </c>
      <c r="AA11" s="62">
        <v>84323000</v>
      </c>
    </row>
    <row r="12" spans="1:27" ht="13.5">
      <c r="A12" s="250" t="s">
        <v>56</v>
      </c>
      <c r="B12" s="251"/>
      <c r="C12" s="168">
        <f aca="true" t="shared" si="0" ref="C12:Y12">SUM(C6:C11)</f>
        <v>599972373</v>
      </c>
      <c r="D12" s="168">
        <f>SUM(D6:D11)</f>
        <v>0</v>
      </c>
      <c r="E12" s="72">
        <f t="shared" si="0"/>
        <v>606201000</v>
      </c>
      <c r="F12" s="73">
        <f t="shared" si="0"/>
        <v>606201000</v>
      </c>
      <c r="G12" s="73">
        <f t="shared" si="0"/>
        <v>542025195</v>
      </c>
      <c r="H12" s="73">
        <f t="shared" si="0"/>
        <v>646679637</v>
      </c>
      <c r="I12" s="73">
        <f t="shared" si="0"/>
        <v>665158004</v>
      </c>
      <c r="J12" s="73">
        <f t="shared" si="0"/>
        <v>665158004</v>
      </c>
      <c r="K12" s="73">
        <f t="shared" si="0"/>
        <v>722329770</v>
      </c>
      <c r="L12" s="73">
        <f t="shared" si="0"/>
        <v>805760181</v>
      </c>
      <c r="M12" s="73">
        <f t="shared" si="0"/>
        <v>673027429</v>
      </c>
      <c r="N12" s="73">
        <f t="shared" si="0"/>
        <v>673027429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673027429</v>
      </c>
      <c r="X12" s="73">
        <f t="shared" si="0"/>
        <v>303100500</v>
      </c>
      <c r="Y12" s="73">
        <f t="shared" si="0"/>
        <v>369926929</v>
      </c>
      <c r="Z12" s="170">
        <f>+IF(X12&lt;&gt;0,+(Y12/X12)*100,0)</f>
        <v>122.04761424016127</v>
      </c>
      <c r="AA12" s="74">
        <f>SUM(AA6:AA11)</f>
        <v>606201000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356704</v>
      </c>
      <c r="D15" s="155"/>
      <c r="E15" s="59">
        <v>392000</v>
      </c>
      <c r="F15" s="60">
        <v>392000</v>
      </c>
      <c r="G15" s="60">
        <v>419839</v>
      </c>
      <c r="H15" s="60">
        <v>419839</v>
      </c>
      <c r="I15" s="60">
        <v>216331</v>
      </c>
      <c r="J15" s="60">
        <v>216331</v>
      </c>
      <c r="K15" s="60">
        <v>214476</v>
      </c>
      <c r="L15" s="60">
        <v>210931</v>
      </c>
      <c r="M15" s="60">
        <v>210931</v>
      </c>
      <c r="N15" s="60">
        <v>210931</v>
      </c>
      <c r="O15" s="60"/>
      <c r="P15" s="60"/>
      <c r="Q15" s="60"/>
      <c r="R15" s="60"/>
      <c r="S15" s="60"/>
      <c r="T15" s="60"/>
      <c r="U15" s="60"/>
      <c r="V15" s="60"/>
      <c r="W15" s="60">
        <v>210931</v>
      </c>
      <c r="X15" s="60">
        <v>196000</v>
      </c>
      <c r="Y15" s="60">
        <v>14931</v>
      </c>
      <c r="Z15" s="140">
        <v>7.62</v>
      </c>
      <c r="AA15" s="62">
        <v>392000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133156869</v>
      </c>
      <c r="D17" s="155"/>
      <c r="E17" s="59">
        <v>131671000</v>
      </c>
      <c r="F17" s="60">
        <v>131671000</v>
      </c>
      <c r="G17" s="60">
        <v>131663669</v>
      </c>
      <c r="H17" s="60">
        <v>133143034</v>
      </c>
      <c r="I17" s="60">
        <v>133136118</v>
      </c>
      <c r="J17" s="60">
        <v>133136118</v>
      </c>
      <c r="K17" s="60">
        <v>133129201</v>
      </c>
      <c r="L17" s="60">
        <v>133122284</v>
      </c>
      <c r="M17" s="60">
        <v>133115368</v>
      </c>
      <c r="N17" s="60">
        <v>133115368</v>
      </c>
      <c r="O17" s="60"/>
      <c r="P17" s="60"/>
      <c r="Q17" s="60"/>
      <c r="R17" s="60"/>
      <c r="S17" s="60"/>
      <c r="T17" s="60"/>
      <c r="U17" s="60"/>
      <c r="V17" s="60"/>
      <c r="W17" s="60">
        <v>133115368</v>
      </c>
      <c r="X17" s="60">
        <v>65835500</v>
      </c>
      <c r="Y17" s="60">
        <v>67279868</v>
      </c>
      <c r="Z17" s="140">
        <v>102.19</v>
      </c>
      <c r="AA17" s="62">
        <v>131671000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4106306966</v>
      </c>
      <c r="D19" s="155"/>
      <c r="E19" s="59">
        <v>4367285000</v>
      </c>
      <c r="F19" s="60">
        <v>4367285000</v>
      </c>
      <c r="G19" s="60">
        <v>4035479446</v>
      </c>
      <c r="H19" s="60">
        <v>4066555893</v>
      </c>
      <c r="I19" s="60">
        <v>4057422583</v>
      </c>
      <c r="J19" s="60">
        <v>4057422583</v>
      </c>
      <c r="K19" s="60">
        <v>4042059908</v>
      </c>
      <c r="L19" s="60">
        <v>4026108801</v>
      </c>
      <c r="M19" s="60">
        <v>4014431447</v>
      </c>
      <c r="N19" s="60">
        <v>4014431447</v>
      </c>
      <c r="O19" s="60"/>
      <c r="P19" s="60"/>
      <c r="Q19" s="60"/>
      <c r="R19" s="60"/>
      <c r="S19" s="60"/>
      <c r="T19" s="60"/>
      <c r="U19" s="60"/>
      <c r="V19" s="60"/>
      <c r="W19" s="60">
        <v>4014431447</v>
      </c>
      <c r="X19" s="60">
        <v>2183642500</v>
      </c>
      <c r="Y19" s="60">
        <v>1830788947</v>
      </c>
      <c r="Z19" s="140">
        <v>83.84</v>
      </c>
      <c r="AA19" s="62">
        <v>4367285000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10545415</v>
      </c>
      <c r="D22" s="155"/>
      <c r="E22" s="59">
        <v>12246000</v>
      </c>
      <c r="F22" s="60">
        <v>12246000</v>
      </c>
      <c r="G22" s="60">
        <v>5950507</v>
      </c>
      <c r="H22" s="60">
        <v>10258783</v>
      </c>
      <c r="I22" s="60">
        <v>10115461</v>
      </c>
      <c r="J22" s="60">
        <v>10115461</v>
      </c>
      <c r="K22" s="60">
        <v>9972143</v>
      </c>
      <c r="L22" s="60">
        <v>9828824</v>
      </c>
      <c r="M22" s="60">
        <v>9685506</v>
      </c>
      <c r="N22" s="60">
        <v>9685506</v>
      </c>
      <c r="O22" s="60"/>
      <c r="P22" s="60"/>
      <c r="Q22" s="60"/>
      <c r="R22" s="60"/>
      <c r="S22" s="60"/>
      <c r="T22" s="60"/>
      <c r="U22" s="60"/>
      <c r="V22" s="60"/>
      <c r="W22" s="60">
        <v>9685506</v>
      </c>
      <c r="X22" s="60">
        <v>6123000</v>
      </c>
      <c r="Y22" s="60">
        <v>3562506</v>
      </c>
      <c r="Z22" s="140">
        <v>58.18</v>
      </c>
      <c r="AA22" s="62">
        <v>12246000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4250365954</v>
      </c>
      <c r="D24" s="168">
        <f>SUM(D15:D23)</f>
        <v>0</v>
      </c>
      <c r="E24" s="76">
        <f t="shared" si="1"/>
        <v>4511594000</v>
      </c>
      <c r="F24" s="77">
        <f t="shared" si="1"/>
        <v>4511594000</v>
      </c>
      <c r="G24" s="77">
        <f t="shared" si="1"/>
        <v>4173513461</v>
      </c>
      <c r="H24" s="77">
        <f t="shared" si="1"/>
        <v>4210377549</v>
      </c>
      <c r="I24" s="77">
        <f t="shared" si="1"/>
        <v>4200890493</v>
      </c>
      <c r="J24" s="77">
        <f t="shared" si="1"/>
        <v>4200890493</v>
      </c>
      <c r="K24" s="77">
        <f t="shared" si="1"/>
        <v>4185375728</v>
      </c>
      <c r="L24" s="77">
        <f t="shared" si="1"/>
        <v>4169270840</v>
      </c>
      <c r="M24" s="77">
        <f t="shared" si="1"/>
        <v>4157443252</v>
      </c>
      <c r="N24" s="77">
        <f t="shared" si="1"/>
        <v>4157443252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4157443252</v>
      </c>
      <c r="X24" s="77">
        <f t="shared" si="1"/>
        <v>2255797000</v>
      </c>
      <c r="Y24" s="77">
        <f t="shared" si="1"/>
        <v>1901646252</v>
      </c>
      <c r="Z24" s="212">
        <f>+IF(X24&lt;&gt;0,+(Y24/X24)*100,0)</f>
        <v>84.30041586188828</v>
      </c>
      <c r="AA24" s="79">
        <f>SUM(AA15:AA23)</f>
        <v>4511594000</v>
      </c>
    </row>
    <row r="25" spans="1:27" ht="13.5">
      <c r="A25" s="250" t="s">
        <v>159</v>
      </c>
      <c r="B25" s="251"/>
      <c r="C25" s="168">
        <f aca="true" t="shared" si="2" ref="C25:Y25">+C12+C24</f>
        <v>4850338327</v>
      </c>
      <c r="D25" s="168">
        <f>+D12+D24</f>
        <v>0</v>
      </c>
      <c r="E25" s="72">
        <f t="shared" si="2"/>
        <v>5117795000</v>
      </c>
      <c r="F25" s="73">
        <f t="shared" si="2"/>
        <v>5117795000</v>
      </c>
      <c r="G25" s="73">
        <f t="shared" si="2"/>
        <v>4715538656</v>
      </c>
      <c r="H25" s="73">
        <f t="shared" si="2"/>
        <v>4857057186</v>
      </c>
      <c r="I25" s="73">
        <f t="shared" si="2"/>
        <v>4866048497</v>
      </c>
      <c r="J25" s="73">
        <f t="shared" si="2"/>
        <v>4866048497</v>
      </c>
      <c r="K25" s="73">
        <f t="shared" si="2"/>
        <v>4907705498</v>
      </c>
      <c r="L25" s="73">
        <f t="shared" si="2"/>
        <v>4975031021</v>
      </c>
      <c r="M25" s="73">
        <f t="shared" si="2"/>
        <v>4830470681</v>
      </c>
      <c r="N25" s="73">
        <f t="shared" si="2"/>
        <v>4830470681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4830470681</v>
      </c>
      <c r="X25" s="73">
        <f t="shared" si="2"/>
        <v>2558897500</v>
      </c>
      <c r="Y25" s="73">
        <f t="shared" si="2"/>
        <v>2271573181</v>
      </c>
      <c r="Z25" s="170">
        <f>+IF(X25&lt;&gt;0,+(Y25/X25)*100,0)</f>
        <v>88.77155810265944</v>
      </c>
      <c r="AA25" s="74">
        <f>+AA12+AA24</f>
        <v>5117795000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106224186</v>
      </c>
      <c r="D30" s="155"/>
      <c r="E30" s="59">
        <v>125727000</v>
      </c>
      <c r="F30" s="60">
        <v>125727000</v>
      </c>
      <c r="G30" s="60">
        <v>125727000</v>
      </c>
      <c r="H30" s="60">
        <v>125727000</v>
      </c>
      <c r="I30" s="60">
        <v>118158731</v>
      </c>
      <c r="J30" s="60">
        <v>118158731</v>
      </c>
      <c r="K30" s="60">
        <v>118158731</v>
      </c>
      <c r="L30" s="60">
        <v>118158731</v>
      </c>
      <c r="M30" s="60">
        <v>74902327</v>
      </c>
      <c r="N30" s="60">
        <v>74902327</v>
      </c>
      <c r="O30" s="60"/>
      <c r="P30" s="60"/>
      <c r="Q30" s="60"/>
      <c r="R30" s="60"/>
      <c r="S30" s="60"/>
      <c r="T30" s="60"/>
      <c r="U30" s="60"/>
      <c r="V30" s="60"/>
      <c r="W30" s="60">
        <v>74902327</v>
      </c>
      <c r="X30" s="60">
        <v>62863500</v>
      </c>
      <c r="Y30" s="60">
        <v>12038827</v>
      </c>
      <c r="Z30" s="140">
        <v>19.15</v>
      </c>
      <c r="AA30" s="62">
        <v>125727000</v>
      </c>
    </row>
    <row r="31" spans="1:27" ht="13.5">
      <c r="A31" s="249" t="s">
        <v>163</v>
      </c>
      <c r="B31" s="182"/>
      <c r="C31" s="155">
        <v>39779079</v>
      </c>
      <c r="D31" s="155"/>
      <c r="E31" s="59">
        <v>41098000</v>
      </c>
      <c r="F31" s="60">
        <v>41098000</v>
      </c>
      <c r="G31" s="60">
        <v>41610723</v>
      </c>
      <c r="H31" s="60">
        <v>40863272</v>
      </c>
      <c r="I31" s="60">
        <v>41807674</v>
      </c>
      <c r="J31" s="60">
        <v>41807674</v>
      </c>
      <c r="K31" s="60">
        <v>42216079</v>
      </c>
      <c r="L31" s="60">
        <v>41960454</v>
      </c>
      <c r="M31" s="60">
        <v>41941694</v>
      </c>
      <c r="N31" s="60">
        <v>41941694</v>
      </c>
      <c r="O31" s="60"/>
      <c r="P31" s="60"/>
      <c r="Q31" s="60"/>
      <c r="R31" s="60"/>
      <c r="S31" s="60"/>
      <c r="T31" s="60"/>
      <c r="U31" s="60"/>
      <c r="V31" s="60"/>
      <c r="W31" s="60">
        <v>41941694</v>
      </c>
      <c r="X31" s="60">
        <v>20549000</v>
      </c>
      <c r="Y31" s="60">
        <v>21392694</v>
      </c>
      <c r="Z31" s="140">
        <v>104.11</v>
      </c>
      <c r="AA31" s="62">
        <v>41098000</v>
      </c>
    </row>
    <row r="32" spans="1:27" ht="13.5">
      <c r="A32" s="249" t="s">
        <v>164</v>
      </c>
      <c r="B32" s="182"/>
      <c r="C32" s="155">
        <v>364078302</v>
      </c>
      <c r="D32" s="155"/>
      <c r="E32" s="59">
        <v>302825000</v>
      </c>
      <c r="F32" s="60">
        <v>302825000</v>
      </c>
      <c r="G32" s="60">
        <v>369183129</v>
      </c>
      <c r="H32" s="60">
        <v>340479770</v>
      </c>
      <c r="I32" s="60">
        <v>382600447</v>
      </c>
      <c r="J32" s="60">
        <v>382600447</v>
      </c>
      <c r="K32" s="60">
        <v>396624202</v>
      </c>
      <c r="L32" s="60">
        <v>468165984</v>
      </c>
      <c r="M32" s="60">
        <v>351671223</v>
      </c>
      <c r="N32" s="60">
        <v>351671223</v>
      </c>
      <c r="O32" s="60"/>
      <c r="P32" s="60"/>
      <c r="Q32" s="60"/>
      <c r="R32" s="60"/>
      <c r="S32" s="60"/>
      <c r="T32" s="60"/>
      <c r="U32" s="60"/>
      <c r="V32" s="60"/>
      <c r="W32" s="60">
        <v>351671223</v>
      </c>
      <c r="X32" s="60">
        <v>151412500</v>
      </c>
      <c r="Y32" s="60">
        <v>200258723</v>
      </c>
      <c r="Z32" s="140">
        <v>132.26</v>
      </c>
      <c r="AA32" s="62">
        <v>302825000</v>
      </c>
    </row>
    <row r="33" spans="1:27" ht="13.5">
      <c r="A33" s="249" t="s">
        <v>165</v>
      </c>
      <c r="B33" s="182"/>
      <c r="C33" s="155">
        <v>23317157</v>
      </c>
      <c r="D33" s="155"/>
      <c r="E33" s="59">
        <v>21668000</v>
      </c>
      <c r="F33" s="60">
        <v>21668000</v>
      </c>
      <c r="G33" s="60">
        <v>20270207</v>
      </c>
      <c r="H33" s="60">
        <v>23317156</v>
      </c>
      <c r="I33" s="60">
        <v>23317156</v>
      </c>
      <c r="J33" s="60">
        <v>23317156</v>
      </c>
      <c r="K33" s="60">
        <v>23317156</v>
      </c>
      <c r="L33" s="60">
        <v>23317156</v>
      </c>
      <c r="M33" s="60">
        <v>23317156</v>
      </c>
      <c r="N33" s="60">
        <v>23317156</v>
      </c>
      <c r="O33" s="60"/>
      <c r="P33" s="60"/>
      <c r="Q33" s="60"/>
      <c r="R33" s="60"/>
      <c r="S33" s="60"/>
      <c r="T33" s="60"/>
      <c r="U33" s="60"/>
      <c r="V33" s="60"/>
      <c r="W33" s="60">
        <v>23317156</v>
      </c>
      <c r="X33" s="60">
        <v>10834000</v>
      </c>
      <c r="Y33" s="60">
        <v>12483156</v>
      </c>
      <c r="Z33" s="140">
        <v>115.22</v>
      </c>
      <c r="AA33" s="62">
        <v>21668000</v>
      </c>
    </row>
    <row r="34" spans="1:27" ht="13.5">
      <c r="A34" s="250" t="s">
        <v>58</v>
      </c>
      <c r="B34" s="251"/>
      <c r="C34" s="168">
        <f aca="true" t="shared" si="3" ref="C34:Y34">SUM(C29:C33)</f>
        <v>533398724</v>
      </c>
      <c r="D34" s="168">
        <f>SUM(D29:D33)</f>
        <v>0</v>
      </c>
      <c r="E34" s="72">
        <f t="shared" si="3"/>
        <v>491318000</v>
      </c>
      <c r="F34" s="73">
        <f t="shared" si="3"/>
        <v>491318000</v>
      </c>
      <c r="G34" s="73">
        <f t="shared" si="3"/>
        <v>556791059</v>
      </c>
      <c r="H34" s="73">
        <f t="shared" si="3"/>
        <v>530387198</v>
      </c>
      <c r="I34" s="73">
        <f t="shared" si="3"/>
        <v>565884008</v>
      </c>
      <c r="J34" s="73">
        <f t="shared" si="3"/>
        <v>565884008</v>
      </c>
      <c r="K34" s="73">
        <f t="shared" si="3"/>
        <v>580316168</v>
      </c>
      <c r="L34" s="73">
        <f t="shared" si="3"/>
        <v>651602325</v>
      </c>
      <c r="M34" s="73">
        <f t="shared" si="3"/>
        <v>491832400</v>
      </c>
      <c r="N34" s="73">
        <f t="shared" si="3"/>
        <v>491832400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491832400</v>
      </c>
      <c r="X34" s="73">
        <f t="shared" si="3"/>
        <v>245659000</v>
      </c>
      <c r="Y34" s="73">
        <f t="shared" si="3"/>
        <v>246173400</v>
      </c>
      <c r="Z34" s="170">
        <f>+IF(X34&lt;&gt;0,+(Y34/X34)*100,0)</f>
        <v>100.20939595129835</v>
      </c>
      <c r="AA34" s="74">
        <f>SUM(AA29:AA33)</f>
        <v>491318000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625249504</v>
      </c>
      <c r="D37" s="155"/>
      <c r="E37" s="59">
        <v>597677000</v>
      </c>
      <c r="F37" s="60">
        <v>597677000</v>
      </c>
      <c r="G37" s="60">
        <v>604213943</v>
      </c>
      <c r="H37" s="60">
        <v>604980316</v>
      </c>
      <c r="I37" s="60">
        <v>604980316</v>
      </c>
      <c r="J37" s="60">
        <v>604980316</v>
      </c>
      <c r="K37" s="60">
        <v>604980316</v>
      </c>
      <c r="L37" s="60">
        <v>604980316</v>
      </c>
      <c r="M37" s="60">
        <v>604980617</v>
      </c>
      <c r="N37" s="60">
        <v>604980617</v>
      </c>
      <c r="O37" s="60"/>
      <c r="P37" s="60"/>
      <c r="Q37" s="60"/>
      <c r="R37" s="60"/>
      <c r="S37" s="60"/>
      <c r="T37" s="60"/>
      <c r="U37" s="60"/>
      <c r="V37" s="60"/>
      <c r="W37" s="60">
        <v>604980617</v>
      </c>
      <c r="X37" s="60">
        <v>298838500</v>
      </c>
      <c r="Y37" s="60">
        <v>306142117</v>
      </c>
      <c r="Z37" s="140">
        <v>102.44</v>
      </c>
      <c r="AA37" s="62">
        <v>597677000</v>
      </c>
    </row>
    <row r="38" spans="1:27" ht="13.5">
      <c r="A38" s="249" t="s">
        <v>165</v>
      </c>
      <c r="B38" s="182"/>
      <c r="C38" s="155">
        <v>204418855</v>
      </c>
      <c r="D38" s="155"/>
      <c r="E38" s="59">
        <v>230121000</v>
      </c>
      <c r="F38" s="60">
        <v>230121000</v>
      </c>
      <c r="G38" s="60">
        <v>218332000</v>
      </c>
      <c r="H38" s="60">
        <v>204418855</v>
      </c>
      <c r="I38" s="60">
        <v>204418855</v>
      </c>
      <c r="J38" s="60">
        <v>204418855</v>
      </c>
      <c r="K38" s="60">
        <v>204418855</v>
      </c>
      <c r="L38" s="60">
        <v>204418855</v>
      </c>
      <c r="M38" s="60">
        <v>204418855</v>
      </c>
      <c r="N38" s="60">
        <v>204418855</v>
      </c>
      <c r="O38" s="60"/>
      <c r="P38" s="60"/>
      <c r="Q38" s="60"/>
      <c r="R38" s="60"/>
      <c r="S38" s="60"/>
      <c r="T38" s="60"/>
      <c r="U38" s="60"/>
      <c r="V38" s="60"/>
      <c r="W38" s="60">
        <v>204418855</v>
      </c>
      <c r="X38" s="60">
        <v>115060500</v>
      </c>
      <c r="Y38" s="60">
        <v>89358355</v>
      </c>
      <c r="Z38" s="140">
        <v>77.66</v>
      </c>
      <c r="AA38" s="62">
        <v>230121000</v>
      </c>
    </row>
    <row r="39" spans="1:27" ht="13.5">
      <c r="A39" s="250" t="s">
        <v>59</v>
      </c>
      <c r="B39" s="253"/>
      <c r="C39" s="168">
        <f aca="true" t="shared" si="4" ref="C39:Y39">SUM(C37:C38)</f>
        <v>829668359</v>
      </c>
      <c r="D39" s="168">
        <f>SUM(D37:D38)</f>
        <v>0</v>
      </c>
      <c r="E39" s="76">
        <f t="shared" si="4"/>
        <v>827798000</v>
      </c>
      <c r="F39" s="77">
        <f t="shared" si="4"/>
        <v>827798000</v>
      </c>
      <c r="G39" s="77">
        <f t="shared" si="4"/>
        <v>822545943</v>
      </c>
      <c r="H39" s="77">
        <f t="shared" si="4"/>
        <v>809399171</v>
      </c>
      <c r="I39" s="77">
        <f t="shared" si="4"/>
        <v>809399171</v>
      </c>
      <c r="J39" s="77">
        <f t="shared" si="4"/>
        <v>809399171</v>
      </c>
      <c r="K39" s="77">
        <f t="shared" si="4"/>
        <v>809399171</v>
      </c>
      <c r="L39" s="77">
        <f t="shared" si="4"/>
        <v>809399171</v>
      </c>
      <c r="M39" s="77">
        <f t="shared" si="4"/>
        <v>809399472</v>
      </c>
      <c r="N39" s="77">
        <f t="shared" si="4"/>
        <v>809399472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809399472</v>
      </c>
      <c r="X39" s="77">
        <f t="shared" si="4"/>
        <v>413899000</v>
      </c>
      <c r="Y39" s="77">
        <f t="shared" si="4"/>
        <v>395500472</v>
      </c>
      <c r="Z39" s="212">
        <f>+IF(X39&lt;&gt;0,+(Y39/X39)*100,0)</f>
        <v>95.55482666061043</v>
      </c>
      <c r="AA39" s="79">
        <f>SUM(AA37:AA38)</f>
        <v>827798000</v>
      </c>
    </row>
    <row r="40" spans="1:27" ht="13.5">
      <c r="A40" s="250" t="s">
        <v>167</v>
      </c>
      <c r="B40" s="251"/>
      <c r="C40" s="168">
        <f aca="true" t="shared" si="5" ref="C40:Y40">+C34+C39</f>
        <v>1363067083</v>
      </c>
      <c r="D40" s="168">
        <f>+D34+D39</f>
        <v>0</v>
      </c>
      <c r="E40" s="72">
        <f t="shared" si="5"/>
        <v>1319116000</v>
      </c>
      <c r="F40" s="73">
        <f t="shared" si="5"/>
        <v>1319116000</v>
      </c>
      <c r="G40" s="73">
        <f t="shared" si="5"/>
        <v>1379337002</v>
      </c>
      <c r="H40" s="73">
        <f t="shared" si="5"/>
        <v>1339786369</v>
      </c>
      <c r="I40" s="73">
        <f t="shared" si="5"/>
        <v>1375283179</v>
      </c>
      <c r="J40" s="73">
        <f t="shared" si="5"/>
        <v>1375283179</v>
      </c>
      <c r="K40" s="73">
        <f t="shared" si="5"/>
        <v>1389715339</v>
      </c>
      <c r="L40" s="73">
        <f t="shared" si="5"/>
        <v>1461001496</v>
      </c>
      <c r="M40" s="73">
        <f t="shared" si="5"/>
        <v>1301231872</v>
      </c>
      <c r="N40" s="73">
        <f t="shared" si="5"/>
        <v>1301231872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1301231872</v>
      </c>
      <c r="X40" s="73">
        <f t="shared" si="5"/>
        <v>659558000</v>
      </c>
      <c r="Y40" s="73">
        <f t="shared" si="5"/>
        <v>641673872</v>
      </c>
      <c r="Z40" s="170">
        <f>+IF(X40&lt;&gt;0,+(Y40/X40)*100,0)</f>
        <v>97.28846773142014</v>
      </c>
      <c r="AA40" s="74">
        <f>+AA34+AA39</f>
        <v>1319116000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3487271244</v>
      </c>
      <c r="D42" s="257">
        <f>+D25-D40</f>
        <v>0</v>
      </c>
      <c r="E42" s="258">
        <f t="shared" si="6"/>
        <v>3798679000</v>
      </c>
      <c r="F42" s="259">
        <f t="shared" si="6"/>
        <v>3798679000</v>
      </c>
      <c r="G42" s="259">
        <f t="shared" si="6"/>
        <v>3336201654</v>
      </c>
      <c r="H42" s="259">
        <f t="shared" si="6"/>
        <v>3517270817</v>
      </c>
      <c r="I42" s="259">
        <f t="shared" si="6"/>
        <v>3490765318</v>
      </c>
      <c r="J42" s="259">
        <f t="shared" si="6"/>
        <v>3490765318</v>
      </c>
      <c r="K42" s="259">
        <f t="shared" si="6"/>
        <v>3517990159</v>
      </c>
      <c r="L42" s="259">
        <f t="shared" si="6"/>
        <v>3514029525</v>
      </c>
      <c r="M42" s="259">
        <f t="shared" si="6"/>
        <v>3529238809</v>
      </c>
      <c r="N42" s="259">
        <f t="shared" si="6"/>
        <v>3529238809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3529238809</v>
      </c>
      <c r="X42" s="259">
        <f t="shared" si="6"/>
        <v>1899339500</v>
      </c>
      <c r="Y42" s="259">
        <f t="shared" si="6"/>
        <v>1629899309</v>
      </c>
      <c r="Z42" s="260">
        <f>+IF(X42&lt;&gt;0,+(Y42/X42)*100,0)</f>
        <v>85.81400581623242</v>
      </c>
      <c r="AA42" s="261">
        <f>+AA25-AA40</f>
        <v>3798679000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3436964842</v>
      </c>
      <c r="D45" s="155"/>
      <c r="E45" s="59">
        <v>3746383000</v>
      </c>
      <c r="F45" s="60">
        <v>3746383000</v>
      </c>
      <c r="G45" s="60">
        <v>3279393803</v>
      </c>
      <c r="H45" s="60">
        <v>3467716533</v>
      </c>
      <c r="I45" s="60">
        <v>3441211034</v>
      </c>
      <c r="J45" s="60">
        <v>3441211034</v>
      </c>
      <c r="K45" s="60">
        <v>3468435875</v>
      </c>
      <c r="L45" s="60">
        <v>3464475241</v>
      </c>
      <c r="M45" s="60">
        <v>3479684525</v>
      </c>
      <c r="N45" s="60">
        <v>3479684525</v>
      </c>
      <c r="O45" s="60"/>
      <c r="P45" s="60"/>
      <c r="Q45" s="60"/>
      <c r="R45" s="60"/>
      <c r="S45" s="60"/>
      <c r="T45" s="60"/>
      <c r="U45" s="60"/>
      <c r="V45" s="60"/>
      <c r="W45" s="60">
        <v>3479684525</v>
      </c>
      <c r="X45" s="60">
        <v>1873191500</v>
      </c>
      <c r="Y45" s="60">
        <v>1606493025</v>
      </c>
      <c r="Z45" s="139">
        <v>85.76</v>
      </c>
      <c r="AA45" s="62">
        <v>3746383000</v>
      </c>
    </row>
    <row r="46" spans="1:27" ht="13.5">
      <c r="A46" s="249" t="s">
        <v>171</v>
      </c>
      <c r="B46" s="182"/>
      <c r="C46" s="155">
        <v>50306402</v>
      </c>
      <c r="D46" s="155"/>
      <c r="E46" s="59">
        <v>52296000</v>
      </c>
      <c r="F46" s="60">
        <v>52296000</v>
      </c>
      <c r="G46" s="60">
        <v>56807851</v>
      </c>
      <c r="H46" s="60">
        <v>49554284</v>
      </c>
      <c r="I46" s="60">
        <v>49554284</v>
      </c>
      <c r="J46" s="60">
        <v>49554284</v>
      </c>
      <c r="K46" s="60">
        <v>49554284</v>
      </c>
      <c r="L46" s="60">
        <v>49554284</v>
      </c>
      <c r="M46" s="60">
        <v>49554284</v>
      </c>
      <c r="N46" s="60">
        <v>49554284</v>
      </c>
      <c r="O46" s="60"/>
      <c r="P46" s="60"/>
      <c r="Q46" s="60"/>
      <c r="R46" s="60"/>
      <c r="S46" s="60"/>
      <c r="T46" s="60"/>
      <c r="U46" s="60"/>
      <c r="V46" s="60"/>
      <c r="W46" s="60">
        <v>49554284</v>
      </c>
      <c r="X46" s="60">
        <v>26148000</v>
      </c>
      <c r="Y46" s="60">
        <v>23406284</v>
      </c>
      <c r="Z46" s="139">
        <v>89.51</v>
      </c>
      <c r="AA46" s="62">
        <v>52296000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3487271244</v>
      </c>
      <c r="D48" s="217">
        <f>SUM(D45:D47)</f>
        <v>0</v>
      </c>
      <c r="E48" s="264">
        <f t="shared" si="7"/>
        <v>3798679000</v>
      </c>
      <c r="F48" s="219">
        <f t="shared" si="7"/>
        <v>3798679000</v>
      </c>
      <c r="G48" s="219">
        <f t="shared" si="7"/>
        <v>3336201654</v>
      </c>
      <c r="H48" s="219">
        <f t="shared" si="7"/>
        <v>3517270817</v>
      </c>
      <c r="I48" s="219">
        <f t="shared" si="7"/>
        <v>3490765318</v>
      </c>
      <c r="J48" s="219">
        <f t="shared" si="7"/>
        <v>3490765318</v>
      </c>
      <c r="K48" s="219">
        <f t="shared" si="7"/>
        <v>3517990159</v>
      </c>
      <c r="L48" s="219">
        <f t="shared" si="7"/>
        <v>3514029525</v>
      </c>
      <c r="M48" s="219">
        <f t="shared" si="7"/>
        <v>3529238809</v>
      </c>
      <c r="N48" s="219">
        <f t="shared" si="7"/>
        <v>3529238809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3529238809</v>
      </c>
      <c r="X48" s="219">
        <f t="shared" si="7"/>
        <v>1899339500</v>
      </c>
      <c r="Y48" s="219">
        <f t="shared" si="7"/>
        <v>1629899309</v>
      </c>
      <c r="Z48" s="265">
        <f>+IF(X48&lt;&gt;0,+(Y48/X48)*100,0)</f>
        <v>85.81400581623242</v>
      </c>
      <c r="AA48" s="232">
        <f>SUM(AA45:AA47)</f>
        <v>3798679000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1736925000</v>
      </c>
      <c r="F6" s="60">
        <v>1736925000</v>
      </c>
      <c r="G6" s="60">
        <v>175810000</v>
      </c>
      <c r="H6" s="60">
        <v>178119000</v>
      </c>
      <c r="I6" s="60">
        <v>189811000</v>
      </c>
      <c r="J6" s="60">
        <v>543740000</v>
      </c>
      <c r="K6" s="60">
        <v>157295000</v>
      </c>
      <c r="L6" s="60">
        <v>151228000</v>
      </c>
      <c r="M6" s="60">
        <v>167508000</v>
      </c>
      <c r="N6" s="60">
        <v>476031000</v>
      </c>
      <c r="O6" s="60"/>
      <c r="P6" s="60"/>
      <c r="Q6" s="60"/>
      <c r="R6" s="60"/>
      <c r="S6" s="60"/>
      <c r="T6" s="60"/>
      <c r="U6" s="60"/>
      <c r="V6" s="60"/>
      <c r="W6" s="60">
        <v>1019771000</v>
      </c>
      <c r="X6" s="60">
        <v>943770000</v>
      </c>
      <c r="Y6" s="60">
        <v>76001000</v>
      </c>
      <c r="Z6" s="140">
        <v>8.05</v>
      </c>
      <c r="AA6" s="62">
        <v>1736925000</v>
      </c>
    </row>
    <row r="7" spans="1:27" ht="13.5">
      <c r="A7" s="249" t="s">
        <v>178</v>
      </c>
      <c r="B7" s="182"/>
      <c r="C7" s="155"/>
      <c r="D7" s="155"/>
      <c r="E7" s="59">
        <v>219635000</v>
      </c>
      <c r="F7" s="60">
        <v>219635000</v>
      </c>
      <c r="G7" s="60">
        <v>83403000</v>
      </c>
      <c r="H7" s="60">
        <v>3290000</v>
      </c>
      <c r="I7" s="60">
        <v>7503000</v>
      </c>
      <c r="J7" s="60">
        <v>94196000</v>
      </c>
      <c r="K7" s="60">
        <v>1393000</v>
      </c>
      <c r="L7" s="60">
        <v>64891000</v>
      </c>
      <c r="M7" s="60"/>
      <c r="N7" s="60">
        <v>66284000</v>
      </c>
      <c r="O7" s="60"/>
      <c r="P7" s="60"/>
      <c r="Q7" s="60"/>
      <c r="R7" s="60"/>
      <c r="S7" s="60"/>
      <c r="T7" s="60"/>
      <c r="U7" s="60"/>
      <c r="V7" s="60"/>
      <c r="W7" s="60">
        <v>160480000</v>
      </c>
      <c r="X7" s="60">
        <v>158872000</v>
      </c>
      <c r="Y7" s="60">
        <v>1608000</v>
      </c>
      <c r="Z7" s="140">
        <v>1.01</v>
      </c>
      <c r="AA7" s="62">
        <v>219635000</v>
      </c>
    </row>
    <row r="8" spans="1:27" ht="13.5">
      <c r="A8" s="249" t="s">
        <v>179</v>
      </c>
      <c r="B8" s="182"/>
      <c r="C8" s="155"/>
      <c r="D8" s="155"/>
      <c r="E8" s="59">
        <v>93697000</v>
      </c>
      <c r="F8" s="60">
        <v>93697000</v>
      </c>
      <c r="G8" s="60">
        <v>22628000</v>
      </c>
      <c r="H8" s="60"/>
      <c r="I8" s="60"/>
      <c r="J8" s="60">
        <v>22628000</v>
      </c>
      <c r="K8" s="60">
        <v>38068000</v>
      </c>
      <c r="L8" s="60"/>
      <c r="M8" s="60"/>
      <c r="N8" s="60">
        <v>38068000</v>
      </c>
      <c r="O8" s="60"/>
      <c r="P8" s="60"/>
      <c r="Q8" s="60"/>
      <c r="R8" s="60"/>
      <c r="S8" s="60"/>
      <c r="T8" s="60"/>
      <c r="U8" s="60"/>
      <c r="V8" s="60"/>
      <c r="W8" s="60">
        <v>60696000</v>
      </c>
      <c r="X8" s="60">
        <v>72385000</v>
      </c>
      <c r="Y8" s="60">
        <v>-11689000</v>
      </c>
      <c r="Z8" s="140">
        <v>-16.15</v>
      </c>
      <c r="AA8" s="62">
        <v>93697000</v>
      </c>
    </row>
    <row r="9" spans="1:27" ht="13.5">
      <c r="A9" s="249" t="s">
        <v>180</v>
      </c>
      <c r="B9" s="182"/>
      <c r="C9" s="155"/>
      <c r="D9" s="155"/>
      <c r="E9" s="59">
        <v>5717000</v>
      </c>
      <c r="F9" s="60">
        <v>5717000</v>
      </c>
      <c r="G9" s="60">
        <v>792000</v>
      </c>
      <c r="H9" s="60">
        <v>311000</v>
      </c>
      <c r="I9" s="60">
        <v>1105000</v>
      </c>
      <c r="J9" s="60">
        <v>2208000</v>
      </c>
      <c r="K9" s="60">
        <v>910000</v>
      </c>
      <c r="L9" s="60">
        <v>299000</v>
      </c>
      <c r="M9" s="60">
        <v>2194000</v>
      </c>
      <c r="N9" s="60">
        <v>3403000</v>
      </c>
      <c r="O9" s="60"/>
      <c r="P9" s="60"/>
      <c r="Q9" s="60"/>
      <c r="R9" s="60"/>
      <c r="S9" s="60"/>
      <c r="T9" s="60"/>
      <c r="U9" s="60"/>
      <c r="V9" s="60"/>
      <c r="W9" s="60">
        <v>5611000</v>
      </c>
      <c r="X9" s="60">
        <v>2874000</v>
      </c>
      <c r="Y9" s="60">
        <v>2737000</v>
      </c>
      <c r="Z9" s="140">
        <v>95.23</v>
      </c>
      <c r="AA9" s="62">
        <v>5717000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-1746428000</v>
      </c>
      <c r="F12" s="60">
        <v>-1746428000</v>
      </c>
      <c r="G12" s="60">
        <v>-184892000</v>
      </c>
      <c r="H12" s="60">
        <v>-184605000</v>
      </c>
      <c r="I12" s="60">
        <v>-147412000</v>
      </c>
      <c r="J12" s="60">
        <v>-516909000</v>
      </c>
      <c r="K12" s="60">
        <v>-145468000</v>
      </c>
      <c r="L12" s="60">
        <v>-159148000</v>
      </c>
      <c r="M12" s="60">
        <v>-132508000</v>
      </c>
      <c r="N12" s="60">
        <v>-437124000</v>
      </c>
      <c r="O12" s="60"/>
      <c r="P12" s="60"/>
      <c r="Q12" s="60"/>
      <c r="R12" s="60"/>
      <c r="S12" s="60"/>
      <c r="T12" s="60"/>
      <c r="U12" s="60"/>
      <c r="V12" s="60"/>
      <c r="W12" s="60">
        <v>-954033000</v>
      </c>
      <c r="X12" s="60">
        <v>-924246000</v>
      </c>
      <c r="Y12" s="60">
        <v>-29787000</v>
      </c>
      <c r="Z12" s="140">
        <v>3.22</v>
      </c>
      <c r="AA12" s="62">
        <v>-1746428000</v>
      </c>
    </row>
    <row r="13" spans="1:27" ht="13.5">
      <c r="A13" s="249" t="s">
        <v>40</v>
      </c>
      <c r="B13" s="182"/>
      <c r="C13" s="155"/>
      <c r="D13" s="155"/>
      <c r="E13" s="59">
        <v>-75538000</v>
      </c>
      <c r="F13" s="60">
        <v>-75538000</v>
      </c>
      <c r="G13" s="60">
        <v>-15605000</v>
      </c>
      <c r="H13" s="60"/>
      <c r="I13" s="60">
        <v>-2402000</v>
      </c>
      <c r="J13" s="60">
        <v>-18007000</v>
      </c>
      <c r="K13" s="60"/>
      <c r="L13" s="60"/>
      <c r="M13" s="60">
        <v>-35076000</v>
      </c>
      <c r="N13" s="60">
        <v>-35076000</v>
      </c>
      <c r="O13" s="60"/>
      <c r="P13" s="60"/>
      <c r="Q13" s="60"/>
      <c r="R13" s="60"/>
      <c r="S13" s="60"/>
      <c r="T13" s="60"/>
      <c r="U13" s="60"/>
      <c r="V13" s="60"/>
      <c r="W13" s="60">
        <v>-53083000</v>
      </c>
      <c r="X13" s="60">
        <v>-37945000</v>
      </c>
      <c r="Y13" s="60">
        <v>-15138000</v>
      </c>
      <c r="Z13" s="140">
        <v>39.89</v>
      </c>
      <c r="AA13" s="62">
        <v>-75538000</v>
      </c>
    </row>
    <row r="14" spans="1:27" ht="13.5">
      <c r="A14" s="249" t="s">
        <v>42</v>
      </c>
      <c r="B14" s="182"/>
      <c r="C14" s="155"/>
      <c r="D14" s="155"/>
      <c r="E14" s="59">
        <v>-2018000</v>
      </c>
      <c r="F14" s="60">
        <v>-2018000</v>
      </c>
      <c r="G14" s="60">
        <v>-32000</v>
      </c>
      <c r="H14" s="60">
        <v>-36000</v>
      </c>
      <c r="I14" s="60">
        <v>-433000</v>
      </c>
      <c r="J14" s="60">
        <v>-501000</v>
      </c>
      <c r="K14" s="60">
        <v>-125000</v>
      </c>
      <c r="L14" s="60">
        <v>-105000</v>
      </c>
      <c r="M14" s="60">
        <v>-84000</v>
      </c>
      <c r="N14" s="60">
        <v>-314000</v>
      </c>
      <c r="O14" s="60"/>
      <c r="P14" s="60"/>
      <c r="Q14" s="60"/>
      <c r="R14" s="60"/>
      <c r="S14" s="60"/>
      <c r="T14" s="60"/>
      <c r="U14" s="60"/>
      <c r="V14" s="60"/>
      <c r="W14" s="60">
        <v>-815000</v>
      </c>
      <c r="X14" s="60">
        <v>-1008000</v>
      </c>
      <c r="Y14" s="60">
        <v>193000</v>
      </c>
      <c r="Z14" s="140">
        <v>-19.15</v>
      </c>
      <c r="AA14" s="62">
        <v>-2018000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231990000</v>
      </c>
      <c r="F15" s="73">
        <f t="shared" si="0"/>
        <v>231990000</v>
      </c>
      <c r="G15" s="73">
        <f t="shared" si="0"/>
        <v>82104000</v>
      </c>
      <c r="H15" s="73">
        <f t="shared" si="0"/>
        <v>-2921000</v>
      </c>
      <c r="I15" s="73">
        <f t="shared" si="0"/>
        <v>48172000</v>
      </c>
      <c r="J15" s="73">
        <f t="shared" si="0"/>
        <v>127355000</v>
      </c>
      <c r="K15" s="73">
        <f t="shared" si="0"/>
        <v>52073000</v>
      </c>
      <c r="L15" s="73">
        <f t="shared" si="0"/>
        <v>57165000</v>
      </c>
      <c r="M15" s="73">
        <f t="shared" si="0"/>
        <v>2034000</v>
      </c>
      <c r="N15" s="73">
        <f t="shared" si="0"/>
        <v>111272000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238627000</v>
      </c>
      <c r="X15" s="73">
        <f t="shared" si="0"/>
        <v>214702000</v>
      </c>
      <c r="Y15" s="73">
        <f t="shared" si="0"/>
        <v>23925000</v>
      </c>
      <c r="Z15" s="170">
        <f>+IF(X15&lt;&gt;0,+(Y15/X15)*100,0)</f>
        <v>11.143352181162728</v>
      </c>
      <c r="AA15" s="74">
        <f>SUM(AA6:AA14)</f>
        <v>231990000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10000000</v>
      </c>
      <c r="F19" s="60">
        <v>10000000</v>
      </c>
      <c r="G19" s="159">
        <v>550000</v>
      </c>
      <c r="H19" s="159">
        <v>140000</v>
      </c>
      <c r="I19" s="159"/>
      <c r="J19" s="60">
        <v>690000</v>
      </c>
      <c r="K19" s="159">
        <v>54000</v>
      </c>
      <c r="L19" s="159"/>
      <c r="M19" s="60"/>
      <c r="N19" s="159">
        <v>54000</v>
      </c>
      <c r="O19" s="159"/>
      <c r="P19" s="159"/>
      <c r="Q19" s="60"/>
      <c r="R19" s="159"/>
      <c r="S19" s="159"/>
      <c r="T19" s="60"/>
      <c r="U19" s="159"/>
      <c r="V19" s="159"/>
      <c r="W19" s="159">
        <v>744000</v>
      </c>
      <c r="X19" s="60">
        <v>6000000</v>
      </c>
      <c r="Y19" s="159">
        <v>-5256000</v>
      </c>
      <c r="Z19" s="141">
        <v>-87.6</v>
      </c>
      <c r="AA19" s="225">
        <v>10000000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-237742000</v>
      </c>
      <c r="F24" s="60">
        <v>-237742000</v>
      </c>
      <c r="G24" s="60">
        <v>-3064000</v>
      </c>
      <c r="H24" s="60">
        <v>-6687000</v>
      </c>
      <c r="I24" s="60">
        <v>-7416000</v>
      </c>
      <c r="J24" s="60">
        <v>-17167000</v>
      </c>
      <c r="K24" s="60">
        <v>-8791000</v>
      </c>
      <c r="L24" s="60">
        <v>-8248000</v>
      </c>
      <c r="M24" s="60">
        <v>-12859000</v>
      </c>
      <c r="N24" s="60">
        <v>-29898000</v>
      </c>
      <c r="O24" s="60"/>
      <c r="P24" s="60"/>
      <c r="Q24" s="60"/>
      <c r="R24" s="60"/>
      <c r="S24" s="60"/>
      <c r="T24" s="60"/>
      <c r="U24" s="60"/>
      <c r="V24" s="60"/>
      <c r="W24" s="60">
        <v>-47065000</v>
      </c>
      <c r="X24" s="60">
        <v>-119022000</v>
      </c>
      <c r="Y24" s="60">
        <v>71957000</v>
      </c>
      <c r="Z24" s="140">
        <v>-60.46</v>
      </c>
      <c r="AA24" s="62">
        <v>-237742000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-227742000</v>
      </c>
      <c r="F25" s="73">
        <f t="shared" si="1"/>
        <v>-227742000</v>
      </c>
      <c r="G25" s="73">
        <f t="shared" si="1"/>
        <v>-2514000</v>
      </c>
      <c r="H25" s="73">
        <f t="shared" si="1"/>
        <v>-6547000</v>
      </c>
      <c r="I25" s="73">
        <f t="shared" si="1"/>
        <v>-7416000</v>
      </c>
      <c r="J25" s="73">
        <f t="shared" si="1"/>
        <v>-16477000</v>
      </c>
      <c r="K25" s="73">
        <f t="shared" si="1"/>
        <v>-8737000</v>
      </c>
      <c r="L25" s="73">
        <f t="shared" si="1"/>
        <v>-8248000</v>
      </c>
      <c r="M25" s="73">
        <f t="shared" si="1"/>
        <v>-12859000</v>
      </c>
      <c r="N25" s="73">
        <f t="shared" si="1"/>
        <v>-29844000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-46321000</v>
      </c>
      <c r="X25" s="73">
        <f t="shared" si="1"/>
        <v>-113022000</v>
      </c>
      <c r="Y25" s="73">
        <f t="shared" si="1"/>
        <v>66701000</v>
      </c>
      <c r="Z25" s="170">
        <f>+IF(X25&lt;&gt;0,+(Y25/X25)*100,0)</f>
        <v>-59.01594379855249</v>
      </c>
      <c r="AA25" s="74">
        <f>SUM(AA19:AA24)</f>
        <v>-227742000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100000000</v>
      </c>
      <c r="F30" s="60">
        <v>100000000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>
        <v>100000000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367000</v>
      </c>
      <c r="H31" s="159">
        <v>204000</v>
      </c>
      <c r="I31" s="159">
        <v>1175000</v>
      </c>
      <c r="J31" s="159">
        <v>1746000</v>
      </c>
      <c r="K31" s="60">
        <v>660000</v>
      </c>
      <c r="L31" s="60">
        <v>213000</v>
      </c>
      <c r="M31" s="60">
        <v>154000</v>
      </c>
      <c r="N31" s="60">
        <v>1027000</v>
      </c>
      <c r="O31" s="159"/>
      <c r="P31" s="159"/>
      <c r="Q31" s="159"/>
      <c r="R31" s="60"/>
      <c r="S31" s="60"/>
      <c r="T31" s="60"/>
      <c r="U31" s="60"/>
      <c r="V31" s="159"/>
      <c r="W31" s="159">
        <v>2773000</v>
      </c>
      <c r="X31" s="159"/>
      <c r="Y31" s="60">
        <v>2773000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-109091000</v>
      </c>
      <c r="F33" s="60">
        <v>-109091000</v>
      </c>
      <c r="G33" s="60">
        <v>-16508000</v>
      </c>
      <c r="H33" s="60"/>
      <c r="I33" s="60">
        <v>-7568000</v>
      </c>
      <c r="J33" s="60">
        <v>-24076000</v>
      </c>
      <c r="K33" s="60"/>
      <c r="L33" s="60"/>
      <c r="M33" s="60">
        <v>-43256000</v>
      </c>
      <c r="N33" s="60">
        <v>-43256000</v>
      </c>
      <c r="O33" s="60"/>
      <c r="P33" s="60"/>
      <c r="Q33" s="60"/>
      <c r="R33" s="60"/>
      <c r="S33" s="60"/>
      <c r="T33" s="60"/>
      <c r="U33" s="60"/>
      <c r="V33" s="60"/>
      <c r="W33" s="60">
        <v>-67332000</v>
      </c>
      <c r="X33" s="60">
        <v>-50650000</v>
      </c>
      <c r="Y33" s="60">
        <v>-16682000</v>
      </c>
      <c r="Z33" s="140">
        <v>32.94</v>
      </c>
      <c r="AA33" s="62">
        <v>-109091000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-9091000</v>
      </c>
      <c r="F34" s="73">
        <f t="shared" si="2"/>
        <v>-9091000</v>
      </c>
      <c r="G34" s="73">
        <f t="shared" si="2"/>
        <v>-16141000</v>
      </c>
      <c r="H34" s="73">
        <f t="shared" si="2"/>
        <v>204000</v>
      </c>
      <c r="I34" s="73">
        <f t="shared" si="2"/>
        <v>-6393000</v>
      </c>
      <c r="J34" s="73">
        <f t="shared" si="2"/>
        <v>-22330000</v>
      </c>
      <c r="K34" s="73">
        <f t="shared" si="2"/>
        <v>660000</v>
      </c>
      <c r="L34" s="73">
        <f t="shared" si="2"/>
        <v>213000</v>
      </c>
      <c r="M34" s="73">
        <f t="shared" si="2"/>
        <v>-43102000</v>
      </c>
      <c r="N34" s="73">
        <f t="shared" si="2"/>
        <v>-42229000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-64559000</v>
      </c>
      <c r="X34" s="73">
        <f t="shared" si="2"/>
        <v>-50650000</v>
      </c>
      <c r="Y34" s="73">
        <f t="shared" si="2"/>
        <v>-13909000</v>
      </c>
      <c r="Z34" s="170">
        <f>+IF(X34&lt;&gt;0,+(Y34/X34)*100,0)</f>
        <v>27.461006910167818</v>
      </c>
      <c r="AA34" s="74">
        <f>SUM(AA29:AA33)</f>
        <v>-9091000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-4843000</v>
      </c>
      <c r="F36" s="100">
        <f t="shared" si="3"/>
        <v>-4843000</v>
      </c>
      <c r="G36" s="100">
        <f t="shared" si="3"/>
        <v>63449000</v>
      </c>
      <c r="H36" s="100">
        <f t="shared" si="3"/>
        <v>-9264000</v>
      </c>
      <c r="I36" s="100">
        <f t="shared" si="3"/>
        <v>34363000</v>
      </c>
      <c r="J36" s="100">
        <f t="shared" si="3"/>
        <v>88548000</v>
      </c>
      <c r="K36" s="100">
        <f t="shared" si="3"/>
        <v>43996000</v>
      </c>
      <c r="L36" s="100">
        <f t="shared" si="3"/>
        <v>49130000</v>
      </c>
      <c r="M36" s="100">
        <f t="shared" si="3"/>
        <v>-53927000</v>
      </c>
      <c r="N36" s="100">
        <f t="shared" si="3"/>
        <v>39199000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127747000</v>
      </c>
      <c r="X36" s="100">
        <f t="shared" si="3"/>
        <v>51030000</v>
      </c>
      <c r="Y36" s="100">
        <f t="shared" si="3"/>
        <v>76717000</v>
      </c>
      <c r="Z36" s="137">
        <f>+IF(X36&lt;&gt;0,+(Y36/X36)*100,0)</f>
        <v>150.33705663335292</v>
      </c>
      <c r="AA36" s="102">
        <f>+AA15+AA25+AA34</f>
        <v>-4843000</v>
      </c>
    </row>
    <row r="37" spans="1:27" ht="13.5">
      <c r="A37" s="249" t="s">
        <v>199</v>
      </c>
      <c r="B37" s="182"/>
      <c r="C37" s="153"/>
      <c r="D37" s="153"/>
      <c r="E37" s="99">
        <v>314047000</v>
      </c>
      <c r="F37" s="100">
        <v>314047000</v>
      </c>
      <c r="G37" s="100">
        <v>280396000</v>
      </c>
      <c r="H37" s="100">
        <v>343845000</v>
      </c>
      <c r="I37" s="100">
        <v>334581000</v>
      </c>
      <c r="J37" s="100">
        <v>280396000</v>
      </c>
      <c r="K37" s="100">
        <v>368944000</v>
      </c>
      <c r="L37" s="100">
        <v>412940000</v>
      </c>
      <c r="M37" s="100">
        <v>462070000</v>
      </c>
      <c r="N37" s="100">
        <v>368944000</v>
      </c>
      <c r="O37" s="100"/>
      <c r="P37" s="100"/>
      <c r="Q37" s="100"/>
      <c r="R37" s="100"/>
      <c r="S37" s="100"/>
      <c r="T37" s="100"/>
      <c r="U37" s="100"/>
      <c r="V37" s="100"/>
      <c r="W37" s="100">
        <v>280396000</v>
      </c>
      <c r="X37" s="100">
        <v>314047000</v>
      </c>
      <c r="Y37" s="100">
        <v>-33651000</v>
      </c>
      <c r="Z37" s="137">
        <v>-10.72</v>
      </c>
      <c r="AA37" s="102">
        <v>314047000</v>
      </c>
    </row>
    <row r="38" spans="1:27" ht="13.5">
      <c r="A38" s="269" t="s">
        <v>200</v>
      </c>
      <c r="B38" s="256"/>
      <c r="C38" s="257"/>
      <c r="D38" s="257"/>
      <c r="E38" s="258">
        <v>309204000</v>
      </c>
      <c r="F38" s="259">
        <v>309204000</v>
      </c>
      <c r="G38" s="259">
        <v>343845000</v>
      </c>
      <c r="H38" s="259">
        <v>334581000</v>
      </c>
      <c r="I38" s="259">
        <v>368944000</v>
      </c>
      <c r="J38" s="259">
        <v>368944000</v>
      </c>
      <c r="K38" s="259">
        <v>412940000</v>
      </c>
      <c r="L38" s="259">
        <v>462070000</v>
      </c>
      <c r="M38" s="259">
        <v>408143000</v>
      </c>
      <c r="N38" s="259">
        <v>408143000</v>
      </c>
      <c r="O38" s="259"/>
      <c r="P38" s="259"/>
      <c r="Q38" s="259"/>
      <c r="R38" s="259"/>
      <c r="S38" s="259"/>
      <c r="T38" s="259"/>
      <c r="U38" s="259"/>
      <c r="V38" s="259"/>
      <c r="W38" s="259">
        <v>408143000</v>
      </c>
      <c r="X38" s="259">
        <v>365077000</v>
      </c>
      <c r="Y38" s="259">
        <v>43066000</v>
      </c>
      <c r="Z38" s="260">
        <v>11.8</v>
      </c>
      <c r="AA38" s="261">
        <v>309204000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74860699</v>
      </c>
      <c r="D5" s="200">
        <f t="shared" si="0"/>
        <v>0</v>
      </c>
      <c r="E5" s="106">
        <f t="shared" si="0"/>
        <v>197380100</v>
      </c>
      <c r="F5" s="106">
        <f t="shared" si="0"/>
        <v>197380100</v>
      </c>
      <c r="G5" s="106">
        <f t="shared" si="0"/>
        <v>1698726</v>
      </c>
      <c r="H5" s="106">
        <f t="shared" si="0"/>
        <v>4576341</v>
      </c>
      <c r="I5" s="106">
        <f t="shared" si="0"/>
        <v>12143046</v>
      </c>
      <c r="J5" s="106">
        <f t="shared" si="0"/>
        <v>18418113</v>
      </c>
      <c r="K5" s="106">
        <f t="shared" si="0"/>
        <v>3133168</v>
      </c>
      <c r="L5" s="106">
        <f t="shared" si="0"/>
        <v>2141903</v>
      </c>
      <c r="M5" s="106">
        <f t="shared" si="0"/>
        <v>10576919</v>
      </c>
      <c r="N5" s="106">
        <f t="shared" si="0"/>
        <v>15851990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34270103</v>
      </c>
      <c r="X5" s="106">
        <f t="shared" si="0"/>
        <v>98690050</v>
      </c>
      <c r="Y5" s="106">
        <f t="shared" si="0"/>
        <v>-64419947</v>
      </c>
      <c r="Z5" s="201">
        <f>+IF(X5&lt;&gt;0,+(Y5/X5)*100,0)</f>
        <v>-65.27501708632228</v>
      </c>
      <c r="AA5" s="199">
        <f>SUM(AA11:AA18)</f>
        <v>197380100</v>
      </c>
    </row>
    <row r="6" spans="1:27" ht="13.5">
      <c r="A6" s="291" t="s">
        <v>204</v>
      </c>
      <c r="B6" s="142"/>
      <c r="C6" s="62">
        <v>6781710</v>
      </c>
      <c r="D6" s="156"/>
      <c r="E6" s="60">
        <v>23829300</v>
      </c>
      <c r="F6" s="60">
        <v>23829300</v>
      </c>
      <c r="G6" s="60">
        <v>13754</v>
      </c>
      <c r="H6" s="60">
        <v>7965</v>
      </c>
      <c r="I6" s="60">
        <v>35470</v>
      </c>
      <c r="J6" s="60">
        <v>57189</v>
      </c>
      <c r="K6" s="60">
        <v>-7965</v>
      </c>
      <c r="L6" s="60">
        <v>506201</v>
      </c>
      <c r="M6" s="60"/>
      <c r="N6" s="60">
        <v>498236</v>
      </c>
      <c r="O6" s="60"/>
      <c r="P6" s="60"/>
      <c r="Q6" s="60"/>
      <c r="R6" s="60"/>
      <c r="S6" s="60"/>
      <c r="T6" s="60"/>
      <c r="U6" s="60"/>
      <c r="V6" s="60"/>
      <c r="W6" s="60">
        <v>555425</v>
      </c>
      <c r="X6" s="60">
        <v>11914650</v>
      </c>
      <c r="Y6" s="60">
        <v>-11359225</v>
      </c>
      <c r="Z6" s="140">
        <v>-95.34</v>
      </c>
      <c r="AA6" s="155">
        <v>23829300</v>
      </c>
    </row>
    <row r="7" spans="1:27" ht="13.5">
      <c r="A7" s="291" t="s">
        <v>205</v>
      </c>
      <c r="B7" s="142"/>
      <c r="C7" s="62">
        <v>3992854</v>
      </c>
      <c r="D7" s="156"/>
      <c r="E7" s="60">
        <v>28866400</v>
      </c>
      <c r="F7" s="60">
        <v>28866400</v>
      </c>
      <c r="G7" s="60">
        <v>142000</v>
      </c>
      <c r="H7" s="60">
        <v>1945</v>
      </c>
      <c r="I7" s="60">
        <v>1719</v>
      </c>
      <c r="J7" s="60">
        <v>145664</v>
      </c>
      <c r="K7" s="60">
        <v>405473</v>
      </c>
      <c r="L7" s="60">
        <v>105195</v>
      </c>
      <c r="M7" s="60">
        <v>57200</v>
      </c>
      <c r="N7" s="60">
        <v>567868</v>
      </c>
      <c r="O7" s="60"/>
      <c r="P7" s="60"/>
      <c r="Q7" s="60"/>
      <c r="R7" s="60"/>
      <c r="S7" s="60"/>
      <c r="T7" s="60"/>
      <c r="U7" s="60"/>
      <c r="V7" s="60"/>
      <c r="W7" s="60">
        <v>713532</v>
      </c>
      <c r="X7" s="60">
        <v>14433200</v>
      </c>
      <c r="Y7" s="60">
        <v>-13719668</v>
      </c>
      <c r="Z7" s="140">
        <v>-95.06</v>
      </c>
      <c r="AA7" s="155">
        <v>28866400</v>
      </c>
    </row>
    <row r="8" spans="1:27" ht="13.5">
      <c r="A8" s="291" t="s">
        <v>206</v>
      </c>
      <c r="B8" s="142"/>
      <c r="C8" s="62">
        <v>14102937</v>
      </c>
      <c r="D8" s="156"/>
      <c r="E8" s="60">
        <v>50034850</v>
      </c>
      <c r="F8" s="60">
        <v>50034850</v>
      </c>
      <c r="G8" s="60">
        <v>507733</v>
      </c>
      <c r="H8" s="60">
        <v>973022</v>
      </c>
      <c r="I8" s="60">
        <v>9497761</v>
      </c>
      <c r="J8" s="60">
        <v>10978516</v>
      </c>
      <c r="K8" s="60">
        <v>2646780</v>
      </c>
      <c r="L8" s="60">
        <v>952728</v>
      </c>
      <c r="M8" s="60">
        <v>4815635</v>
      </c>
      <c r="N8" s="60">
        <v>8415143</v>
      </c>
      <c r="O8" s="60"/>
      <c r="P8" s="60"/>
      <c r="Q8" s="60"/>
      <c r="R8" s="60"/>
      <c r="S8" s="60"/>
      <c r="T8" s="60"/>
      <c r="U8" s="60"/>
      <c r="V8" s="60"/>
      <c r="W8" s="60">
        <v>19393659</v>
      </c>
      <c r="X8" s="60">
        <v>25017425</v>
      </c>
      <c r="Y8" s="60">
        <v>-5623766</v>
      </c>
      <c r="Z8" s="140">
        <v>-22.48</v>
      </c>
      <c r="AA8" s="155">
        <v>50034850</v>
      </c>
    </row>
    <row r="9" spans="1:27" ht="13.5">
      <c r="A9" s="291" t="s">
        <v>207</v>
      </c>
      <c r="B9" s="142"/>
      <c r="C9" s="62">
        <v>34642896</v>
      </c>
      <c r="D9" s="156"/>
      <c r="E9" s="60">
        <v>54843450</v>
      </c>
      <c r="F9" s="60">
        <v>54843450</v>
      </c>
      <c r="G9" s="60">
        <v>837935</v>
      </c>
      <c r="H9" s="60">
        <v>3403664</v>
      </c>
      <c r="I9" s="60">
        <v>737589</v>
      </c>
      <c r="J9" s="60">
        <v>4979188</v>
      </c>
      <c r="K9" s="60"/>
      <c r="L9" s="60">
        <v>130368</v>
      </c>
      <c r="M9" s="60">
        <v>1880607</v>
      </c>
      <c r="N9" s="60">
        <v>2010975</v>
      </c>
      <c r="O9" s="60"/>
      <c r="P9" s="60"/>
      <c r="Q9" s="60"/>
      <c r="R9" s="60"/>
      <c r="S9" s="60"/>
      <c r="T9" s="60"/>
      <c r="U9" s="60"/>
      <c r="V9" s="60"/>
      <c r="W9" s="60">
        <v>6990163</v>
      </c>
      <c r="X9" s="60">
        <v>27421725</v>
      </c>
      <c r="Y9" s="60">
        <v>-20431562</v>
      </c>
      <c r="Z9" s="140">
        <v>-74.51</v>
      </c>
      <c r="AA9" s="155">
        <v>54843450</v>
      </c>
    </row>
    <row r="10" spans="1:27" ht="13.5">
      <c r="A10" s="291" t="s">
        <v>208</v>
      </c>
      <c r="B10" s="142"/>
      <c r="C10" s="62">
        <v>6045656</v>
      </c>
      <c r="D10" s="156"/>
      <c r="E10" s="60">
        <v>4800000</v>
      </c>
      <c r="F10" s="60">
        <v>4800000</v>
      </c>
      <c r="G10" s="60">
        <v>183797</v>
      </c>
      <c r="H10" s="60">
        <v>171835</v>
      </c>
      <c r="I10" s="60">
        <v>175437</v>
      </c>
      <c r="J10" s="60">
        <v>531069</v>
      </c>
      <c r="K10" s="60">
        <v>33033</v>
      </c>
      <c r="L10" s="60">
        <v>353073</v>
      </c>
      <c r="M10" s="60">
        <v>2832611</v>
      </c>
      <c r="N10" s="60">
        <v>3218717</v>
      </c>
      <c r="O10" s="60"/>
      <c r="P10" s="60"/>
      <c r="Q10" s="60"/>
      <c r="R10" s="60"/>
      <c r="S10" s="60"/>
      <c r="T10" s="60"/>
      <c r="U10" s="60"/>
      <c r="V10" s="60"/>
      <c r="W10" s="60">
        <v>3749786</v>
      </c>
      <c r="X10" s="60">
        <v>2400000</v>
      </c>
      <c r="Y10" s="60">
        <v>1349786</v>
      </c>
      <c r="Z10" s="140">
        <v>56.24</v>
      </c>
      <c r="AA10" s="155">
        <v>4800000</v>
      </c>
    </row>
    <row r="11" spans="1:27" ht="13.5">
      <c r="A11" s="292" t="s">
        <v>209</v>
      </c>
      <c r="B11" s="142"/>
      <c r="C11" s="293">
        <f aca="true" t="shared" si="1" ref="C11:Y11">SUM(C6:C10)</f>
        <v>65566053</v>
      </c>
      <c r="D11" s="294">
        <f t="shared" si="1"/>
        <v>0</v>
      </c>
      <c r="E11" s="295">
        <f t="shared" si="1"/>
        <v>162374000</v>
      </c>
      <c r="F11" s="295">
        <f t="shared" si="1"/>
        <v>162374000</v>
      </c>
      <c r="G11" s="295">
        <f t="shared" si="1"/>
        <v>1685219</v>
      </c>
      <c r="H11" s="295">
        <f t="shared" si="1"/>
        <v>4558431</v>
      </c>
      <c r="I11" s="295">
        <f t="shared" si="1"/>
        <v>10447976</v>
      </c>
      <c r="J11" s="295">
        <f t="shared" si="1"/>
        <v>16691626</v>
      </c>
      <c r="K11" s="295">
        <f t="shared" si="1"/>
        <v>3077321</v>
      </c>
      <c r="L11" s="295">
        <f t="shared" si="1"/>
        <v>2047565</v>
      </c>
      <c r="M11" s="295">
        <f t="shared" si="1"/>
        <v>9586053</v>
      </c>
      <c r="N11" s="295">
        <f t="shared" si="1"/>
        <v>14710939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31402565</v>
      </c>
      <c r="X11" s="295">
        <f t="shared" si="1"/>
        <v>81187000</v>
      </c>
      <c r="Y11" s="295">
        <f t="shared" si="1"/>
        <v>-49784435</v>
      </c>
      <c r="Z11" s="296">
        <f>+IF(X11&lt;&gt;0,+(Y11/X11)*100,0)</f>
        <v>-61.32069789498319</v>
      </c>
      <c r="AA11" s="297">
        <f>SUM(AA6:AA10)</f>
        <v>162374000</v>
      </c>
    </row>
    <row r="12" spans="1:27" ht="13.5">
      <c r="A12" s="298" t="s">
        <v>210</v>
      </c>
      <c r="B12" s="136"/>
      <c r="C12" s="62">
        <v>281697</v>
      </c>
      <c r="D12" s="156"/>
      <c r="E12" s="60">
        <v>8890000</v>
      </c>
      <c r="F12" s="60">
        <v>8890000</v>
      </c>
      <c r="G12" s="60"/>
      <c r="H12" s="60"/>
      <c r="I12" s="60"/>
      <c r="J12" s="60"/>
      <c r="K12" s="60"/>
      <c r="L12" s="60">
        <v>76795</v>
      </c>
      <c r="M12" s="60">
        <v>114855</v>
      </c>
      <c r="N12" s="60">
        <v>191650</v>
      </c>
      <c r="O12" s="60"/>
      <c r="P12" s="60"/>
      <c r="Q12" s="60"/>
      <c r="R12" s="60"/>
      <c r="S12" s="60"/>
      <c r="T12" s="60"/>
      <c r="U12" s="60"/>
      <c r="V12" s="60"/>
      <c r="W12" s="60">
        <v>191650</v>
      </c>
      <c r="X12" s="60">
        <v>4445000</v>
      </c>
      <c r="Y12" s="60">
        <v>-4253350</v>
      </c>
      <c r="Z12" s="140">
        <v>-95.69</v>
      </c>
      <c r="AA12" s="155">
        <v>8890000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>
        <v>2257921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6694528</v>
      </c>
      <c r="D15" s="156"/>
      <c r="E15" s="60">
        <v>26066100</v>
      </c>
      <c r="F15" s="60">
        <v>26066100</v>
      </c>
      <c r="G15" s="60">
        <v>13507</v>
      </c>
      <c r="H15" s="60">
        <v>17910</v>
      </c>
      <c r="I15" s="60">
        <v>1695070</v>
      </c>
      <c r="J15" s="60">
        <v>1726487</v>
      </c>
      <c r="K15" s="60">
        <v>49590</v>
      </c>
      <c r="L15" s="60">
        <v>23800</v>
      </c>
      <c r="M15" s="60">
        <v>874621</v>
      </c>
      <c r="N15" s="60">
        <v>948011</v>
      </c>
      <c r="O15" s="60"/>
      <c r="P15" s="60"/>
      <c r="Q15" s="60"/>
      <c r="R15" s="60"/>
      <c r="S15" s="60"/>
      <c r="T15" s="60"/>
      <c r="U15" s="60"/>
      <c r="V15" s="60"/>
      <c r="W15" s="60">
        <v>2674498</v>
      </c>
      <c r="X15" s="60">
        <v>13033050</v>
      </c>
      <c r="Y15" s="60">
        <v>-10358552</v>
      </c>
      <c r="Z15" s="140">
        <v>-79.48</v>
      </c>
      <c r="AA15" s="155">
        <v>26066100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60500</v>
      </c>
      <c r="D18" s="276"/>
      <c r="E18" s="82">
        <v>50000</v>
      </c>
      <c r="F18" s="82">
        <v>50000</v>
      </c>
      <c r="G18" s="82"/>
      <c r="H18" s="82"/>
      <c r="I18" s="82"/>
      <c r="J18" s="82"/>
      <c r="K18" s="82">
        <v>6257</v>
      </c>
      <c r="L18" s="82">
        <v>-6257</v>
      </c>
      <c r="M18" s="82">
        <v>1390</v>
      </c>
      <c r="N18" s="82">
        <v>1390</v>
      </c>
      <c r="O18" s="82"/>
      <c r="P18" s="82"/>
      <c r="Q18" s="82"/>
      <c r="R18" s="82"/>
      <c r="S18" s="82"/>
      <c r="T18" s="82"/>
      <c r="U18" s="82"/>
      <c r="V18" s="82"/>
      <c r="W18" s="82">
        <v>1390</v>
      </c>
      <c r="X18" s="82">
        <v>25000</v>
      </c>
      <c r="Y18" s="82">
        <v>-23610</v>
      </c>
      <c r="Z18" s="270">
        <v>-94.44</v>
      </c>
      <c r="AA18" s="278">
        <v>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40175778</v>
      </c>
      <c r="D20" s="154">
        <f t="shared" si="2"/>
        <v>0</v>
      </c>
      <c r="E20" s="100">
        <f t="shared" si="2"/>
        <v>141333500</v>
      </c>
      <c r="F20" s="100">
        <f t="shared" si="2"/>
        <v>141333500</v>
      </c>
      <c r="G20" s="100">
        <f t="shared" si="2"/>
        <v>1365708</v>
      </c>
      <c r="H20" s="100">
        <f t="shared" si="2"/>
        <v>919662</v>
      </c>
      <c r="I20" s="100">
        <f t="shared" si="2"/>
        <v>2877632</v>
      </c>
      <c r="J20" s="100">
        <f t="shared" si="2"/>
        <v>5163002</v>
      </c>
      <c r="K20" s="100">
        <f t="shared" si="2"/>
        <v>5658148</v>
      </c>
      <c r="L20" s="100">
        <f t="shared" si="2"/>
        <v>6060981</v>
      </c>
      <c r="M20" s="100">
        <f t="shared" si="2"/>
        <v>2281970</v>
      </c>
      <c r="N20" s="100">
        <f t="shared" si="2"/>
        <v>14001099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19164101</v>
      </c>
      <c r="X20" s="100">
        <f t="shared" si="2"/>
        <v>70666750</v>
      </c>
      <c r="Y20" s="100">
        <f t="shared" si="2"/>
        <v>-51502649</v>
      </c>
      <c r="Z20" s="137">
        <f>+IF(X20&lt;&gt;0,+(Y20/X20)*100,0)</f>
        <v>-72.8810211308713</v>
      </c>
      <c r="AA20" s="153">
        <f>SUM(AA26:AA33)</f>
        <v>141333500</v>
      </c>
    </row>
    <row r="21" spans="1:27" ht="13.5">
      <c r="A21" s="291" t="s">
        <v>204</v>
      </c>
      <c r="B21" s="142"/>
      <c r="C21" s="62">
        <v>964405</v>
      </c>
      <c r="D21" s="156"/>
      <c r="E21" s="60">
        <v>12891900</v>
      </c>
      <c r="F21" s="60">
        <v>12891900</v>
      </c>
      <c r="G21" s="60">
        <v>103694</v>
      </c>
      <c r="H21" s="60"/>
      <c r="I21" s="60">
        <v>130000</v>
      </c>
      <c r="J21" s="60">
        <v>233694</v>
      </c>
      <c r="K21" s="60">
        <v>184016</v>
      </c>
      <c r="L21" s="60"/>
      <c r="M21" s="60"/>
      <c r="N21" s="60">
        <v>184016</v>
      </c>
      <c r="O21" s="60"/>
      <c r="P21" s="60"/>
      <c r="Q21" s="60"/>
      <c r="R21" s="60"/>
      <c r="S21" s="60"/>
      <c r="T21" s="60"/>
      <c r="U21" s="60"/>
      <c r="V21" s="60"/>
      <c r="W21" s="60">
        <v>417710</v>
      </c>
      <c r="X21" s="60">
        <v>6445950</v>
      </c>
      <c r="Y21" s="60">
        <v>-6028240</v>
      </c>
      <c r="Z21" s="140">
        <v>-93.52</v>
      </c>
      <c r="AA21" s="155">
        <v>12891900</v>
      </c>
    </row>
    <row r="22" spans="1:27" ht="13.5">
      <c r="A22" s="291" t="s">
        <v>205</v>
      </c>
      <c r="B22" s="142"/>
      <c r="C22" s="62">
        <v>12598816</v>
      </c>
      <c r="D22" s="156"/>
      <c r="E22" s="60">
        <v>36271400</v>
      </c>
      <c r="F22" s="60">
        <v>36271400</v>
      </c>
      <c r="G22" s="60">
        <v>838565</v>
      </c>
      <c r="H22" s="60">
        <v>210390</v>
      </c>
      <c r="I22" s="60">
        <v>1051942</v>
      </c>
      <c r="J22" s="60">
        <v>2100897</v>
      </c>
      <c r="K22" s="60">
        <v>716849</v>
      </c>
      <c r="L22" s="60">
        <v>1209849</v>
      </c>
      <c r="M22" s="60">
        <v>372451</v>
      </c>
      <c r="N22" s="60">
        <v>2299149</v>
      </c>
      <c r="O22" s="60"/>
      <c r="P22" s="60"/>
      <c r="Q22" s="60"/>
      <c r="R22" s="60"/>
      <c r="S22" s="60"/>
      <c r="T22" s="60"/>
      <c r="U22" s="60"/>
      <c r="V22" s="60"/>
      <c r="W22" s="60">
        <v>4400046</v>
      </c>
      <c r="X22" s="60">
        <v>18135700</v>
      </c>
      <c r="Y22" s="60">
        <v>-13735654</v>
      </c>
      <c r="Z22" s="140">
        <v>-75.74</v>
      </c>
      <c r="AA22" s="155">
        <v>36271400</v>
      </c>
    </row>
    <row r="23" spans="1:27" ht="13.5">
      <c r="A23" s="291" t="s">
        <v>206</v>
      </c>
      <c r="B23" s="142"/>
      <c r="C23" s="62">
        <v>397672</v>
      </c>
      <c r="D23" s="156"/>
      <c r="E23" s="60">
        <v>4958500</v>
      </c>
      <c r="F23" s="60">
        <v>4958500</v>
      </c>
      <c r="G23" s="60"/>
      <c r="H23" s="60"/>
      <c r="I23" s="60">
        <v>5510</v>
      </c>
      <c r="J23" s="60">
        <v>5510</v>
      </c>
      <c r="K23" s="60">
        <v>499109</v>
      </c>
      <c r="L23" s="60">
        <v>-106934</v>
      </c>
      <c r="M23" s="60">
        <v>15386</v>
      </c>
      <c r="N23" s="60">
        <v>407561</v>
      </c>
      <c r="O23" s="60"/>
      <c r="P23" s="60"/>
      <c r="Q23" s="60"/>
      <c r="R23" s="60"/>
      <c r="S23" s="60"/>
      <c r="T23" s="60"/>
      <c r="U23" s="60"/>
      <c r="V23" s="60"/>
      <c r="W23" s="60">
        <v>413071</v>
      </c>
      <c r="X23" s="60">
        <v>2479250</v>
      </c>
      <c r="Y23" s="60">
        <v>-2066179</v>
      </c>
      <c r="Z23" s="140">
        <v>-83.34</v>
      </c>
      <c r="AA23" s="155">
        <v>4958500</v>
      </c>
    </row>
    <row r="24" spans="1:27" ht="13.5">
      <c r="A24" s="291" t="s">
        <v>207</v>
      </c>
      <c r="B24" s="142"/>
      <c r="C24" s="62">
        <v>845543</v>
      </c>
      <c r="D24" s="156"/>
      <c r="E24" s="60">
        <v>16410900</v>
      </c>
      <c r="F24" s="60">
        <v>16410900</v>
      </c>
      <c r="G24" s="60"/>
      <c r="H24" s="60">
        <v>5845</v>
      </c>
      <c r="I24" s="60">
        <v>733479</v>
      </c>
      <c r="J24" s="60">
        <v>739324</v>
      </c>
      <c r="K24" s="60">
        <v>874048</v>
      </c>
      <c r="L24" s="60">
        <v>1175237</v>
      </c>
      <c r="M24" s="60">
        <v>150122</v>
      </c>
      <c r="N24" s="60">
        <v>2199407</v>
      </c>
      <c r="O24" s="60"/>
      <c r="P24" s="60"/>
      <c r="Q24" s="60"/>
      <c r="R24" s="60"/>
      <c r="S24" s="60"/>
      <c r="T24" s="60"/>
      <c r="U24" s="60"/>
      <c r="V24" s="60"/>
      <c r="W24" s="60">
        <v>2938731</v>
      </c>
      <c r="X24" s="60">
        <v>8205450</v>
      </c>
      <c r="Y24" s="60">
        <v>-5266719</v>
      </c>
      <c r="Z24" s="140">
        <v>-64.19</v>
      </c>
      <c r="AA24" s="155">
        <v>16410900</v>
      </c>
    </row>
    <row r="25" spans="1:27" ht="13.5">
      <c r="A25" s="291" t="s">
        <v>208</v>
      </c>
      <c r="B25" s="142"/>
      <c r="C25" s="62"/>
      <c r="D25" s="156"/>
      <c r="E25" s="60">
        <v>3068100</v>
      </c>
      <c r="F25" s="60">
        <v>3068100</v>
      </c>
      <c r="G25" s="60"/>
      <c r="H25" s="60"/>
      <c r="I25" s="60"/>
      <c r="J25" s="60"/>
      <c r="K25" s="60"/>
      <c r="L25" s="60"/>
      <c r="M25" s="60">
        <v>177527</v>
      </c>
      <c r="N25" s="60">
        <v>177527</v>
      </c>
      <c r="O25" s="60"/>
      <c r="P25" s="60"/>
      <c r="Q25" s="60"/>
      <c r="R25" s="60"/>
      <c r="S25" s="60"/>
      <c r="T25" s="60"/>
      <c r="U25" s="60"/>
      <c r="V25" s="60"/>
      <c r="W25" s="60">
        <v>177527</v>
      </c>
      <c r="X25" s="60">
        <v>1534050</v>
      </c>
      <c r="Y25" s="60">
        <v>-1356523</v>
      </c>
      <c r="Z25" s="140">
        <v>-88.43</v>
      </c>
      <c r="AA25" s="155">
        <v>3068100</v>
      </c>
    </row>
    <row r="26" spans="1:27" ht="13.5">
      <c r="A26" s="292" t="s">
        <v>209</v>
      </c>
      <c r="B26" s="302"/>
      <c r="C26" s="293">
        <f aca="true" t="shared" si="3" ref="C26:Y26">SUM(C21:C25)</f>
        <v>14806436</v>
      </c>
      <c r="D26" s="294">
        <f t="shared" si="3"/>
        <v>0</v>
      </c>
      <c r="E26" s="295">
        <f t="shared" si="3"/>
        <v>73600800</v>
      </c>
      <c r="F26" s="295">
        <f t="shared" si="3"/>
        <v>73600800</v>
      </c>
      <c r="G26" s="295">
        <f t="shared" si="3"/>
        <v>942259</v>
      </c>
      <c r="H26" s="295">
        <f t="shared" si="3"/>
        <v>216235</v>
      </c>
      <c r="I26" s="295">
        <f t="shared" si="3"/>
        <v>1920931</v>
      </c>
      <c r="J26" s="295">
        <f t="shared" si="3"/>
        <v>3079425</v>
      </c>
      <c r="K26" s="295">
        <f t="shared" si="3"/>
        <v>2274022</v>
      </c>
      <c r="L26" s="295">
        <f t="shared" si="3"/>
        <v>2278152</v>
      </c>
      <c r="M26" s="295">
        <f t="shared" si="3"/>
        <v>715486</v>
      </c>
      <c r="N26" s="295">
        <f t="shared" si="3"/>
        <v>5267660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8347085</v>
      </c>
      <c r="X26" s="295">
        <f t="shared" si="3"/>
        <v>36800400</v>
      </c>
      <c r="Y26" s="295">
        <f t="shared" si="3"/>
        <v>-28453315</v>
      </c>
      <c r="Z26" s="296">
        <f>+IF(X26&lt;&gt;0,+(Y26/X26)*100,0)</f>
        <v>-77.31795034836578</v>
      </c>
      <c r="AA26" s="297">
        <f>SUM(AA21:AA25)</f>
        <v>73600800</v>
      </c>
    </row>
    <row r="27" spans="1:27" ht="13.5">
      <c r="A27" s="298" t="s">
        <v>210</v>
      </c>
      <c r="B27" s="147"/>
      <c r="C27" s="62">
        <v>3145892</v>
      </c>
      <c r="D27" s="156"/>
      <c r="E27" s="60">
        <v>20224300</v>
      </c>
      <c r="F27" s="60">
        <v>20224300</v>
      </c>
      <c r="G27" s="60">
        <v>376320</v>
      </c>
      <c r="H27" s="60">
        <v>189938</v>
      </c>
      <c r="I27" s="60">
        <v>413054</v>
      </c>
      <c r="J27" s="60">
        <v>979312</v>
      </c>
      <c r="K27" s="60">
        <v>237274</v>
      </c>
      <c r="L27" s="60">
        <v>180793</v>
      </c>
      <c r="M27" s="60">
        <v>754429</v>
      </c>
      <c r="N27" s="60">
        <v>1172496</v>
      </c>
      <c r="O27" s="60"/>
      <c r="P27" s="60"/>
      <c r="Q27" s="60"/>
      <c r="R27" s="60"/>
      <c r="S27" s="60"/>
      <c r="T27" s="60"/>
      <c r="U27" s="60"/>
      <c r="V27" s="60"/>
      <c r="W27" s="60">
        <v>2151808</v>
      </c>
      <c r="X27" s="60">
        <v>10112150</v>
      </c>
      <c r="Y27" s="60">
        <v>-7960342</v>
      </c>
      <c r="Z27" s="140">
        <v>-78.72</v>
      </c>
      <c r="AA27" s="155">
        <v>20224300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16859955</v>
      </c>
      <c r="D30" s="156"/>
      <c r="E30" s="60">
        <v>44726200</v>
      </c>
      <c r="F30" s="60">
        <v>44726200</v>
      </c>
      <c r="G30" s="60">
        <v>47129</v>
      </c>
      <c r="H30" s="60">
        <v>513489</v>
      </c>
      <c r="I30" s="60">
        <v>374806</v>
      </c>
      <c r="J30" s="60">
        <v>935424</v>
      </c>
      <c r="K30" s="60">
        <v>3146852</v>
      </c>
      <c r="L30" s="60">
        <v>3602036</v>
      </c>
      <c r="M30" s="60">
        <v>812055</v>
      </c>
      <c r="N30" s="60">
        <v>7560943</v>
      </c>
      <c r="O30" s="60"/>
      <c r="P30" s="60"/>
      <c r="Q30" s="60"/>
      <c r="R30" s="60"/>
      <c r="S30" s="60"/>
      <c r="T30" s="60"/>
      <c r="U30" s="60"/>
      <c r="V30" s="60"/>
      <c r="W30" s="60">
        <v>8496367</v>
      </c>
      <c r="X30" s="60">
        <v>22363100</v>
      </c>
      <c r="Y30" s="60">
        <v>-13866733</v>
      </c>
      <c r="Z30" s="140">
        <v>-62.01</v>
      </c>
      <c r="AA30" s="155">
        <v>44726200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>
        <v>5363495</v>
      </c>
      <c r="D33" s="276"/>
      <c r="E33" s="82">
        <v>2782200</v>
      </c>
      <c r="F33" s="82">
        <v>2782200</v>
      </c>
      <c r="G33" s="82"/>
      <c r="H33" s="82"/>
      <c r="I33" s="82">
        <v>168841</v>
      </c>
      <c r="J33" s="82">
        <v>168841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>
        <v>168841</v>
      </c>
      <c r="X33" s="82">
        <v>1391100</v>
      </c>
      <c r="Y33" s="82">
        <v>-1222259</v>
      </c>
      <c r="Z33" s="270">
        <v>-87.86</v>
      </c>
      <c r="AA33" s="278">
        <v>2782200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7746115</v>
      </c>
      <c r="D36" s="156">
        <f t="shared" si="4"/>
        <v>0</v>
      </c>
      <c r="E36" s="60">
        <f t="shared" si="4"/>
        <v>36721200</v>
      </c>
      <c r="F36" s="60">
        <f t="shared" si="4"/>
        <v>36721200</v>
      </c>
      <c r="G36" s="60">
        <f t="shared" si="4"/>
        <v>117448</v>
      </c>
      <c r="H36" s="60">
        <f t="shared" si="4"/>
        <v>7965</v>
      </c>
      <c r="I36" s="60">
        <f t="shared" si="4"/>
        <v>165470</v>
      </c>
      <c r="J36" s="60">
        <f t="shared" si="4"/>
        <v>290883</v>
      </c>
      <c r="K36" s="60">
        <f t="shared" si="4"/>
        <v>176051</v>
      </c>
      <c r="L36" s="60">
        <f t="shared" si="4"/>
        <v>506201</v>
      </c>
      <c r="M36" s="60">
        <f t="shared" si="4"/>
        <v>0</v>
      </c>
      <c r="N36" s="60">
        <f t="shared" si="4"/>
        <v>682252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973135</v>
      </c>
      <c r="X36" s="60">
        <f t="shared" si="4"/>
        <v>18360600</v>
      </c>
      <c r="Y36" s="60">
        <f t="shared" si="4"/>
        <v>-17387465</v>
      </c>
      <c r="Z36" s="140">
        <f aca="true" t="shared" si="5" ref="Z36:Z49">+IF(X36&lt;&gt;0,+(Y36/X36)*100,0)</f>
        <v>-94.69987364247355</v>
      </c>
      <c r="AA36" s="155">
        <f>AA6+AA21</f>
        <v>36721200</v>
      </c>
    </row>
    <row r="37" spans="1:27" ht="13.5">
      <c r="A37" s="291" t="s">
        <v>205</v>
      </c>
      <c r="B37" s="142"/>
      <c r="C37" s="62">
        <f t="shared" si="4"/>
        <v>16591670</v>
      </c>
      <c r="D37" s="156">
        <f t="shared" si="4"/>
        <v>0</v>
      </c>
      <c r="E37" s="60">
        <f t="shared" si="4"/>
        <v>65137800</v>
      </c>
      <c r="F37" s="60">
        <f t="shared" si="4"/>
        <v>65137800</v>
      </c>
      <c r="G37" s="60">
        <f t="shared" si="4"/>
        <v>980565</v>
      </c>
      <c r="H37" s="60">
        <f t="shared" si="4"/>
        <v>212335</v>
      </c>
      <c r="I37" s="60">
        <f t="shared" si="4"/>
        <v>1053661</v>
      </c>
      <c r="J37" s="60">
        <f t="shared" si="4"/>
        <v>2246561</v>
      </c>
      <c r="K37" s="60">
        <f t="shared" si="4"/>
        <v>1122322</v>
      </c>
      <c r="L37" s="60">
        <f t="shared" si="4"/>
        <v>1315044</v>
      </c>
      <c r="M37" s="60">
        <f t="shared" si="4"/>
        <v>429651</v>
      </c>
      <c r="N37" s="60">
        <f t="shared" si="4"/>
        <v>2867017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5113578</v>
      </c>
      <c r="X37" s="60">
        <f t="shared" si="4"/>
        <v>32568900</v>
      </c>
      <c r="Y37" s="60">
        <f t="shared" si="4"/>
        <v>-27455322</v>
      </c>
      <c r="Z37" s="140">
        <f t="shared" si="5"/>
        <v>-84.29919954312243</v>
      </c>
      <c r="AA37" s="155">
        <f>AA7+AA22</f>
        <v>65137800</v>
      </c>
    </row>
    <row r="38" spans="1:27" ht="13.5">
      <c r="A38" s="291" t="s">
        <v>206</v>
      </c>
      <c r="B38" s="142"/>
      <c r="C38" s="62">
        <f t="shared" si="4"/>
        <v>14500609</v>
      </c>
      <c r="D38" s="156">
        <f t="shared" si="4"/>
        <v>0</v>
      </c>
      <c r="E38" s="60">
        <f t="shared" si="4"/>
        <v>54993350</v>
      </c>
      <c r="F38" s="60">
        <f t="shared" si="4"/>
        <v>54993350</v>
      </c>
      <c r="G38" s="60">
        <f t="shared" si="4"/>
        <v>507733</v>
      </c>
      <c r="H38" s="60">
        <f t="shared" si="4"/>
        <v>973022</v>
      </c>
      <c r="I38" s="60">
        <f t="shared" si="4"/>
        <v>9503271</v>
      </c>
      <c r="J38" s="60">
        <f t="shared" si="4"/>
        <v>10984026</v>
      </c>
      <c r="K38" s="60">
        <f t="shared" si="4"/>
        <v>3145889</v>
      </c>
      <c r="L38" s="60">
        <f t="shared" si="4"/>
        <v>845794</v>
      </c>
      <c r="M38" s="60">
        <f t="shared" si="4"/>
        <v>4831021</v>
      </c>
      <c r="N38" s="60">
        <f t="shared" si="4"/>
        <v>8822704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19806730</v>
      </c>
      <c r="X38" s="60">
        <f t="shared" si="4"/>
        <v>27496675</v>
      </c>
      <c r="Y38" s="60">
        <f t="shared" si="4"/>
        <v>-7689945</v>
      </c>
      <c r="Z38" s="140">
        <f t="shared" si="5"/>
        <v>-27.96681780615293</v>
      </c>
      <c r="AA38" s="155">
        <f>AA8+AA23</f>
        <v>54993350</v>
      </c>
    </row>
    <row r="39" spans="1:27" ht="13.5">
      <c r="A39" s="291" t="s">
        <v>207</v>
      </c>
      <c r="B39" s="142"/>
      <c r="C39" s="62">
        <f t="shared" si="4"/>
        <v>35488439</v>
      </c>
      <c r="D39" s="156">
        <f t="shared" si="4"/>
        <v>0</v>
      </c>
      <c r="E39" s="60">
        <f t="shared" si="4"/>
        <v>71254350</v>
      </c>
      <c r="F39" s="60">
        <f t="shared" si="4"/>
        <v>71254350</v>
      </c>
      <c r="G39" s="60">
        <f t="shared" si="4"/>
        <v>837935</v>
      </c>
      <c r="H39" s="60">
        <f t="shared" si="4"/>
        <v>3409509</v>
      </c>
      <c r="I39" s="60">
        <f t="shared" si="4"/>
        <v>1471068</v>
      </c>
      <c r="J39" s="60">
        <f t="shared" si="4"/>
        <v>5718512</v>
      </c>
      <c r="K39" s="60">
        <f t="shared" si="4"/>
        <v>874048</v>
      </c>
      <c r="L39" s="60">
        <f t="shared" si="4"/>
        <v>1305605</v>
      </c>
      <c r="M39" s="60">
        <f t="shared" si="4"/>
        <v>2030729</v>
      </c>
      <c r="N39" s="60">
        <f t="shared" si="4"/>
        <v>4210382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9928894</v>
      </c>
      <c r="X39" s="60">
        <f t="shared" si="4"/>
        <v>35627175</v>
      </c>
      <c r="Y39" s="60">
        <f t="shared" si="4"/>
        <v>-25698281</v>
      </c>
      <c r="Z39" s="140">
        <f t="shared" si="5"/>
        <v>-72.13112181922928</v>
      </c>
      <c r="AA39" s="155">
        <f>AA9+AA24</f>
        <v>71254350</v>
      </c>
    </row>
    <row r="40" spans="1:27" ht="13.5">
      <c r="A40" s="291" t="s">
        <v>208</v>
      </c>
      <c r="B40" s="142"/>
      <c r="C40" s="62">
        <f t="shared" si="4"/>
        <v>6045656</v>
      </c>
      <c r="D40" s="156">
        <f t="shared" si="4"/>
        <v>0</v>
      </c>
      <c r="E40" s="60">
        <f t="shared" si="4"/>
        <v>7868100</v>
      </c>
      <c r="F40" s="60">
        <f t="shared" si="4"/>
        <v>7868100</v>
      </c>
      <c r="G40" s="60">
        <f t="shared" si="4"/>
        <v>183797</v>
      </c>
      <c r="H40" s="60">
        <f t="shared" si="4"/>
        <v>171835</v>
      </c>
      <c r="I40" s="60">
        <f t="shared" si="4"/>
        <v>175437</v>
      </c>
      <c r="J40" s="60">
        <f t="shared" si="4"/>
        <v>531069</v>
      </c>
      <c r="K40" s="60">
        <f t="shared" si="4"/>
        <v>33033</v>
      </c>
      <c r="L40" s="60">
        <f t="shared" si="4"/>
        <v>353073</v>
      </c>
      <c r="M40" s="60">
        <f t="shared" si="4"/>
        <v>3010138</v>
      </c>
      <c r="N40" s="60">
        <f t="shared" si="4"/>
        <v>3396244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3927313</v>
      </c>
      <c r="X40" s="60">
        <f t="shared" si="4"/>
        <v>3934050</v>
      </c>
      <c r="Y40" s="60">
        <f t="shared" si="4"/>
        <v>-6737</v>
      </c>
      <c r="Z40" s="140">
        <f t="shared" si="5"/>
        <v>-0.17124845896722207</v>
      </c>
      <c r="AA40" s="155">
        <f>AA10+AA25</f>
        <v>7868100</v>
      </c>
    </row>
    <row r="41" spans="1:27" ht="13.5">
      <c r="A41" s="292" t="s">
        <v>209</v>
      </c>
      <c r="B41" s="142"/>
      <c r="C41" s="293">
        <f aca="true" t="shared" si="6" ref="C41:Y41">SUM(C36:C40)</f>
        <v>80372489</v>
      </c>
      <c r="D41" s="294">
        <f t="shared" si="6"/>
        <v>0</v>
      </c>
      <c r="E41" s="295">
        <f t="shared" si="6"/>
        <v>235974800</v>
      </c>
      <c r="F41" s="295">
        <f t="shared" si="6"/>
        <v>235974800</v>
      </c>
      <c r="G41" s="295">
        <f t="shared" si="6"/>
        <v>2627478</v>
      </c>
      <c r="H41" s="295">
        <f t="shared" si="6"/>
        <v>4774666</v>
      </c>
      <c r="I41" s="295">
        <f t="shared" si="6"/>
        <v>12368907</v>
      </c>
      <c r="J41" s="295">
        <f t="shared" si="6"/>
        <v>19771051</v>
      </c>
      <c r="K41" s="295">
        <f t="shared" si="6"/>
        <v>5351343</v>
      </c>
      <c r="L41" s="295">
        <f t="shared" si="6"/>
        <v>4325717</v>
      </c>
      <c r="M41" s="295">
        <f t="shared" si="6"/>
        <v>10301539</v>
      </c>
      <c r="N41" s="295">
        <f t="shared" si="6"/>
        <v>19978599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39749650</v>
      </c>
      <c r="X41" s="295">
        <f t="shared" si="6"/>
        <v>117987400</v>
      </c>
      <c r="Y41" s="295">
        <f t="shared" si="6"/>
        <v>-78237750</v>
      </c>
      <c r="Z41" s="296">
        <f t="shared" si="5"/>
        <v>-66.31025855303193</v>
      </c>
      <c r="AA41" s="297">
        <f>SUM(AA36:AA40)</f>
        <v>235974800</v>
      </c>
    </row>
    <row r="42" spans="1:27" ht="13.5">
      <c r="A42" s="298" t="s">
        <v>210</v>
      </c>
      <c r="B42" s="136"/>
      <c r="C42" s="95">
        <f aca="true" t="shared" si="7" ref="C42:Y48">C12+C27</f>
        <v>3427589</v>
      </c>
      <c r="D42" s="129">
        <f t="shared" si="7"/>
        <v>0</v>
      </c>
      <c r="E42" s="54">
        <f t="shared" si="7"/>
        <v>29114300</v>
      </c>
      <c r="F42" s="54">
        <f t="shared" si="7"/>
        <v>29114300</v>
      </c>
      <c r="G42" s="54">
        <f t="shared" si="7"/>
        <v>376320</v>
      </c>
      <c r="H42" s="54">
        <f t="shared" si="7"/>
        <v>189938</v>
      </c>
      <c r="I42" s="54">
        <f t="shared" si="7"/>
        <v>413054</v>
      </c>
      <c r="J42" s="54">
        <f t="shared" si="7"/>
        <v>979312</v>
      </c>
      <c r="K42" s="54">
        <f t="shared" si="7"/>
        <v>237274</v>
      </c>
      <c r="L42" s="54">
        <f t="shared" si="7"/>
        <v>257588</v>
      </c>
      <c r="M42" s="54">
        <f t="shared" si="7"/>
        <v>869284</v>
      </c>
      <c r="N42" s="54">
        <f t="shared" si="7"/>
        <v>1364146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2343458</v>
      </c>
      <c r="X42" s="54">
        <f t="shared" si="7"/>
        <v>14557150</v>
      </c>
      <c r="Y42" s="54">
        <f t="shared" si="7"/>
        <v>-12213692</v>
      </c>
      <c r="Z42" s="184">
        <f t="shared" si="5"/>
        <v>-83.90167031321378</v>
      </c>
      <c r="AA42" s="130">
        <f aca="true" t="shared" si="8" ref="AA42:AA48">AA12+AA27</f>
        <v>29114300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2257921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23554483</v>
      </c>
      <c r="D45" s="129">
        <f t="shared" si="7"/>
        <v>0</v>
      </c>
      <c r="E45" s="54">
        <f t="shared" si="7"/>
        <v>70792300</v>
      </c>
      <c r="F45" s="54">
        <f t="shared" si="7"/>
        <v>70792300</v>
      </c>
      <c r="G45" s="54">
        <f t="shared" si="7"/>
        <v>60636</v>
      </c>
      <c r="H45" s="54">
        <f t="shared" si="7"/>
        <v>531399</v>
      </c>
      <c r="I45" s="54">
        <f t="shared" si="7"/>
        <v>2069876</v>
      </c>
      <c r="J45" s="54">
        <f t="shared" si="7"/>
        <v>2661911</v>
      </c>
      <c r="K45" s="54">
        <f t="shared" si="7"/>
        <v>3196442</v>
      </c>
      <c r="L45" s="54">
        <f t="shared" si="7"/>
        <v>3625836</v>
      </c>
      <c r="M45" s="54">
        <f t="shared" si="7"/>
        <v>1686676</v>
      </c>
      <c r="N45" s="54">
        <f t="shared" si="7"/>
        <v>8508954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11170865</v>
      </c>
      <c r="X45" s="54">
        <f t="shared" si="7"/>
        <v>35396150</v>
      </c>
      <c r="Y45" s="54">
        <f t="shared" si="7"/>
        <v>-24225285</v>
      </c>
      <c r="Z45" s="184">
        <f t="shared" si="5"/>
        <v>-68.44045185705225</v>
      </c>
      <c r="AA45" s="130">
        <f t="shared" si="8"/>
        <v>70792300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5423995</v>
      </c>
      <c r="D48" s="129">
        <f t="shared" si="7"/>
        <v>0</v>
      </c>
      <c r="E48" s="54">
        <f t="shared" si="7"/>
        <v>2832200</v>
      </c>
      <c r="F48" s="54">
        <f t="shared" si="7"/>
        <v>2832200</v>
      </c>
      <c r="G48" s="54">
        <f t="shared" si="7"/>
        <v>0</v>
      </c>
      <c r="H48" s="54">
        <f t="shared" si="7"/>
        <v>0</v>
      </c>
      <c r="I48" s="54">
        <f t="shared" si="7"/>
        <v>168841</v>
      </c>
      <c r="J48" s="54">
        <f t="shared" si="7"/>
        <v>168841</v>
      </c>
      <c r="K48" s="54">
        <f t="shared" si="7"/>
        <v>6257</v>
      </c>
      <c r="L48" s="54">
        <f t="shared" si="7"/>
        <v>-6257</v>
      </c>
      <c r="M48" s="54">
        <f t="shared" si="7"/>
        <v>1390</v>
      </c>
      <c r="N48" s="54">
        <f t="shared" si="7"/>
        <v>1390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170231</v>
      </c>
      <c r="X48" s="54">
        <f t="shared" si="7"/>
        <v>1416100</v>
      </c>
      <c r="Y48" s="54">
        <f t="shared" si="7"/>
        <v>-1245869</v>
      </c>
      <c r="Z48" s="184">
        <f t="shared" si="5"/>
        <v>-87.97888567191583</v>
      </c>
      <c r="AA48" s="130">
        <f t="shared" si="8"/>
        <v>2832200</v>
      </c>
    </row>
    <row r="49" spans="1:27" ht="13.5">
      <c r="A49" s="308" t="s">
        <v>219</v>
      </c>
      <c r="B49" s="149"/>
      <c r="C49" s="239">
        <f aca="true" t="shared" si="9" ref="C49:Y49">SUM(C41:C48)</f>
        <v>115036477</v>
      </c>
      <c r="D49" s="218">
        <f t="shared" si="9"/>
        <v>0</v>
      </c>
      <c r="E49" s="220">
        <f t="shared" si="9"/>
        <v>338713600</v>
      </c>
      <c r="F49" s="220">
        <f t="shared" si="9"/>
        <v>338713600</v>
      </c>
      <c r="G49" s="220">
        <f t="shared" si="9"/>
        <v>3064434</v>
      </c>
      <c r="H49" s="220">
        <f t="shared" si="9"/>
        <v>5496003</v>
      </c>
      <c r="I49" s="220">
        <f t="shared" si="9"/>
        <v>15020678</v>
      </c>
      <c r="J49" s="220">
        <f t="shared" si="9"/>
        <v>23581115</v>
      </c>
      <c r="K49" s="220">
        <f t="shared" si="9"/>
        <v>8791316</v>
      </c>
      <c r="L49" s="220">
        <f t="shared" si="9"/>
        <v>8202884</v>
      </c>
      <c r="M49" s="220">
        <f t="shared" si="9"/>
        <v>12858889</v>
      </c>
      <c r="N49" s="220">
        <f t="shared" si="9"/>
        <v>29853089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53434204</v>
      </c>
      <c r="X49" s="220">
        <f t="shared" si="9"/>
        <v>169356800</v>
      </c>
      <c r="Y49" s="220">
        <f t="shared" si="9"/>
        <v>-115922596</v>
      </c>
      <c r="Z49" s="221">
        <f t="shared" si="5"/>
        <v>-68.44874017458997</v>
      </c>
      <c r="AA49" s="222">
        <f>SUM(AA41:AA48)</f>
        <v>338713600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258479775</v>
      </c>
      <c r="D51" s="129">
        <f t="shared" si="10"/>
        <v>0</v>
      </c>
      <c r="E51" s="54">
        <f t="shared" si="10"/>
        <v>293170100</v>
      </c>
      <c r="F51" s="54">
        <f t="shared" si="10"/>
        <v>293170100</v>
      </c>
      <c r="G51" s="54">
        <f t="shared" si="10"/>
        <v>2295099</v>
      </c>
      <c r="H51" s="54">
        <f t="shared" si="10"/>
        <v>32570489</v>
      </c>
      <c r="I51" s="54">
        <f t="shared" si="10"/>
        <v>19824966</v>
      </c>
      <c r="J51" s="54">
        <f t="shared" si="10"/>
        <v>54690554</v>
      </c>
      <c r="K51" s="54">
        <f t="shared" si="10"/>
        <v>23883723</v>
      </c>
      <c r="L51" s="54">
        <f t="shared" si="10"/>
        <v>21426958</v>
      </c>
      <c r="M51" s="54">
        <f t="shared" si="10"/>
        <v>20054192</v>
      </c>
      <c r="N51" s="54">
        <f t="shared" si="10"/>
        <v>65364873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120055427</v>
      </c>
      <c r="X51" s="54">
        <f t="shared" si="10"/>
        <v>146585050</v>
      </c>
      <c r="Y51" s="54">
        <f t="shared" si="10"/>
        <v>-26529623</v>
      </c>
      <c r="Z51" s="184">
        <f>+IF(X51&lt;&gt;0,+(Y51/X51)*100,0)</f>
        <v>-18.098450694664976</v>
      </c>
      <c r="AA51" s="130">
        <f>SUM(AA57:AA61)</f>
        <v>293170100</v>
      </c>
    </row>
    <row r="52" spans="1:27" ht="13.5">
      <c r="A52" s="310" t="s">
        <v>204</v>
      </c>
      <c r="B52" s="142"/>
      <c r="C52" s="62">
        <v>58241832</v>
      </c>
      <c r="D52" s="156"/>
      <c r="E52" s="60">
        <v>71075100</v>
      </c>
      <c r="F52" s="60">
        <v>71075100</v>
      </c>
      <c r="G52" s="60">
        <v>273535</v>
      </c>
      <c r="H52" s="60">
        <v>5650607</v>
      </c>
      <c r="I52" s="60">
        <v>4704178</v>
      </c>
      <c r="J52" s="60">
        <v>10628320</v>
      </c>
      <c r="K52" s="60">
        <v>5175292</v>
      </c>
      <c r="L52" s="60">
        <v>4076585</v>
      </c>
      <c r="M52" s="60">
        <v>5203201</v>
      </c>
      <c r="N52" s="60">
        <v>14455078</v>
      </c>
      <c r="O52" s="60"/>
      <c r="P52" s="60"/>
      <c r="Q52" s="60"/>
      <c r="R52" s="60"/>
      <c r="S52" s="60"/>
      <c r="T52" s="60"/>
      <c r="U52" s="60"/>
      <c r="V52" s="60"/>
      <c r="W52" s="60">
        <v>25083398</v>
      </c>
      <c r="X52" s="60">
        <v>35537550</v>
      </c>
      <c r="Y52" s="60">
        <v>-10454152</v>
      </c>
      <c r="Z52" s="140">
        <v>-29.42</v>
      </c>
      <c r="AA52" s="155">
        <v>71075100</v>
      </c>
    </row>
    <row r="53" spans="1:27" ht="13.5">
      <c r="A53" s="310" t="s">
        <v>205</v>
      </c>
      <c r="B53" s="142"/>
      <c r="C53" s="62">
        <v>42714708</v>
      </c>
      <c r="D53" s="156"/>
      <c r="E53" s="60">
        <v>60251300</v>
      </c>
      <c r="F53" s="60">
        <v>60251300</v>
      </c>
      <c r="G53" s="60">
        <v>337009</v>
      </c>
      <c r="H53" s="60">
        <v>4880545</v>
      </c>
      <c r="I53" s="60">
        <v>3264092</v>
      </c>
      <c r="J53" s="60">
        <v>8481646</v>
      </c>
      <c r="K53" s="60">
        <v>3501689</v>
      </c>
      <c r="L53" s="60">
        <v>3705238</v>
      </c>
      <c r="M53" s="60">
        <v>3163844</v>
      </c>
      <c r="N53" s="60">
        <v>10370771</v>
      </c>
      <c r="O53" s="60"/>
      <c r="P53" s="60"/>
      <c r="Q53" s="60"/>
      <c r="R53" s="60"/>
      <c r="S53" s="60"/>
      <c r="T53" s="60"/>
      <c r="U53" s="60"/>
      <c r="V53" s="60"/>
      <c r="W53" s="60">
        <v>18852417</v>
      </c>
      <c r="X53" s="60">
        <v>30125650</v>
      </c>
      <c r="Y53" s="60">
        <v>-11273233</v>
      </c>
      <c r="Z53" s="140">
        <v>-37.42</v>
      </c>
      <c r="AA53" s="155">
        <v>60251300</v>
      </c>
    </row>
    <row r="54" spans="1:27" ht="13.5">
      <c r="A54" s="310" t="s">
        <v>206</v>
      </c>
      <c r="B54" s="142"/>
      <c r="C54" s="62">
        <v>46869297</v>
      </c>
      <c r="D54" s="156"/>
      <c r="E54" s="60">
        <v>45077650</v>
      </c>
      <c r="F54" s="60">
        <v>45077650</v>
      </c>
      <c r="G54" s="60">
        <v>565245</v>
      </c>
      <c r="H54" s="60">
        <v>7591678</v>
      </c>
      <c r="I54" s="60">
        <v>3693891</v>
      </c>
      <c r="J54" s="60">
        <v>11850814</v>
      </c>
      <c r="K54" s="60">
        <v>4968642</v>
      </c>
      <c r="L54" s="60">
        <v>2165339</v>
      </c>
      <c r="M54" s="60">
        <v>2895109</v>
      </c>
      <c r="N54" s="60">
        <v>10029090</v>
      </c>
      <c r="O54" s="60"/>
      <c r="P54" s="60"/>
      <c r="Q54" s="60"/>
      <c r="R54" s="60"/>
      <c r="S54" s="60"/>
      <c r="T54" s="60"/>
      <c r="U54" s="60"/>
      <c r="V54" s="60"/>
      <c r="W54" s="60">
        <v>21879904</v>
      </c>
      <c r="X54" s="60">
        <v>22538825</v>
      </c>
      <c r="Y54" s="60">
        <v>-658921</v>
      </c>
      <c r="Z54" s="140">
        <v>-2.92</v>
      </c>
      <c r="AA54" s="155">
        <v>45077650</v>
      </c>
    </row>
    <row r="55" spans="1:27" ht="13.5">
      <c r="A55" s="310" t="s">
        <v>207</v>
      </c>
      <c r="B55" s="142"/>
      <c r="C55" s="62">
        <v>25976414</v>
      </c>
      <c r="D55" s="156"/>
      <c r="E55" s="60">
        <v>27458850</v>
      </c>
      <c r="F55" s="60">
        <v>27458850</v>
      </c>
      <c r="G55" s="60">
        <v>14455</v>
      </c>
      <c r="H55" s="60">
        <v>2441089</v>
      </c>
      <c r="I55" s="60">
        <v>2359890</v>
      </c>
      <c r="J55" s="60">
        <v>4815434</v>
      </c>
      <c r="K55" s="60">
        <v>2744143</v>
      </c>
      <c r="L55" s="60">
        <v>1673692</v>
      </c>
      <c r="M55" s="60">
        <v>1970712</v>
      </c>
      <c r="N55" s="60">
        <v>6388547</v>
      </c>
      <c r="O55" s="60"/>
      <c r="P55" s="60"/>
      <c r="Q55" s="60"/>
      <c r="R55" s="60"/>
      <c r="S55" s="60"/>
      <c r="T55" s="60"/>
      <c r="U55" s="60"/>
      <c r="V55" s="60"/>
      <c r="W55" s="60">
        <v>11203981</v>
      </c>
      <c r="X55" s="60">
        <v>13729425</v>
      </c>
      <c r="Y55" s="60">
        <v>-2525444</v>
      </c>
      <c r="Z55" s="140">
        <v>-18.39</v>
      </c>
      <c r="AA55" s="155">
        <v>27458850</v>
      </c>
    </row>
    <row r="56" spans="1:27" ht="13.5">
      <c r="A56" s="310" t="s">
        <v>208</v>
      </c>
      <c r="B56" s="142"/>
      <c r="C56" s="62">
        <v>980171</v>
      </c>
      <c r="D56" s="156"/>
      <c r="E56" s="60">
        <v>1732400</v>
      </c>
      <c r="F56" s="60">
        <v>1732400</v>
      </c>
      <c r="G56" s="60">
        <v>39</v>
      </c>
      <c r="H56" s="60">
        <v>57826</v>
      </c>
      <c r="I56" s="60">
        <v>36595</v>
      </c>
      <c r="J56" s="60">
        <v>94460</v>
      </c>
      <c r="K56" s="60">
        <v>189714</v>
      </c>
      <c r="L56" s="60">
        <v>221898</v>
      </c>
      <c r="M56" s="60">
        <v>87472</v>
      </c>
      <c r="N56" s="60">
        <v>499084</v>
      </c>
      <c r="O56" s="60"/>
      <c r="P56" s="60"/>
      <c r="Q56" s="60"/>
      <c r="R56" s="60"/>
      <c r="S56" s="60"/>
      <c r="T56" s="60"/>
      <c r="U56" s="60"/>
      <c r="V56" s="60"/>
      <c r="W56" s="60">
        <v>593544</v>
      </c>
      <c r="X56" s="60">
        <v>866200</v>
      </c>
      <c r="Y56" s="60">
        <v>-272656</v>
      </c>
      <c r="Z56" s="140">
        <v>-31.48</v>
      </c>
      <c r="AA56" s="155">
        <v>1732400</v>
      </c>
    </row>
    <row r="57" spans="1:27" ht="13.5">
      <c r="A57" s="138" t="s">
        <v>209</v>
      </c>
      <c r="B57" s="142"/>
      <c r="C57" s="293">
        <f aca="true" t="shared" si="11" ref="C57:Y57">SUM(C52:C56)</f>
        <v>174782422</v>
      </c>
      <c r="D57" s="294">
        <f t="shared" si="11"/>
        <v>0</v>
      </c>
      <c r="E57" s="295">
        <f t="shared" si="11"/>
        <v>205595300</v>
      </c>
      <c r="F57" s="295">
        <f t="shared" si="11"/>
        <v>205595300</v>
      </c>
      <c r="G57" s="295">
        <f t="shared" si="11"/>
        <v>1190283</v>
      </c>
      <c r="H57" s="295">
        <f t="shared" si="11"/>
        <v>20621745</v>
      </c>
      <c r="I57" s="295">
        <f t="shared" si="11"/>
        <v>14058646</v>
      </c>
      <c r="J57" s="295">
        <f t="shared" si="11"/>
        <v>35870674</v>
      </c>
      <c r="K57" s="295">
        <f t="shared" si="11"/>
        <v>16579480</v>
      </c>
      <c r="L57" s="295">
        <f t="shared" si="11"/>
        <v>11842752</v>
      </c>
      <c r="M57" s="295">
        <f t="shared" si="11"/>
        <v>13320338</v>
      </c>
      <c r="N57" s="295">
        <f t="shared" si="11"/>
        <v>41742570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77613244</v>
      </c>
      <c r="X57" s="295">
        <f t="shared" si="11"/>
        <v>102797650</v>
      </c>
      <c r="Y57" s="295">
        <f t="shared" si="11"/>
        <v>-25184406</v>
      </c>
      <c r="Z57" s="296">
        <f>+IF(X57&lt;&gt;0,+(Y57/X57)*100,0)</f>
        <v>-24.49900946179217</v>
      </c>
      <c r="AA57" s="297">
        <f>SUM(AA52:AA56)</f>
        <v>205595300</v>
      </c>
    </row>
    <row r="58" spans="1:27" ht="13.5">
      <c r="A58" s="311" t="s">
        <v>210</v>
      </c>
      <c r="B58" s="136"/>
      <c r="C58" s="62">
        <v>50024853</v>
      </c>
      <c r="D58" s="156"/>
      <c r="E58" s="60">
        <v>51436100</v>
      </c>
      <c r="F58" s="60">
        <v>51436100</v>
      </c>
      <c r="G58" s="60">
        <v>94081</v>
      </c>
      <c r="H58" s="60">
        <v>8826226</v>
      </c>
      <c r="I58" s="60">
        <v>3346101</v>
      </c>
      <c r="J58" s="60">
        <v>12266408</v>
      </c>
      <c r="K58" s="60">
        <v>4205724</v>
      </c>
      <c r="L58" s="60">
        <v>5590566</v>
      </c>
      <c r="M58" s="60">
        <v>4478133</v>
      </c>
      <c r="N58" s="60">
        <v>14274423</v>
      </c>
      <c r="O58" s="60"/>
      <c r="P58" s="60"/>
      <c r="Q58" s="60"/>
      <c r="R58" s="60"/>
      <c r="S58" s="60"/>
      <c r="T58" s="60"/>
      <c r="U58" s="60"/>
      <c r="V58" s="60"/>
      <c r="W58" s="60">
        <v>26540831</v>
      </c>
      <c r="X58" s="60">
        <v>25718050</v>
      </c>
      <c r="Y58" s="60">
        <v>822781</v>
      </c>
      <c r="Z58" s="140">
        <v>3.2</v>
      </c>
      <c r="AA58" s="155">
        <v>51436100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33672500</v>
      </c>
      <c r="D61" s="156"/>
      <c r="E61" s="60">
        <v>36138700</v>
      </c>
      <c r="F61" s="60">
        <v>36138700</v>
      </c>
      <c r="G61" s="60">
        <v>1010735</v>
      </c>
      <c r="H61" s="60">
        <v>3122518</v>
      </c>
      <c r="I61" s="60">
        <v>2420219</v>
      </c>
      <c r="J61" s="60">
        <v>6553472</v>
      </c>
      <c r="K61" s="60">
        <v>3098519</v>
      </c>
      <c r="L61" s="60">
        <v>3993640</v>
      </c>
      <c r="M61" s="60">
        <v>2255721</v>
      </c>
      <c r="N61" s="60">
        <v>9347880</v>
      </c>
      <c r="O61" s="60"/>
      <c r="P61" s="60"/>
      <c r="Q61" s="60"/>
      <c r="R61" s="60"/>
      <c r="S61" s="60"/>
      <c r="T61" s="60"/>
      <c r="U61" s="60"/>
      <c r="V61" s="60"/>
      <c r="W61" s="60">
        <v>15901352</v>
      </c>
      <c r="X61" s="60">
        <v>18069350</v>
      </c>
      <c r="Y61" s="60">
        <v>-2167998</v>
      </c>
      <c r="Z61" s="140">
        <v>-12</v>
      </c>
      <c r="AA61" s="155">
        <v>36138700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1500000</v>
      </c>
      <c r="F65" s="60"/>
      <c r="G65" s="60">
        <v>19698048</v>
      </c>
      <c r="H65" s="60">
        <v>22733600</v>
      </c>
      <c r="I65" s="60">
        <v>19325033</v>
      </c>
      <c r="J65" s="60">
        <v>61756681</v>
      </c>
      <c r="K65" s="60">
        <v>18000543</v>
      </c>
      <c r="L65" s="60">
        <v>22273374</v>
      </c>
      <c r="M65" s="60">
        <v>18375377</v>
      </c>
      <c r="N65" s="60">
        <v>58649294</v>
      </c>
      <c r="O65" s="60"/>
      <c r="P65" s="60"/>
      <c r="Q65" s="60"/>
      <c r="R65" s="60"/>
      <c r="S65" s="60"/>
      <c r="T65" s="60"/>
      <c r="U65" s="60"/>
      <c r="V65" s="60"/>
      <c r="W65" s="60">
        <v>120405975</v>
      </c>
      <c r="X65" s="60"/>
      <c r="Y65" s="60">
        <v>120405975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2917800</v>
      </c>
      <c r="F66" s="275"/>
      <c r="G66" s="275">
        <v>1237861</v>
      </c>
      <c r="H66" s="275">
        <v>2248994</v>
      </c>
      <c r="I66" s="275">
        <v>2330851</v>
      </c>
      <c r="J66" s="275">
        <v>5817706</v>
      </c>
      <c r="K66" s="275">
        <v>1952480</v>
      </c>
      <c r="L66" s="275">
        <v>1750301</v>
      </c>
      <c r="M66" s="275">
        <v>1555040</v>
      </c>
      <c r="N66" s="275">
        <v>5257821</v>
      </c>
      <c r="O66" s="275"/>
      <c r="P66" s="275"/>
      <c r="Q66" s="275"/>
      <c r="R66" s="275"/>
      <c r="S66" s="275"/>
      <c r="T66" s="275"/>
      <c r="U66" s="275"/>
      <c r="V66" s="275"/>
      <c r="W66" s="275">
        <v>11075527</v>
      </c>
      <c r="X66" s="275"/>
      <c r="Y66" s="275">
        <v>11075527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1260000</v>
      </c>
      <c r="F67" s="60"/>
      <c r="G67" s="60">
        <v>341831</v>
      </c>
      <c r="H67" s="60">
        <v>2397671</v>
      </c>
      <c r="I67" s="60">
        <v>1817814</v>
      </c>
      <c r="J67" s="60">
        <v>4557316</v>
      </c>
      <c r="K67" s="60">
        <v>3491914</v>
      </c>
      <c r="L67" s="60">
        <v>3813628</v>
      </c>
      <c r="M67" s="60">
        <v>2531215</v>
      </c>
      <c r="N67" s="60">
        <v>9836757</v>
      </c>
      <c r="O67" s="60"/>
      <c r="P67" s="60"/>
      <c r="Q67" s="60"/>
      <c r="R67" s="60"/>
      <c r="S67" s="60"/>
      <c r="T67" s="60"/>
      <c r="U67" s="60"/>
      <c r="V67" s="60"/>
      <c r="W67" s="60">
        <v>14394073</v>
      </c>
      <c r="X67" s="60"/>
      <c r="Y67" s="60">
        <v>14394073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423500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6101300</v>
      </c>
      <c r="F69" s="220">
        <f t="shared" si="12"/>
        <v>0</v>
      </c>
      <c r="G69" s="220">
        <f t="shared" si="12"/>
        <v>21277740</v>
      </c>
      <c r="H69" s="220">
        <f t="shared" si="12"/>
        <v>27380265</v>
      </c>
      <c r="I69" s="220">
        <f t="shared" si="12"/>
        <v>23473698</v>
      </c>
      <c r="J69" s="220">
        <f t="shared" si="12"/>
        <v>72131703</v>
      </c>
      <c r="K69" s="220">
        <f t="shared" si="12"/>
        <v>23444937</v>
      </c>
      <c r="L69" s="220">
        <f t="shared" si="12"/>
        <v>27837303</v>
      </c>
      <c r="M69" s="220">
        <f t="shared" si="12"/>
        <v>22461632</v>
      </c>
      <c r="N69" s="220">
        <f t="shared" si="12"/>
        <v>73743872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145875575</v>
      </c>
      <c r="X69" s="220">
        <f t="shared" si="12"/>
        <v>0</v>
      </c>
      <c r="Y69" s="220">
        <f t="shared" si="12"/>
        <v>145875575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65566053</v>
      </c>
      <c r="D5" s="357">
        <f t="shared" si="0"/>
        <v>0</v>
      </c>
      <c r="E5" s="356">
        <f t="shared" si="0"/>
        <v>162374000</v>
      </c>
      <c r="F5" s="358">
        <f t="shared" si="0"/>
        <v>162374000</v>
      </c>
      <c r="G5" s="358">
        <f t="shared" si="0"/>
        <v>1685219</v>
      </c>
      <c r="H5" s="356">
        <f t="shared" si="0"/>
        <v>4558431</v>
      </c>
      <c r="I5" s="356">
        <f t="shared" si="0"/>
        <v>10447976</v>
      </c>
      <c r="J5" s="358">
        <f t="shared" si="0"/>
        <v>16691626</v>
      </c>
      <c r="K5" s="358">
        <f t="shared" si="0"/>
        <v>3077321</v>
      </c>
      <c r="L5" s="356">
        <f t="shared" si="0"/>
        <v>2047565</v>
      </c>
      <c r="M5" s="356">
        <f t="shared" si="0"/>
        <v>9586053</v>
      </c>
      <c r="N5" s="358">
        <f t="shared" si="0"/>
        <v>14710939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31402565</v>
      </c>
      <c r="X5" s="356">
        <f t="shared" si="0"/>
        <v>81187000</v>
      </c>
      <c r="Y5" s="358">
        <f t="shared" si="0"/>
        <v>-49784435</v>
      </c>
      <c r="Z5" s="359">
        <f>+IF(X5&lt;&gt;0,+(Y5/X5)*100,0)</f>
        <v>-61.32069789498319</v>
      </c>
      <c r="AA5" s="360">
        <f>+AA6+AA8+AA11+AA13+AA15</f>
        <v>162374000</v>
      </c>
    </row>
    <row r="6" spans="1:27" ht="13.5">
      <c r="A6" s="361" t="s">
        <v>204</v>
      </c>
      <c r="B6" s="142"/>
      <c r="C6" s="60">
        <f>+C7</f>
        <v>6781710</v>
      </c>
      <c r="D6" s="340">
        <f aca="true" t="shared" si="1" ref="D6:AA6">+D7</f>
        <v>0</v>
      </c>
      <c r="E6" s="60">
        <f t="shared" si="1"/>
        <v>23829300</v>
      </c>
      <c r="F6" s="59">
        <f t="shared" si="1"/>
        <v>23829300</v>
      </c>
      <c r="G6" s="59">
        <f t="shared" si="1"/>
        <v>13754</v>
      </c>
      <c r="H6" s="60">
        <f t="shared" si="1"/>
        <v>7965</v>
      </c>
      <c r="I6" s="60">
        <f t="shared" si="1"/>
        <v>35470</v>
      </c>
      <c r="J6" s="59">
        <f t="shared" si="1"/>
        <v>57189</v>
      </c>
      <c r="K6" s="59">
        <f t="shared" si="1"/>
        <v>-7965</v>
      </c>
      <c r="L6" s="60">
        <f t="shared" si="1"/>
        <v>506201</v>
      </c>
      <c r="M6" s="60">
        <f t="shared" si="1"/>
        <v>0</v>
      </c>
      <c r="N6" s="59">
        <f t="shared" si="1"/>
        <v>498236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555425</v>
      </c>
      <c r="X6" s="60">
        <f t="shared" si="1"/>
        <v>11914650</v>
      </c>
      <c r="Y6" s="59">
        <f t="shared" si="1"/>
        <v>-11359225</v>
      </c>
      <c r="Z6" s="61">
        <f>+IF(X6&lt;&gt;0,+(Y6/X6)*100,0)</f>
        <v>-95.33830200635353</v>
      </c>
      <c r="AA6" s="62">
        <f t="shared" si="1"/>
        <v>23829300</v>
      </c>
    </row>
    <row r="7" spans="1:27" ht="13.5">
      <c r="A7" s="291" t="s">
        <v>228</v>
      </c>
      <c r="B7" s="142"/>
      <c r="C7" s="60">
        <v>6781710</v>
      </c>
      <c r="D7" s="340"/>
      <c r="E7" s="60">
        <v>23829300</v>
      </c>
      <c r="F7" s="59">
        <v>23829300</v>
      </c>
      <c r="G7" s="59">
        <v>13754</v>
      </c>
      <c r="H7" s="60">
        <v>7965</v>
      </c>
      <c r="I7" s="60">
        <v>35470</v>
      </c>
      <c r="J7" s="59">
        <v>57189</v>
      </c>
      <c r="K7" s="59">
        <v>-7965</v>
      </c>
      <c r="L7" s="60">
        <v>506201</v>
      </c>
      <c r="M7" s="60"/>
      <c r="N7" s="59">
        <v>498236</v>
      </c>
      <c r="O7" s="59"/>
      <c r="P7" s="60"/>
      <c r="Q7" s="60"/>
      <c r="R7" s="59"/>
      <c r="S7" s="59"/>
      <c r="T7" s="60"/>
      <c r="U7" s="60"/>
      <c r="V7" s="59"/>
      <c r="W7" s="59">
        <v>555425</v>
      </c>
      <c r="X7" s="60">
        <v>11914650</v>
      </c>
      <c r="Y7" s="59">
        <v>-11359225</v>
      </c>
      <c r="Z7" s="61">
        <v>-95.34</v>
      </c>
      <c r="AA7" s="62">
        <v>23829300</v>
      </c>
    </row>
    <row r="8" spans="1:27" ht="13.5">
      <c r="A8" s="361" t="s">
        <v>205</v>
      </c>
      <c r="B8" s="142"/>
      <c r="C8" s="60">
        <f aca="true" t="shared" si="2" ref="C8:Y8">SUM(C9:C10)</f>
        <v>3992854</v>
      </c>
      <c r="D8" s="340">
        <f t="shared" si="2"/>
        <v>0</v>
      </c>
      <c r="E8" s="60">
        <f t="shared" si="2"/>
        <v>28866400</v>
      </c>
      <c r="F8" s="59">
        <f t="shared" si="2"/>
        <v>28866400</v>
      </c>
      <c r="G8" s="59">
        <f t="shared" si="2"/>
        <v>142000</v>
      </c>
      <c r="H8" s="60">
        <f t="shared" si="2"/>
        <v>1945</v>
      </c>
      <c r="I8" s="60">
        <f t="shared" si="2"/>
        <v>1719</v>
      </c>
      <c r="J8" s="59">
        <f t="shared" si="2"/>
        <v>145664</v>
      </c>
      <c r="K8" s="59">
        <f t="shared" si="2"/>
        <v>405473</v>
      </c>
      <c r="L8" s="60">
        <f t="shared" si="2"/>
        <v>105195</v>
      </c>
      <c r="M8" s="60">
        <f t="shared" si="2"/>
        <v>57200</v>
      </c>
      <c r="N8" s="59">
        <f t="shared" si="2"/>
        <v>567868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713532</v>
      </c>
      <c r="X8" s="60">
        <f t="shared" si="2"/>
        <v>14433200</v>
      </c>
      <c r="Y8" s="59">
        <f t="shared" si="2"/>
        <v>-13719668</v>
      </c>
      <c r="Z8" s="61">
        <f>+IF(X8&lt;&gt;0,+(Y8/X8)*100,0)</f>
        <v>-95.05631460798713</v>
      </c>
      <c r="AA8" s="62">
        <f>SUM(AA9:AA10)</f>
        <v>28866400</v>
      </c>
    </row>
    <row r="9" spans="1:27" ht="13.5">
      <c r="A9" s="291" t="s">
        <v>229</v>
      </c>
      <c r="B9" s="142"/>
      <c r="C9" s="60">
        <v>3365693</v>
      </c>
      <c r="D9" s="340"/>
      <c r="E9" s="60">
        <v>24055900</v>
      </c>
      <c r="F9" s="59">
        <v>24055900</v>
      </c>
      <c r="G9" s="59"/>
      <c r="H9" s="60">
        <v>1945</v>
      </c>
      <c r="I9" s="60"/>
      <c r="J9" s="59">
        <v>1945</v>
      </c>
      <c r="K9" s="59">
        <v>318000</v>
      </c>
      <c r="L9" s="60">
        <v>2608</v>
      </c>
      <c r="M9" s="60"/>
      <c r="N9" s="59">
        <v>320608</v>
      </c>
      <c r="O9" s="59"/>
      <c r="P9" s="60"/>
      <c r="Q9" s="60"/>
      <c r="R9" s="59"/>
      <c r="S9" s="59"/>
      <c r="T9" s="60"/>
      <c r="U9" s="60"/>
      <c r="V9" s="59"/>
      <c r="W9" s="59">
        <v>322553</v>
      </c>
      <c r="X9" s="60">
        <v>12027950</v>
      </c>
      <c r="Y9" s="59">
        <v>-11705397</v>
      </c>
      <c r="Z9" s="61">
        <v>-97.32</v>
      </c>
      <c r="AA9" s="62">
        <v>24055900</v>
      </c>
    </row>
    <row r="10" spans="1:27" ht="13.5">
      <c r="A10" s="291" t="s">
        <v>230</v>
      </c>
      <c r="B10" s="142"/>
      <c r="C10" s="60">
        <v>627161</v>
      </c>
      <c r="D10" s="340"/>
      <c r="E10" s="60">
        <v>4810500</v>
      </c>
      <c r="F10" s="59">
        <v>4810500</v>
      </c>
      <c r="G10" s="59">
        <v>142000</v>
      </c>
      <c r="H10" s="60"/>
      <c r="I10" s="60">
        <v>1719</v>
      </c>
      <c r="J10" s="59">
        <v>143719</v>
      </c>
      <c r="K10" s="59">
        <v>87473</v>
      </c>
      <c r="L10" s="60">
        <v>102587</v>
      </c>
      <c r="M10" s="60">
        <v>57200</v>
      </c>
      <c r="N10" s="59">
        <v>247260</v>
      </c>
      <c r="O10" s="59"/>
      <c r="P10" s="60"/>
      <c r="Q10" s="60"/>
      <c r="R10" s="59"/>
      <c r="S10" s="59"/>
      <c r="T10" s="60"/>
      <c r="U10" s="60"/>
      <c r="V10" s="59"/>
      <c r="W10" s="59">
        <v>390979</v>
      </c>
      <c r="X10" s="60">
        <v>2405250</v>
      </c>
      <c r="Y10" s="59">
        <v>-2014271</v>
      </c>
      <c r="Z10" s="61">
        <v>-83.74</v>
      </c>
      <c r="AA10" s="62">
        <v>4810500</v>
      </c>
    </row>
    <row r="11" spans="1:27" ht="13.5">
      <c r="A11" s="361" t="s">
        <v>206</v>
      </c>
      <c r="B11" s="142"/>
      <c r="C11" s="362">
        <f>+C12</f>
        <v>14102937</v>
      </c>
      <c r="D11" s="363">
        <f aca="true" t="shared" si="3" ref="D11:AA11">+D12</f>
        <v>0</v>
      </c>
      <c r="E11" s="362">
        <f t="shared" si="3"/>
        <v>50034850</v>
      </c>
      <c r="F11" s="364">
        <f t="shared" si="3"/>
        <v>50034850</v>
      </c>
      <c r="G11" s="364">
        <f t="shared" si="3"/>
        <v>507733</v>
      </c>
      <c r="H11" s="362">
        <f t="shared" si="3"/>
        <v>973022</v>
      </c>
      <c r="I11" s="362">
        <f t="shared" si="3"/>
        <v>9497761</v>
      </c>
      <c r="J11" s="364">
        <f t="shared" si="3"/>
        <v>10978516</v>
      </c>
      <c r="K11" s="364">
        <f t="shared" si="3"/>
        <v>2646780</v>
      </c>
      <c r="L11" s="362">
        <f t="shared" si="3"/>
        <v>952728</v>
      </c>
      <c r="M11" s="362">
        <f t="shared" si="3"/>
        <v>4815635</v>
      </c>
      <c r="N11" s="364">
        <f t="shared" si="3"/>
        <v>8415143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19393659</v>
      </c>
      <c r="X11" s="362">
        <f t="shared" si="3"/>
        <v>25017425</v>
      </c>
      <c r="Y11" s="364">
        <f t="shared" si="3"/>
        <v>-5623766</v>
      </c>
      <c r="Z11" s="365">
        <f>+IF(X11&lt;&gt;0,+(Y11/X11)*100,0)</f>
        <v>-22.479395861084825</v>
      </c>
      <c r="AA11" s="366">
        <f t="shared" si="3"/>
        <v>50034850</v>
      </c>
    </row>
    <row r="12" spans="1:27" ht="13.5">
      <c r="A12" s="291" t="s">
        <v>231</v>
      </c>
      <c r="B12" s="136"/>
      <c r="C12" s="60">
        <v>14102937</v>
      </c>
      <c r="D12" s="340"/>
      <c r="E12" s="60">
        <v>50034850</v>
      </c>
      <c r="F12" s="59">
        <v>50034850</v>
      </c>
      <c r="G12" s="59">
        <v>507733</v>
      </c>
      <c r="H12" s="60">
        <v>973022</v>
      </c>
      <c r="I12" s="60">
        <v>9497761</v>
      </c>
      <c r="J12" s="59">
        <v>10978516</v>
      </c>
      <c r="K12" s="59">
        <v>2646780</v>
      </c>
      <c r="L12" s="60">
        <v>952728</v>
      </c>
      <c r="M12" s="60">
        <v>4815635</v>
      </c>
      <c r="N12" s="59">
        <v>8415143</v>
      </c>
      <c r="O12" s="59"/>
      <c r="P12" s="60"/>
      <c r="Q12" s="60"/>
      <c r="R12" s="59"/>
      <c r="S12" s="59"/>
      <c r="T12" s="60"/>
      <c r="U12" s="60"/>
      <c r="V12" s="59"/>
      <c r="W12" s="59">
        <v>19393659</v>
      </c>
      <c r="X12" s="60">
        <v>25017425</v>
      </c>
      <c r="Y12" s="59">
        <v>-5623766</v>
      </c>
      <c r="Z12" s="61">
        <v>-22.48</v>
      </c>
      <c r="AA12" s="62">
        <v>50034850</v>
      </c>
    </row>
    <row r="13" spans="1:27" ht="13.5">
      <c r="A13" s="361" t="s">
        <v>207</v>
      </c>
      <c r="B13" s="136"/>
      <c r="C13" s="275">
        <f>+C14</f>
        <v>34642896</v>
      </c>
      <c r="D13" s="341">
        <f aca="true" t="shared" si="4" ref="D13:AA13">+D14</f>
        <v>0</v>
      </c>
      <c r="E13" s="275">
        <f t="shared" si="4"/>
        <v>54843450</v>
      </c>
      <c r="F13" s="342">
        <f t="shared" si="4"/>
        <v>54843450</v>
      </c>
      <c r="G13" s="342">
        <f t="shared" si="4"/>
        <v>837935</v>
      </c>
      <c r="H13" s="275">
        <f t="shared" si="4"/>
        <v>3403664</v>
      </c>
      <c r="I13" s="275">
        <f t="shared" si="4"/>
        <v>737589</v>
      </c>
      <c r="J13" s="342">
        <f t="shared" si="4"/>
        <v>4979188</v>
      </c>
      <c r="K13" s="342">
        <f t="shared" si="4"/>
        <v>0</v>
      </c>
      <c r="L13" s="275">
        <f t="shared" si="4"/>
        <v>130368</v>
      </c>
      <c r="M13" s="275">
        <f t="shared" si="4"/>
        <v>1880607</v>
      </c>
      <c r="N13" s="342">
        <f t="shared" si="4"/>
        <v>2010975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6990163</v>
      </c>
      <c r="X13" s="275">
        <f t="shared" si="4"/>
        <v>27421725</v>
      </c>
      <c r="Y13" s="342">
        <f t="shared" si="4"/>
        <v>-20431562</v>
      </c>
      <c r="Z13" s="335">
        <f>+IF(X13&lt;&gt;0,+(Y13/X13)*100,0)</f>
        <v>-74.50866785368171</v>
      </c>
      <c r="AA13" s="273">
        <f t="shared" si="4"/>
        <v>54843450</v>
      </c>
    </row>
    <row r="14" spans="1:27" ht="13.5">
      <c r="A14" s="291" t="s">
        <v>232</v>
      </c>
      <c r="B14" s="136"/>
      <c r="C14" s="60">
        <v>34642896</v>
      </c>
      <c r="D14" s="340"/>
      <c r="E14" s="60">
        <v>54843450</v>
      </c>
      <c r="F14" s="59">
        <v>54843450</v>
      </c>
      <c r="G14" s="59">
        <v>837935</v>
      </c>
      <c r="H14" s="60">
        <v>3403664</v>
      </c>
      <c r="I14" s="60">
        <v>737589</v>
      </c>
      <c r="J14" s="59">
        <v>4979188</v>
      </c>
      <c r="K14" s="59"/>
      <c r="L14" s="60">
        <v>130368</v>
      </c>
      <c r="M14" s="60">
        <v>1880607</v>
      </c>
      <c r="N14" s="59">
        <v>2010975</v>
      </c>
      <c r="O14" s="59"/>
      <c r="P14" s="60"/>
      <c r="Q14" s="60"/>
      <c r="R14" s="59"/>
      <c r="S14" s="59"/>
      <c r="T14" s="60"/>
      <c r="U14" s="60"/>
      <c r="V14" s="59"/>
      <c r="W14" s="59">
        <v>6990163</v>
      </c>
      <c r="X14" s="60">
        <v>27421725</v>
      </c>
      <c r="Y14" s="59">
        <v>-20431562</v>
      </c>
      <c r="Z14" s="61">
        <v>-74.51</v>
      </c>
      <c r="AA14" s="62">
        <v>54843450</v>
      </c>
    </row>
    <row r="15" spans="1:27" ht="13.5">
      <c r="A15" s="361" t="s">
        <v>208</v>
      </c>
      <c r="B15" s="136"/>
      <c r="C15" s="60">
        <f aca="true" t="shared" si="5" ref="C15:Y15">SUM(C16:C20)</f>
        <v>6045656</v>
      </c>
      <c r="D15" s="340">
        <f t="shared" si="5"/>
        <v>0</v>
      </c>
      <c r="E15" s="60">
        <f t="shared" si="5"/>
        <v>4800000</v>
      </c>
      <c r="F15" s="59">
        <f t="shared" si="5"/>
        <v>4800000</v>
      </c>
      <c r="G15" s="59">
        <f t="shared" si="5"/>
        <v>183797</v>
      </c>
      <c r="H15" s="60">
        <f t="shared" si="5"/>
        <v>171835</v>
      </c>
      <c r="I15" s="60">
        <f t="shared" si="5"/>
        <v>175437</v>
      </c>
      <c r="J15" s="59">
        <f t="shared" si="5"/>
        <v>531069</v>
      </c>
      <c r="K15" s="59">
        <f t="shared" si="5"/>
        <v>33033</v>
      </c>
      <c r="L15" s="60">
        <f t="shared" si="5"/>
        <v>353073</v>
      </c>
      <c r="M15" s="60">
        <f t="shared" si="5"/>
        <v>2832611</v>
      </c>
      <c r="N15" s="59">
        <f t="shared" si="5"/>
        <v>3218717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3749786</v>
      </c>
      <c r="X15" s="60">
        <f t="shared" si="5"/>
        <v>2400000</v>
      </c>
      <c r="Y15" s="59">
        <f t="shared" si="5"/>
        <v>1349786</v>
      </c>
      <c r="Z15" s="61">
        <f>+IF(X15&lt;&gt;0,+(Y15/X15)*100,0)</f>
        <v>56.24108333333333</v>
      </c>
      <c r="AA15" s="62">
        <f>SUM(AA16:AA20)</f>
        <v>4800000</v>
      </c>
    </row>
    <row r="16" spans="1:27" ht="13.5">
      <c r="A16" s="291" t="s">
        <v>233</v>
      </c>
      <c r="B16" s="300"/>
      <c r="C16" s="60"/>
      <c r="D16" s="340"/>
      <c r="E16" s="60">
        <v>4800000</v>
      </c>
      <c r="F16" s="59">
        <v>4800000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2400000</v>
      </c>
      <c r="Y16" s="59">
        <v>-2400000</v>
      </c>
      <c r="Z16" s="61">
        <v>-100</v>
      </c>
      <c r="AA16" s="62">
        <v>4800000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>
        <v>2464177</v>
      </c>
      <c r="N17" s="59">
        <v>2464177</v>
      </c>
      <c r="O17" s="59"/>
      <c r="P17" s="60"/>
      <c r="Q17" s="60"/>
      <c r="R17" s="59"/>
      <c r="S17" s="59"/>
      <c r="T17" s="60"/>
      <c r="U17" s="60"/>
      <c r="V17" s="59"/>
      <c r="W17" s="59">
        <v>2464177</v>
      </c>
      <c r="X17" s="60"/>
      <c r="Y17" s="59">
        <v>2464177</v>
      </c>
      <c r="Z17" s="61"/>
      <c r="AA17" s="62"/>
    </row>
    <row r="18" spans="1:27" ht="13.5">
      <c r="A18" s="291" t="s">
        <v>82</v>
      </c>
      <c r="B18" s="136"/>
      <c r="C18" s="60">
        <v>6045656</v>
      </c>
      <c r="D18" s="340"/>
      <c r="E18" s="60"/>
      <c r="F18" s="59"/>
      <c r="G18" s="59">
        <v>183797</v>
      </c>
      <c r="H18" s="60">
        <v>171835</v>
      </c>
      <c r="I18" s="60">
        <v>175437</v>
      </c>
      <c r="J18" s="59">
        <v>531069</v>
      </c>
      <c r="K18" s="59">
        <v>33033</v>
      </c>
      <c r="L18" s="60">
        <v>353073</v>
      </c>
      <c r="M18" s="60">
        <v>368434</v>
      </c>
      <c r="N18" s="59">
        <v>754540</v>
      </c>
      <c r="O18" s="59"/>
      <c r="P18" s="60"/>
      <c r="Q18" s="60"/>
      <c r="R18" s="59"/>
      <c r="S18" s="59"/>
      <c r="T18" s="60"/>
      <c r="U18" s="60"/>
      <c r="V18" s="59"/>
      <c r="W18" s="59">
        <v>1285609</v>
      </c>
      <c r="X18" s="60"/>
      <c r="Y18" s="59">
        <v>1285609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281697</v>
      </c>
      <c r="D22" s="344">
        <f t="shared" si="6"/>
        <v>0</v>
      </c>
      <c r="E22" s="343">
        <f t="shared" si="6"/>
        <v>8890000</v>
      </c>
      <c r="F22" s="345">
        <f t="shared" si="6"/>
        <v>8890000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76795</v>
      </c>
      <c r="M22" s="343">
        <f t="shared" si="6"/>
        <v>114855</v>
      </c>
      <c r="N22" s="345">
        <f t="shared" si="6"/>
        <v>191650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191650</v>
      </c>
      <c r="X22" s="343">
        <f t="shared" si="6"/>
        <v>4445000</v>
      </c>
      <c r="Y22" s="345">
        <f t="shared" si="6"/>
        <v>-4253350</v>
      </c>
      <c r="Z22" s="336">
        <f>+IF(X22&lt;&gt;0,+(Y22/X22)*100,0)</f>
        <v>-95.68841394825647</v>
      </c>
      <c r="AA22" s="350">
        <f>SUM(AA23:AA32)</f>
        <v>8890000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330000</v>
      </c>
      <c r="F24" s="59">
        <v>330000</v>
      </c>
      <c r="G24" s="59"/>
      <c r="H24" s="60"/>
      <c r="I24" s="60"/>
      <c r="J24" s="59"/>
      <c r="K24" s="59"/>
      <c r="L24" s="60">
        <v>76795</v>
      </c>
      <c r="M24" s="60">
        <v>16460</v>
      </c>
      <c r="N24" s="59">
        <v>93255</v>
      </c>
      <c r="O24" s="59"/>
      <c r="P24" s="60"/>
      <c r="Q24" s="60"/>
      <c r="R24" s="59"/>
      <c r="S24" s="59"/>
      <c r="T24" s="60"/>
      <c r="U24" s="60"/>
      <c r="V24" s="59"/>
      <c r="W24" s="59">
        <v>93255</v>
      </c>
      <c r="X24" s="60">
        <v>165000</v>
      </c>
      <c r="Y24" s="59">
        <v>-71745</v>
      </c>
      <c r="Z24" s="61">
        <v>-43.48</v>
      </c>
      <c r="AA24" s="62">
        <v>330000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1500000</v>
      </c>
      <c r="F26" s="364">
        <v>1500000</v>
      </c>
      <c r="G26" s="364"/>
      <c r="H26" s="362"/>
      <c r="I26" s="362"/>
      <c r="J26" s="364"/>
      <c r="K26" s="364"/>
      <c r="L26" s="362"/>
      <c r="M26" s="362">
        <v>98395</v>
      </c>
      <c r="N26" s="364">
        <v>98395</v>
      </c>
      <c r="O26" s="364"/>
      <c r="P26" s="362"/>
      <c r="Q26" s="362"/>
      <c r="R26" s="364"/>
      <c r="S26" s="364"/>
      <c r="T26" s="362"/>
      <c r="U26" s="362"/>
      <c r="V26" s="364"/>
      <c r="W26" s="364">
        <v>98395</v>
      </c>
      <c r="X26" s="362">
        <v>750000</v>
      </c>
      <c r="Y26" s="364">
        <v>-651605</v>
      </c>
      <c r="Z26" s="365">
        <v>-86.88</v>
      </c>
      <c r="AA26" s="366">
        <v>1500000</v>
      </c>
    </row>
    <row r="27" spans="1:27" ht="13.5">
      <c r="A27" s="361" t="s">
        <v>240</v>
      </c>
      <c r="B27" s="147"/>
      <c r="C27" s="60"/>
      <c r="D27" s="340"/>
      <c r="E27" s="60">
        <v>7000000</v>
      </c>
      <c r="F27" s="59">
        <v>7000000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3500000</v>
      </c>
      <c r="Y27" s="59">
        <v>-3500000</v>
      </c>
      <c r="Z27" s="61">
        <v>-100</v>
      </c>
      <c r="AA27" s="62">
        <v>7000000</v>
      </c>
    </row>
    <row r="28" spans="1:27" ht="13.5">
      <c r="A28" s="361" t="s">
        <v>241</v>
      </c>
      <c r="B28" s="147"/>
      <c r="C28" s="275">
        <v>281697</v>
      </c>
      <c r="D28" s="341"/>
      <c r="E28" s="275">
        <v>60000</v>
      </c>
      <c r="F28" s="342">
        <v>60000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30000</v>
      </c>
      <c r="Y28" s="342">
        <v>-30000</v>
      </c>
      <c r="Z28" s="335">
        <v>-100</v>
      </c>
      <c r="AA28" s="273">
        <v>60000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2257921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>
        <v>2257921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6694528</v>
      </c>
      <c r="D40" s="344">
        <f t="shared" si="9"/>
        <v>0</v>
      </c>
      <c r="E40" s="343">
        <f t="shared" si="9"/>
        <v>26066100</v>
      </c>
      <c r="F40" s="345">
        <f t="shared" si="9"/>
        <v>26066100</v>
      </c>
      <c r="G40" s="345">
        <f t="shared" si="9"/>
        <v>13507</v>
      </c>
      <c r="H40" s="343">
        <f t="shared" si="9"/>
        <v>17910</v>
      </c>
      <c r="I40" s="343">
        <f t="shared" si="9"/>
        <v>1695070</v>
      </c>
      <c r="J40" s="345">
        <f t="shared" si="9"/>
        <v>1726487</v>
      </c>
      <c r="K40" s="345">
        <f t="shared" si="9"/>
        <v>49590</v>
      </c>
      <c r="L40" s="343">
        <f t="shared" si="9"/>
        <v>23800</v>
      </c>
      <c r="M40" s="343">
        <f t="shared" si="9"/>
        <v>874621</v>
      </c>
      <c r="N40" s="345">
        <f t="shared" si="9"/>
        <v>948011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2674498</v>
      </c>
      <c r="X40" s="343">
        <f t="shared" si="9"/>
        <v>13033050</v>
      </c>
      <c r="Y40" s="345">
        <f t="shared" si="9"/>
        <v>-10358552</v>
      </c>
      <c r="Z40" s="336">
        <f>+IF(X40&lt;&gt;0,+(Y40/X40)*100,0)</f>
        <v>-79.4791088808836</v>
      </c>
      <c r="AA40" s="350">
        <f>SUM(AA41:AA49)</f>
        <v>26066100</v>
      </c>
    </row>
    <row r="41" spans="1:27" ht="13.5">
      <c r="A41" s="361" t="s">
        <v>247</v>
      </c>
      <c r="B41" s="142"/>
      <c r="C41" s="362">
        <v>1501280</v>
      </c>
      <c r="D41" s="363"/>
      <c r="E41" s="362">
        <v>2900000</v>
      </c>
      <c r="F41" s="364">
        <v>2900000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1450000</v>
      </c>
      <c r="Y41" s="364">
        <v>-1450000</v>
      </c>
      <c r="Z41" s="365">
        <v>-100</v>
      </c>
      <c r="AA41" s="366">
        <v>2900000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1378100</v>
      </c>
      <c r="F42" s="53">
        <f t="shared" si="10"/>
        <v>1378100</v>
      </c>
      <c r="G42" s="53">
        <f t="shared" si="10"/>
        <v>0</v>
      </c>
      <c r="H42" s="54">
        <f t="shared" si="10"/>
        <v>0</v>
      </c>
      <c r="I42" s="54">
        <f t="shared" si="10"/>
        <v>1500095</v>
      </c>
      <c r="J42" s="53">
        <f t="shared" si="10"/>
        <v>1500095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1500095</v>
      </c>
      <c r="X42" s="54">
        <f t="shared" si="10"/>
        <v>689050</v>
      </c>
      <c r="Y42" s="53">
        <f t="shared" si="10"/>
        <v>811045</v>
      </c>
      <c r="Z42" s="94">
        <f>+IF(X42&lt;&gt;0,+(Y42/X42)*100,0)</f>
        <v>117.7048109716276</v>
      </c>
      <c r="AA42" s="95">
        <f>+AA62</f>
        <v>1378100</v>
      </c>
    </row>
    <row r="43" spans="1:27" ht="13.5">
      <c r="A43" s="361" t="s">
        <v>249</v>
      </c>
      <c r="B43" s="136"/>
      <c r="C43" s="275">
        <v>804253</v>
      </c>
      <c r="D43" s="369"/>
      <c r="E43" s="305">
        <v>5926500</v>
      </c>
      <c r="F43" s="370">
        <v>5926500</v>
      </c>
      <c r="G43" s="370"/>
      <c r="H43" s="305"/>
      <c r="I43" s="305"/>
      <c r="J43" s="370"/>
      <c r="K43" s="370"/>
      <c r="L43" s="305"/>
      <c r="M43" s="305">
        <v>17726</v>
      </c>
      <c r="N43" s="370">
        <v>17726</v>
      </c>
      <c r="O43" s="370"/>
      <c r="P43" s="305"/>
      <c r="Q43" s="305"/>
      <c r="R43" s="370"/>
      <c r="S43" s="370"/>
      <c r="T43" s="305"/>
      <c r="U43" s="305"/>
      <c r="V43" s="370"/>
      <c r="W43" s="370">
        <v>17726</v>
      </c>
      <c r="X43" s="305">
        <v>2963250</v>
      </c>
      <c r="Y43" s="370">
        <v>-2945524</v>
      </c>
      <c r="Z43" s="371">
        <v>-99.4</v>
      </c>
      <c r="AA43" s="303">
        <v>5926500</v>
      </c>
    </row>
    <row r="44" spans="1:27" ht="13.5">
      <c r="A44" s="361" t="s">
        <v>250</v>
      </c>
      <c r="B44" s="136"/>
      <c r="C44" s="60">
        <v>1756191</v>
      </c>
      <c r="D44" s="368"/>
      <c r="E44" s="54">
        <v>2552800</v>
      </c>
      <c r="F44" s="53">
        <v>2552800</v>
      </c>
      <c r="G44" s="53">
        <v>13507</v>
      </c>
      <c r="H44" s="54">
        <v>17910</v>
      </c>
      <c r="I44" s="54">
        <v>22853</v>
      </c>
      <c r="J44" s="53">
        <v>54270</v>
      </c>
      <c r="K44" s="53">
        <v>4080</v>
      </c>
      <c r="L44" s="54">
        <v>21010</v>
      </c>
      <c r="M44" s="54">
        <v>102007</v>
      </c>
      <c r="N44" s="53">
        <v>127097</v>
      </c>
      <c r="O44" s="53"/>
      <c r="P44" s="54"/>
      <c r="Q44" s="54"/>
      <c r="R44" s="53"/>
      <c r="S44" s="53"/>
      <c r="T44" s="54"/>
      <c r="U44" s="54"/>
      <c r="V44" s="53"/>
      <c r="W44" s="53">
        <v>181367</v>
      </c>
      <c r="X44" s="54">
        <v>1276400</v>
      </c>
      <c r="Y44" s="53">
        <v>-1095033</v>
      </c>
      <c r="Z44" s="94">
        <v>-85.79</v>
      </c>
      <c r="AA44" s="95">
        <v>2552800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2479977</v>
      </c>
      <c r="D47" s="368"/>
      <c r="E47" s="54">
        <v>3327600</v>
      </c>
      <c r="F47" s="53">
        <v>3327600</v>
      </c>
      <c r="G47" s="53"/>
      <c r="H47" s="54"/>
      <c r="I47" s="54">
        <v>43000</v>
      </c>
      <c r="J47" s="53">
        <v>43000</v>
      </c>
      <c r="K47" s="53">
        <v>37820</v>
      </c>
      <c r="L47" s="54">
        <v>2790</v>
      </c>
      <c r="M47" s="54">
        <v>754888</v>
      </c>
      <c r="N47" s="53">
        <v>795498</v>
      </c>
      <c r="O47" s="53"/>
      <c r="P47" s="54"/>
      <c r="Q47" s="54"/>
      <c r="R47" s="53"/>
      <c r="S47" s="53"/>
      <c r="T47" s="54"/>
      <c r="U47" s="54"/>
      <c r="V47" s="53"/>
      <c r="W47" s="53">
        <v>838498</v>
      </c>
      <c r="X47" s="54">
        <v>1663800</v>
      </c>
      <c r="Y47" s="53">
        <v>-825302</v>
      </c>
      <c r="Z47" s="94">
        <v>-49.6</v>
      </c>
      <c r="AA47" s="95">
        <v>3327600</v>
      </c>
    </row>
    <row r="48" spans="1:27" ht="13.5">
      <c r="A48" s="361" t="s">
        <v>254</v>
      </c>
      <c r="B48" s="136"/>
      <c r="C48" s="60">
        <v>152827</v>
      </c>
      <c r="D48" s="368"/>
      <c r="E48" s="54">
        <v>9981100</v>
      </c>
      <c r="F48" s="53">
        <v>9981100</v>
      </c>
      <c r="G48" s="53"/>
      <c r="H48" s="54"/>
      <c r="I48" s="54">
        <v>129122</v>
      </c>
      <c r="J48" s="53">
        <v>129122</v>
      </c>
      <c r="K48" s="53">
        <v>7690</v>
      </c>
      <c r="L48" s="54"/>
      <c r="M48" s="54"/>
      <c r="N48" s="53">
        <v>7690</v>
      </c>
      <c r="O48" s="53"/>
      <c r="P48" s="54"/>
      <c r="Q48" s="54"/>
      <c r="R48" s="53"/>
      <c r="S48" s="53"/>
      <c r="T48" s="54"/>
      <c r="U48" s="54"/>
      <c r="V48" s="53"/>
      <c r="W48" s="53">
        <v>136812</v>
      </c>
      <c r="X48" s="54">
        <v>4990550</v>
      </c>
      <c r="Y48" s="53">
        <v>-4853738</v>
      </c>
      <c r="Z48" s="94">
        <v>-97.26</v>
      </c>
      <c r="AA48" s="95">
        <v>9981100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60500</v>
      </c>
      <c r="D57" s="344">
        <f aca="true" t="shared" si="13" ref="D57:AA57">+D58</f>
        <v>0</v>
      </c>
      <c r="E57" s="343">
        <f t="shared" si="13"/>
        <v>50000</v>
      </c>
      <c r="F57" s="345">
        <f t="shared" si="13"/>
        <v>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6257</v>
      </c>
      <c r="L57" s="343">
        <f t="shared" si="13"/>
        <v>-6257</v>
      </c>
      <c r="M57" s="343">
        <f t="shared" si="13"/>
        <v>1390</v>
      </c>
      <c r="N57" s="345">
        <f t="shared" si="13"/>
        <v>1390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1390</v>
      </c>
      <c r="X57" s="343">
        <f t="shared" si="13"/>
        <v>25000</v>
      </c>
      <c r="Y57" s="345">
        <f t="shared" si="13"/>
        <v>-23610</v>
      </c>
      <c r="Z57" s="336">
        <f>+IF(X57&lt;&gt;0,+(Y57/X57)*100,0)</f>
        <v>-94.44</v>
      </c>
      <c r="AA57" s="350">
        <f t="shared" si="13"/>
        <v>50000</v>
      </c>
    </row>
    <row r="58" spans="1:27" ht="13.5">
      <c r="A58" s="361" t="s">
        <v>216</v>
      </c>
      <c r="B58" s="136"/>
      <c r="C58" s="60">
        <v>60500</v>
      </c>
      <c r="D58" s="340"/>
      <c r="E58" s="60">
        <v>50000</v>
      </c>
      <c r="F58" s="59">
        <v>50000</v>
      </c>
      <c r="G58" s="59"/>
      <c r="H58" s="60"/>
      <c r="I58" s="60"/>
      <c r="J58" s="59"/>
      <c r="K58" s="59">
        <v>6257</v>
      </c>
      <c r="L58" s="60">
        <v>-6257</v>
      </c>
      <c r="M58" s="60">
        <v>1390</v>
      </c>
      <c r="N58" s="59">
        <v>1390</v>
      </c>
      <c r="O58" s="59"/>
      <c r="P58" s="60"/>
      <c r="Q58" s="60"/>
      <c r="R58" s="59"/>
      <c r="S58" s="59"/>
      <c r="T58" s="60"/>
      <c r="U58" s="60"/>
      <c r="V58" s="59"/>
      <c r="W58" s="59">
        <v>1390</v>
      </c>
      <c r="X58" s="60">
        <v>25000</v>
      </c>
      <c r="Y58" s="59">
        <v>-23610</v>
      </c>
      <c r="Z58" s="61">
        <v>-94.44</v>
      </c>
      <c r="AA58" s="62">
        <v>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74860699</v>
      </c>
      <c r="D60" s="346">
        <f t="shared" si="14"/>
        <v>0</v>
      </c>
      <c r="E60" s="219">
        <f t="shared" si="14"/>
        <v>197380100</v>
      </c>
      <c r="F60" s="264">
        <f t="shared" si="14"/>
        <v>197380100</v>
      </c>
      <c r="G60" s="264">
        <f t="shared" si="14"/>
        <v>1698726</v>
      </c>
      <c r="H60" s="219">
        <f t="shared" si="14"/>
        <v>4576341</v>
      </c>
      <c r="I60" s="219">
        <f t="shared" si="14"/>
        <v>12143046</v>
      </c>
      <c r="J60" s="264">
        <f t="shared" si="14"/>
        <v>18418113</v>
      </c>
      <c r="K60" s="264">
        <f t="shared" si="14"/>
        <v>3133168</v>
      </c>
      <c r="L60" s="219">
        <f t="shared" si="14"/>
        <v>2141903</v>
      </c>
      <c r="M60" s="219">
        <f t="shared" si="14"/>
        <v>10576919</v>
      </c>
      <c r="N60" s="264">
        <f t="shared" si="14"/>
        <v>15851990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34270103</v>
      </c>
      <c r="X60" s="219">
        <f t="shared" si="14"/>
        <v>98690050</v>
      </c>
      <c r="Y60" s="264">
        <f t="shared" si="14"/>
        <v>-64419947</v>
      </c>
      <c r="Z60" s="337">
        <f>+IF(X60&lt;&gt;0,+(Y60/X60)*100,0)</f>
        <v>-65.27501708632228</v>
      </c>
      <c r="AA60" s="232">
        <f>+AA57+AA54+AA51+AA40+AA37+AA34+AA22+AA5</f>
        <v>197380100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1378100</v>
      </c>
      <c r="F62" s="349">
        <f t="shared" si="15"/>
        <v>1378100</v>
      </c>
      <c r="G62" s="349">
        <f t="shared" si="15"/>
        <v>0</v>
      </c>
      <c r="H62" s="347">
        <f t="shared" si="15"/>
        <v>0</v>
      </c>
      <c r="I62" s="347">
        <f t="shared" si="15"/>
        <v>1500095</v>
      </c>
      <c r="J62" s="349">
        <f t="shared" si="15"/>
        <v>1500095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1500095</v>
      </c>
      <c r="X62" s="347">
        <f t="shared" si="15"/>
        <v>689050</v>
      </c>
      <c r="Y62" s="349">
        <f t="shared" si="15"/>
        <v>811045</v>
      </c>
      <c r="Z62" s="338">
        <f>+IF(X62&lt;&gt;0,+(Y62/X62)*100,0)</f>
        <v>117.7048109716276</v>
      </c>
      <c r="AA62" s="351">
        <f>SUM(AA63:AA66)</f>
        <v>1378100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1378100</v>
      </c>
      <c r="F64" s="59">
        <v>1378100</v>
      </c>
      <c r="G64" s="59"/>
      <c r="H64" s="60"/>
      <c r="I64" s="60">
        <v>1500095</v>
      </c>
      <c r="J64" s="59">
        <v>1500095</v>
      </c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>
        <v>1500095</v>
      </c>
      <c r="X64" s="60">
        <v>689050</v>
      </c>
      <c r="Y64" s="59">
        <v>811045</v>
      </c>
      <c r="Z64" s="61">
        <v>117.7</v>
      </c>
      <c r="AA64" s="62">
        <v>1378100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14806436</v>
      </c>
      <c r="D5" s="357">
        <f t="shared" si="0"/>
        <v>0</v>
      </c>
      <c r="E5" s="356">
        <f t="shared" si="0"/>
        <v>73600800</v>
      </c>
      <c r="F5" s="358">
        <f t="shared" si="0"/>
        <v>73600800</v>
      </c>
      <c r="G5" s="358">
        <f t="shared" si="0"/>
        <v>942259</v>
      </c>
      <c r="H5" s="356">
        <f t="shared" si="0"/>
        <v>216235</v>
      </c>
      <c r="I5" s="356">
        <f t="shared" si="0"/>
        <v>1920931</v>
      </c>
      <c r="J5" s="358">
        <f t="shared" si="0"/>
        <v>3079425</v>
      </c>
      <c r="K5" s="358">
        <f t="shared" si="0"/>
        <v>2274022</v>
      </c>
      <c r="L5" s="356">
        <f t="shared" si="0"/>
        <v>2278152</v>
      </c>
      <c r="M5" s="356">
        <f t="shared" si="0"/>
        <v>715486</v>
      </c>
      <c r="N5" s="358">
        <f t="shared" si="0"/>
        <v>5267660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8347085</v>
      </c>
      <c r="X5" s="356">
        <f t="shared" si="0"/>
        <v>36800400</v>
      </c>
      <c r="Y5" s="358">
        <f t="shared" si="0"/>
        <v>-28453315</v>
      </c>
      <c r="Z5" s="359">
        <f>+IF(X5&lt;&gt;0,+(Y5/X5)*100,0)</f>
        <v>-77.31795034836578</v>
      </c>
      <c r="AA5" s="360">
        <f>+AA6+AA8+AA11+AA13+AA15</f>
        <v>73600800</v>
      </c>
    </row>
    <row r="6" spans="1:27" ht="13.5">
      <c r="A6" s="361" t="s">
        <v>204</v>
      </c>
      <c r="B6" s="142"/>
      <c r="C6" s="60">
        <f>+C7</f>
        <v>964405</v>
      </c>
      <c r="D6" s="340">
        <f aca="true" t="shared" si="1" ref="D6:AA6">+D7</f>
        <v>0</v>
      </c>
      <c r="E6" s="60">
        <f t="shared" si="1"/>
        <v>12891900</v>
      </c>
      <c r="F6" s="59">
        <f t="shared" si="1"/>
        <v>12891900</v>
      </c>
      <c r="G6" s="59">
        <f t="shared" si="1"/>
        <v>103694</v>
      </c>
      <c r="H6" s="60">
        <f t="shared" si="1"/>
        <v>0</v>
      </c>
      <c r="I6" s="60">
        <f t="shared" si="1"/>
        <v>130000</v>
      </c>
      <c r="J6" s="59">
        <f t="shared" si="1"/>
        <v>233694</v>
      </c>
      <c r="K6" s="59">
        <f t="shared" si="1"/>
        <v>184016</v>
      </c>
      <c r="L6" s="60">
        <f t="shared" si="1"/>
        <v>0</v>
      </c>
      <c r="M6" s="60">
        <f t="shared" si="1"/>
        <v>0</v>
      </c>
      <c r="N6" s="59">
        <f t="shared" si="1"/>
        <v>184016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417710</v>
      </c>
      <c r="X6" s="60">
        <f t="shared" si="1"/>
        <v>6445950</v>
      </c>
      <c r="Y6" s="59">
        <f t="shared" si="1"/>
        <v>-6028240</v>
      </c>
      <c r="Z6" s="61">
        <f>+IF(X6&lt;&gt;0,+(Y6/X6)*100,0)</f>
        <v>-93.51980701060356</v>
      </c>
      <c r="AA6" s="62">
        <f t="shared" si="1"/>
        <v>12891900</v>
      </c>
    </row>
    <row r="7" spans="1:27" ht="13.5">
      <c r="A7" s="291" t="s">
        <v>228</v>
      </c>
      <c r="B7" s="142"/>
      <c r="C7" s="60">
        <v>964405</v>
      </c>
      <c r="D7" s="340"/>
      <c r="E7" s="60">
        <v>12891900</v>
      </c>
      <c r="F7" s="59">
        <v>12891900</v>
      </c>
      <c r="G7" s="59">
        <v>103694</v>
      </c>
      <c r="H7" s="60"/>
      <c r="I7" s="60">
        <v>130000</v>
      </c>
      <c r="J7" s="59">
        <v>233694</v>
      </c>
      <c r="K7" s="59">
        <v>184016</v>
      </c>
      <c r="L7" s="60"/>
      <c r="M7" s="60"/>
      <c r="N7" s="59">
        <v>184016</v>
      </c>
      <c r="O7" s="59"/>
      <c r="P7" s="60"/>
      <c r="Q7" s="60"/>
      <c r="R7" s="59"/>
      <c r="S7" s="59"/>
      <c r="T7" s="60"/>
      <c r="U7" s="60"/>
      <c r="V7" s="59"/>
      <c r="W7" s="59">
        <v>417710</v>
      </c>
      <c r="X7" s="60">
        <v>6445950</v>
      </c>
      <c r="Y7" s="59">
        <v>-6028240</v>
      </c>
      <c r="Z7" s="61">
        <v>-93.52</v>
      </c>
      <c r="AA7" s="62">
        <v>12891900</v>
      </c>
    </row>
    <row r="8" spans="1:27" ht="13.5">
      <c r="A8" s="361" t="s">
        <v>205</v>
      </c>
      <c r="B8" s="142"/>
      <c r="C8" s="60">
        <f aca="true" t="shared" si="2" ref="C8:Y8">SUM(C9:C10)</f>
        <v>12598816</v>
      </c>
      <c r="D8" s="340">
        <f t="shared" si="2"/>
        <v>0</v>
      </c>
      <c r="E8" s="60">
        <f t="shared" si="2"/>
        <v>36271400</v>
      </c>
      <c r="F8" s="59">
        <f t="shared" si="2"/>
        <v>36271400</v>
      </c>
      <c r="G8" s="59">
        <f t="shared" si="2"/>
        <v>838565</v>
      </c>
      <c r="H8" s="60">
        <f t="shared" si="2"/>
        <v>210390</v>
      </c>
      <c r="I8" s="60">
        <f t="shared" si="2"/>
        <v>1051942</v>
      </c>
      <c r="J8" s="59">
        <f t="shared" si="2"/>
        <v>2100897</v>
      </c>
      <c r="K8" s="59">
        <f t="shared" si="2"/>
        <v>716849</v>
      </c>
      <c r="L8" s="60">
        <f t="shared" si="2"/>
        <v>1209849</v>
      </c>
      <c r="M8" s="60">
        <f t="shared" si="2"/>
        <v>372451</v>
      </c>
      <c r="N8" s="59">
        <f t="shared" si="2"/>
        <v>2299149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4400046</v>
      </c>
      <c r="X8" s="60">
        <f t="shared" si="2"/>
        <v>18135700</v>
      </c>
      <c r="Y8" s="59">
        <f t="shared" si="2"/>
        <v>-13735654</v>
      </c>
      <c r="Z8" s="61">
        <f>+IF(X8&lt;&gt;0,+(Y8/X8)*100,0)</f>
        <v>-75.73820696195901</v>
      </c>
      <c r="AA8" s="62">
        <f>SUM(AA9:AA10)</f>
        <v>36271400</v>
      </c>
    </row>
    <row r="9" spans="1:27" ht="13.5">
      <c r="A9" s="291" t="s">
        <v>229</v>
      </c>
      <c r="B9" s="142"/>
      <c r="C9" s="60">
        <v>11288653</v>
      </c>
      <c r="D9" s="340"/>
      <c r="E9" s="60">
        <v>34513000</v>
      </c>
      <c r="F9" s="59">
        <v>34513000</v>
      </c>
      <c r="G9" s="59">
        <v>838565</v>
      </c>
      <c r="H9" s="60">
        <v>190110</v>
      </c>
      <c r="I9" s="60">
        <v>918671</v>
      </c>
      <c r="J9" s="59">
        <v>1947346</v>
      </c>
      <c r="K9" s="59">
        <v>665780</v>
      </c>
      <c r="L9" s="60">
        <v>1160530</v>
      </c>
      <c r="M9" s="60">
        <v>359298</v>
      </c>
      <c r="N9" s="59">
        <v>2185608</v>
      </c>
      <c r="O9" s="59"/>
      <c r="P9" s="60"/>
      <c r="Q9" s="60"/>
      <c r="R9" s="59"/>
      <c r="S9" s="59"/>
      <c r="T9" s="60"/>
      <c r="U9" s="60"/>
      <c r="V9" s="59"/>
      <c r="W9" s="59">
        <v>4132954</v>
      </c>
      <c r="X9" s="60">
        <v>17256500</v>
      </c>
      <c r="Y9" s="59">
        <v>-13123546</v>
      </c>
      <c r="Z9" s="61">
        <v>-76.05</v>
      </c>
      <c r="AA9" s="62">
        <v>34513000</v>
      </c>
    </row>
    <row r="10" spans="1:27" ht="13.5">
      <c r="A10" s="291" t="s">
        <v>230</v>
      </c>
      <c r="B10" s="142"/>
      <c r="C10" s="60">
        <v>1310163</v>
      </c>
      <c r="D10" s="340"/>
      <c r="E10" s="60">
        <v>1758400</v>
      </c>
      <c r="F10" s="59">
        <v>1758400</v>
      </c>
      <c r="G10" s="59"/>
      <c r="H10" s="60">
        <v>20280</v>
      </c>
      <c r="I10" s="60">
        <v>133271</v>
      </c>
      <c r="J10" s="59">
        <v>153551</v>
      </c>
      <c r="K10" s="59">
        <v>51069</v>
      </c>
      <c r="L10" s="60">
        <v>49319</v>
      </c>
      <c r="M10" s="60">
        <v>13153</v>
      </c>
      <c r="N10" s="59">
        <v>113541</v>
      </c>
      <c r="O10" s="59"/>
      <c r="P10" s="60"/>
      <c r="Q10" s="60"/>
      <c r="R10" s="59"/>
      <c r="S10" s="59"/>
      <c r="T10" s="60"/>
      <c r="U10" s="60"/>
      <c r="V10" s="59"/>
      <c r="W10" s="59">
        <v>267092</v>
      </c>
      <c r="X10" s="60">
        <v>879200</v>
      </c>
      <c r="Y10" s="59">
        <v>-612108</v>
      </c>
      <c r="Z10" s="61">
        <v>-69.62</v>
      </c>
      <c r="AA10" s="62">
        <v>1758400</v>
      </c>
    </row>
    <row r="11" spans="1:27" ht="13.5">
      <c r="A11" s="361" t="s">
        <v>206</v>
      </c>
      <c r="B11" s="142"/>
      <c r="C11" s="362">
        <f>+C12</f>
        <v>397672</v>
      </c>
      <c r="D11" s="363">
        <f aca="true" t="shared" si="3" ref="D11:AA11">+D12</f>
        <v>0</v>
      </c>
      <c r="E11" s="362">
        <f t="shared" si="3"/>
        <v>4958500</v>
      </c>
      <c r="F11" s="364">
        <f t="shared" si="3"/>
        <v>4958500</v>
      </c>
      <c r="G11" s="364">
        <f t="shared" si="3"/>
        <v>0</v>
      </c>
      <c r="H11" s="362">
        <f t="shared" si="3"/>
        <v>0</v>
      </c>
      <c r="I11" s="362">
        <f t="shared" si="3"/>
        <v>5510</v>
      </c>
      <c r="J11" s="364">
        <f t="shared" si="3"/>
        <v>5510</v>
      </c>
      <c r="K11" s="364">
        <f t="shared" si="3"/>
        <v>499109</v>
      </c>
      <c r="L11" s="362">
        <f t="shared" si="3"/>
        <v>-106934</v>
      </c>
      <c r="M11" s="362">
        <f t="shared" si="3"/>
        <v>15386</v>
      </c>
      <c r="N11" s="364">
        <f t="shared" si="3"/>
        <v>407561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413071</v>
      </c>
      <c r="X11" s="362">
        <f t="shared" si="3"/>
        <v>2479250</v>
      </c>
      <c r="Y11" s="364">
        <f t="shared" si="3"/>
        <v>-2066179</v>
      </c>
      <c r="Z11" s="365">
        <f>+IF(X11&lt;&gt;0,+(Y11/X11)*100,0)</f>
        <v>-83.33887264293637</v>
      </c>
      <c r="AA11" s="366">
        <f t="shared" si="3"/>
        <v>4958500</v>
      </c>
    </row>
    <row r="12" spans="1:27" ht="13.5">
      <c r="A12" s="291" t="s">
        <v>231</v>
      </c>
      <c r="B12" s="136"/>
      <c r="C12" s="60">
        <v>397672</v>
      </c>
      <c r="D12" s="340"/>
      <c r="E12" s="60">
        <v>4958500</v>
      </c>
      <c r="F12" s="59">
        <v>4958500</v>
      </c>
      <c r="G12" s="59"/>
      <c r="H12" s="60"/>
      <c r="I12" s="60">
        <v>5510</v>
      </c>
      <c r="J12" s="59">
        <v>5510</v>
      </c>
      <c r="K12" s="59">
        <v>499109</v>
      </c>
      <c r="L12" s="60">
        <v>-106934</v>
      </c>
      <c r="M12" s="60">
        <v>15386</v>
      </c>
      <c r="N12" s="59">
        <v>407561</v>
      </c>
      <c r="O12" s="59"/>
      <c r="P12" s="60"/>
      <c r="Q12" s="60"/>
      <c r="R12" s="59"/>
      <c r="S12" s="59"/>
      <c r="T12" s="60"/>
      <c r="U12" s="60"/>
      <c r="V12" s="59"/>
      <c r="W12" s="59">
        <v>413071</v>
      </c>
      <c r="X12" s="60">
        <v>2479250</v>
      </c>
      <c r="Y12" s="59">
        <v>-2066179</v>
      </c>
      <c r="Z12" s="61">
        <v>-83.34</v>
      </c>
      <c r="AA12" s="62">
        <v>4958500</v>
      </c>
    </row>
    <row r="13" spans="1:27" ht="13.5">
      <c r="A13" s="361" t="s">
        <v>207</v>
      </c>
      <c r="B13" s="136"/>
      <c r="C13" s="275">
        <f>+C14</f>
        <v>845543</v>
      </c>
      <c r="D13" s="341">
        <f aca="true" t="shared" si="4" ref="D13:AA13">+D14</f>
        <v>0</v>
      </c>
      <c r="E13" s="275">
        <f t="shared" si="4"/>
        <v>16410900</v>
      </c>
      <c r="F13" s="342">
        <f t="shared" si="4"/>
        <v>16410900</v>
      </c>
      <c r="G13" s="342">
        <f t="shared" si="4"/>
        <v>0</v>
      </c>
      <c r="H13" s="275">
        <f t="shared" si="4"/>
        <v>5845</v>
      </c>
      <c r="I13" s="275">
        <f t="shared" si="4"/>
        <v>733479</v>
      </c>
      <c r="J13" s="342">
        <f t="shared" si="4"/>
        <v>739324</v>
      </c>
      <c r="K13" s="342">
        <f t="shared" si="4"/>
        <v>874048</v>
      </c>
      <c r="L13" s="275">
        <f t="shared" si="4"/>
        <v>1175237</v>
      </c>
      <c r="M13" s="275">
        <f t="shared" si="4"/>
        <v>150122</v>
      </c>
      <c r="N13" s="342">
        <f t="shared" si="4"/>
        <v>2199407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2938731</v>
      </c>
      <c r="X13" s="275">
        <f t="shared" si="4"/>
        <v>8205450</v>
      </c>
      <c r="Y13" s="342">
        <f t="shared" si="4"/>
        <v>-5266719</v>
      </c>
      <c r="Z13" s="335">
        <f>+IF(X13&lt;&gt;0,+(Y13/X13)*100,0)</f>
        <v>-64.18562053269473</v>
      </c>
      <c r="AA13" s="273">
        <f t="shared" si="4"/>
        <v>16410900</v>
      </c>
    </row>
    <row r="14" spans="1:27" ht="13.5">
      <c r="A14" s="291" t="s">
        <v>232</v>
      </c>
      <c r="B14" s="136"/>
      <c r="C14" s="60">
        <v>845543</v>
      </c>
      <c r="D14" s="340"/>
      <c r="E14" s="60">
        <v>16410900</v>
      </c>
      <c r="F14" s="59">
        <v>16410900</v>
      </c>
      <c r="G14" s="59"/>
      <c r="H14" s="60">
        <v>5845</v>
      </c>
      <c r="I14" s="60">
        <v>733479</v>
      </c>
      <c r="J14" s="59">
        <v>739324</v>
      </c>
      <c r="K14" s="59">
        <v>874048</v>
      </c>
      <c r="L14" s="60">
        <v>1175237</v>
      </c>
      <c r="M14" s="60">
        <v>150122</v>
      </c>
      <c r="N14" s="59">
        <v>2199407</v>
      </c>
      <c r="O14" s="59"/>
      <c r="P14" s="60"/>
      <c r="Q14" s="60"/>
      <c r="R14" s="59"/>
      <c r="S14" s="59"/>
      <c r="T14" s="60"/>
      <c r="U14" s="60"/>
      <c r="V14" s="59"/>
      <c r="W14" s="59">
        <v>2938731</v>
      </c>
      <c r="X14" s="60">
        <v>8205450</v>
      </c>
      <c r="Y14" s="59">
        <v>-5266719</v>
      </c>
      <c r="Z14" s="61">
        <v>-64.19</v>
      </c>
      <c r="AA14" s="62">
        <v>16410900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3068100</v>
      </c>
      <c r="F15" s="59">
        <f t="shared" si="5"/>
        <v>3068100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177527</v>
      </c>
      <c r="N15" s="59">
        <f t="shared" si="5"/>
        <v>177527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177527</v>
      </c>
      <c r="X15" s="60">
        <f t="shared" si="5"/>
        <v>1534050</v>
      </c>
      <c r="Y15" s="59">
        <f t="shared" si="5"/>
        <v>-1356523</v>
      </c>
      <c r="Z15" s="61">
        <f>+IF(X15&lt;&gt;0,+(Y15/X15)*100,0)</f>
        <v>-88.42756103125713</v>
      </c>
      <c r="AA15" s="62">
        <f>SUM(AA16:AA20)</f>
        <v>3068100</v>
      </c>
    </row>
    <row r="16" spans="1:27" ht="13.5">
      <c r="A16" s="291" t="s">
        <v>233</v>
      </c>
      <c r="B16" s="300"/>
      <c r="C16" s="60"/>
      <c r="D16" s="340"/>
      <c r="E16" s="60">
        <v>3068100</v>
      </c>
      <c r="F16" s="59">
        <v>3068100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1534050</v>
      </c>
      <c r="Y16" s="59">
        <v>-1534050</v>
      </c>
      <c r="Z16" s="61">
        <v>-100</v>
      </c>
      <c r="AA16" s="62">
        <v>3068100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>
        <v>177527</v>
      </c>
      <c r="N17" s="59">
        <v>177527</v>
      </c>
      <c r="O17" s="59"/>
      <c r="P17" s="60"/>
      <c r="Q17" s="60"/>
      <c r="R17" s="59"/>
      <c r="S17" s="59"/>
      <c r="T17" s="60"/>
      <c r="U17" s="60"/>
      <c r="V17" s="59"/>
      <c r="W17" s="59">
        <v>177527</v>
      </c>
      <c r="X17" s="60"/>
      <c r="Y17" s="59">
        <v>177527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3145892</v>
      </c>
      <c r="D22" s="344">
        <f t="shared" si="6"/>
        <v>0</v>
      </c>
      <c r="E22" s="343">
        <f t="shared" si="6"/>
        <v>20224300</v>
      </c>
      <c r="F22" s="345">
        <f t="shared" si="6"/>
        <v>20224300</v>
      </c>
      <c r="G22" s="345">
        <f t="shared" si="6"/>
        <v>376320</v>
      </c>
      <c r="H22" s="343">
        <f t="shared" si="6"/>
        <v>189938</v>
      </c>
      <c r="I22" s="343">
        <f t="shared" si="6"/>
        <v>413054</v>
      </c>
      <c r="J22" s="345">
        <f t="shared" si="6"/>
        <v>979312</v>
      </c>
      <c r="K22" s="345">
        <f t="shared" si="6"/>
        <v>237274</v>
      </c>
      <c r="L22" s="343">
        <f t="shared" si="6"/>
        <v>180793</v>
      </c>
      <c r="M22" s="343">
        <f t="shared" si="6"/>
        <v>754429</v>
      </c>
      <c r="N22" s="345">
        <f t="shared" si="6"/>
        <v>1172496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2151808</v>
      </c>
      <c r="X22" s="343">
        <f t="shared" si="6"/>
        <v>10112150</v>
      </c>
      <c r="Y22" s="345">
        <f t="shared" si="6"/>
        <v>-7960342</v>
      </c>
      <c r="Z22" s="336">
        <f>+IF(X22&lt;&gt;0,+(Y22/X22)*100,0)</f>
        <v>-78.72056882067612</v>
      </c>
      <c r="AA22" s="350">
        <f>SUM(AA23:AA32)</f>
        <v>20224300</v>
      </c>
    </row>
    <row r="23" spans="1:27" ht="13.5">
      <c r="A23" s="361" t="s">
        <v>236</v>
      </c>
      <c r="B23" s="142"/>
      <c r="C23" s="60"/>
      <c r="D23" s="340"/>
      <c r="E23" s="60">
        <v>1300000</v>
      </c>
      <c r="F23" s="59">
        <v>1300000</v>
      </c>
      <c r="G23" s="59"/>
      <c r="H23" s="60"/>
      <c r="I23" s="60"/>
      <c r="J23" s="59"/>
      <c r="K23" s="59"/>
      <c r="L23" s="60"/>
      <c r="M23" s="60">
        <v>164849</v>
      </c>
      <c r="N23" s="59">
        <v>164849</v>
      </c>
      <c r="O23" s="59"/>
      <c r="P23" s="60"/>
      <c r="Q23" s="60"/>
      <c r="R23" s="59"/>
      <c r="S23" s="59"/>
      <c r="T23" s="60"/>
      <c r="U23" s="60"/>
      <c r="V23" s="59"/>
      <c r="W23" s="59">
        <v>164849</v>
      </c>
      <c r="X23" s="60">
        <v>650000</v>
      </c>
      <c r="Y23" s="59">
        <v>-485151</v>
      </c>
      <c r="Z23" s="61">
        <v>-74.64</v>
      </c>
      <c r="AA23" s="62">
        <v>1300000</v>
      </c>
    </row>
    <row r="24" spans="1:27" ht="13.5">
      <c r="A24" s="361" t="s">
        <v>237</v>
      </c>
      <c r="B24" s="142"/>
      <c r="C24" s="60">
        <v>569461</v>
      </c>
      <c r="D24" s="340"/>
      <c r="E24" s="60">
        <v>9103600</v>
      </c>
      <c r="F24" s="59">
        <v>9103600</v>
      </c>
      <c r="G24" s="59"/>
      <c r="H24" s="60">
        <v>26003</v>
      </c>
      <c r="I24" s="60"/>
      <c r="J24" s="59">
        <v>26003</v>
      </c>
      <c r="K24" s="59">
        <v>359</v>
      </c>
      <c r="L24" s="60">
        <v>2065</v>
      </c>
      <c r="M24" s="60"/>
      <c r="N24" s="59">
        <v>2424</v>
      </c>
      <c r="O24" s="59"/>
      <c r="P24" s="60"/>
      <c r="Q24" s="60"/>
      <c r="R24" s="59"/>
      <c r="S24" s="59"/>
      <c r="T24" s="60"/>
      <c r="U24" s="60"/>
      <c r="V24" s="59"/>
      <c r="W24" s="59">
        <v>28427</v>
      </c>
      <c r="X24" s="60">
        <v>4551800</v>
      </c>
      <c r="Y24" s="59">
        <v>-4523373</v>
      </c>
      <c r="Z24" s="61">
        <v>-99.38</v>
      </c>
      <c r="AA24" s="62">
        <v>9103600</v>
      </c>
    </row>
    <row r="25" spans="1:27" ht="13.5">
      <c r="A25" s="361" t="s">
        <v>238</v>
      </c>
      <c r="B25" s="142"/>
      <c r="C25" s="60">
        <v>1546194</v>
      </c>
      <c r="D25" s="340"/>
      <c r="E25" s="60">
        <v>4410700</v>
      </c>
      <c r="F25" s="59">
        <v>4410700</v>
      </c>
      <c r="G25" s="59">
        <v>376320</v>
      </c>
      <c r="H25" s="60">
        <v>163935</v>
      </c>
      <c r="I25" s="60">
        <v>372644</v>
      </c>
      <c r="J25" s="59">
        <v>912899</v>
      </c>
      <c r="K25" s="59">
        <v>49950</v>
      </c>
      <c r="L25" s="60">
        <v>28685</v>
      </c>
      <c r="M25" s="60">
        <v>341554</v>
      </c>
      <c r="N25" s="59">
        <v>420189</v>
      </c>
      <c r="O25" s="59"/>
      <c r="P25" s="60"/>
      <c r="Q25" s="60"/>
      <c r="R25" s="59"/>
      <c r="S25" s="59"/>
      <c r="T25" s="60"/>
      <c r="U25" s="60"/>
      <c r="V25" s="59"/>
      <c r="W25" s="59">
        <v>1333088</v>
      </c>
      <c r="X25" s="60">
        <v>2205350</v>
      </c>
      <c r="Y25" s="59">
        <v>-872262</v>
      </c>
      <c r="Z25" s="61">
        <v>-39.55</v>
      </c>
      <c r="AA25" s="62">
        <v>4410700</v>
      </c>
    </row>
    <row r="26" spans="1:27" ht="13.5">
      <c r="A26" s="361" t="s">
        <v>239</v>
      </c>
      <c r="B26" s="302"/>
      <c r="C26" s="362">
        <v>226882</v>
      </c>
      <c r="D26" s="363"/>
      <c r="E26" s="362">
        <v>2108000</v>
      </c>
      <c r="F26" s="364">
        <v>2108000</v>
      </c>
      <c r="G26" s="364"/>
      <c r="H26" s="362"/>
      <c r="I26" s="362"/>
      <c r="J26" s="364"/>
      <c r="K26" s="364"/>
      <c r="L26" s="362">
        <v>68000</v>
      </c>
      <c r="M26" s="362">
        <v>87810</v>
      </c>
      <c r="N26" s="364">
        <v>155810</v>
      </c>
      <c r="O26" s="364"/>
      <c r="P26" s="362"/>
      <c r="Q26" s="362"/>
      <c r="R26" s="364"/>
      <c r="S26" s="364"/>
      <c r="T26" s="362"/>
      <c r="U26" s="362"/>
      <c r="V26" s="364"/>
      <c r="W26" s="364">
        <v>155810</v>
      </c>
      <c r="X26" s="362">
        <v>1054000</v>
      </c>
      <c r="Y26" s="364">
        <v>-898190</v>
      </c>
      <c r="Z26" s="365">
        <v>-85.22</v>
      </c>
      <c r="AA26" s="366">
        <v>2108000</v>
      </c>
    </row>
    <row r="27" spans="1:27" ht="13.5">
      <c r="A27" s="361" t="s">
        <v>240</v>
      </c>
      <c r="B27" s="147"/>
      <c r="C27" s="60">
        <v>486775</v>
      </c>
      <c r="D27" s="340"/>
      <c r="E27" s="60">
        <v>2151000</v>
      </c>
      <c r="F27" s="59">
        <v>2151000</v>
      </c>
      <c r="G27" s="59"/>
      <c r="H27" s="60"/>
      <c r="I27" s="60"/>
      <c r="J27" s="59"/>
      <c r="K27" s="59">
        <v>88100</v>
      </c>
      <c r="L27" s="60">
        <v>26123</v>
      </c>
      <c r="M27" s="60">
        <v>142666</v>
      </c>
      <c r="N27" s="59">
        <v>256889</v>
      </c>
      <c r="O27" s="59"/>
      <c r="P27" s="60"/>
      <c r="Q27" s="60"/>
      <c r="R27" s="59"/>
      <c r="S27" s="59"/>
      <c r="T27" s="60"/>
      <c r="U27" s="60"/>
      <c r="V27" s="59"/>
      <c r="W27" s="59">
        <v>256889</v>
      </c>
      <c r="X27" s="60">
        <v>1075500</v>
      </c>
      <c r="Y27" s="59">
        <v>-818611</v>
      </c>
      <c r="Z27" s="61">
        <v>-76.11</v>
      </c>
      <c r="AA27" s="62">
        <v>2151000</v>
      </c>
    </row>
    <row r="28" spans="1:27" ht="13.5">
      <c r="A28" s="361" t="s">
        <v>241</v>
      </c>
      <c r="B28" s="147"/>
      <c r="C28" s="275">
        <v>316580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1151000</v>
      </c>
      <c r="F30" s="59">
        <v>1151000</v>
      </c>
      <c r="G30" s="59"/>
      <c r="H30" s="60"/>
      <c r="I30" s="60">
        <v>40410</v>
      </c>
      <c r="J30" s="59">
        <v>40410</v>
      </c>
      <c r="K30" s="59">
        <v>98865</v>
      </c>
      <c r="L30" s="60">
        <v>55920</v>
      </c>
      <c r="M30" s="60">
        <v>17550</v>
      </c>
      <c r="N30" s="59">
        <v>172335</v>
      </c>
      <c r="O30" s="59"/>
      <c r="P30" s="60"/>
      <c r="Q30" s="60"/>
      <c r="R30" s="59"/>
      <c r="S30" s="59"/>
      <c r="T30" s="60"/>
      <c r="U30" s="60"/>
      <c r="V30" s="59"/>
      <c r="W30" s="59">
        <v>212745</v>
      </c>
      <c r="X30" s="60">
        <v>575500</v>
      </c>
      <c r="Y30" s="59">
        <v>-362755</v>
      </c>
      <c r="Z30" s="61">
        <v>-63.03</v>
      </c>
      <c r="AA30" s="62">
        <v>1151000</v>
      </c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16859955</v>
      </c>
      <c r="D40" s="344">
        <f t="shared" si="9"/>
        <v>0</v>
      </c>
      <c r="E40" s="343">
        <f t="shared" si="9"/>
        <v>44726200</v>
      </c>
      <c r="F40" s="345">
        <f t="shared" si="9"/>
        <v>44726200</v>
      </c>
      <c r="G40" s="345">
        <f t="shared" si="9"/>
        <v>47129</v>
      </c>
      <c r="H40" s="343">
        <f t="shared" si="9"/>
        <v>513489</v>
      </c>
      <c r="I40" s="343">
        <f t="shared" si="9"/>
        <v>374806</v>
      </c>
      <c r="J40" s="345">
        <f t="shared" si="9"/>
        <v>935424</v>
      </c>
      <c r="K40" s="345">
        <f t="shared" si="9"/>
        <v>3146852</v>
      </c>
      <c r="L40" s="343">
        <f t="shared" si="9"/>
        <v>3602036</v>
      </c>
      <c r="M40" s="343">
        <f t="shared" si="9"/>
        <v>812055</v>
      </c>
      <c r="N40" s="345">
        <f t="shared" si="9"/>
        <v>7560943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8496367</v>
      </c>
      <c r="X40" s="343">
        <f t="shared" si="9"/>
        <v>22363100</v>
      </c>
      <c r="Y40" s="345">
        <f t="shared" si="9"/>
        <v>-13866733</v>
      </c>
      <c r="Z40" s="336">
        <f>+IF(X40&lt;&gt;0,+(Y40/X40)*100,0)</f>
        <v>-62.0072038313114</v>
      </c>
      <c r="AA40" s="350">
        <f>SUM(AA41:AA49)</f>
        <v>44726200</v>
      </c>
    </row>
    <row r="41" spans="1:27" ht="13.5">
      <c r="A41" s="361" t="s">
        <v>247</v>
      </c>
      <c r="B41" s="142"/>
      <c r="C41" s="362">
        <v>5094526</v>
      </c>
      <c r="D41" s="363"/>
      <c r="E41" s="362">
        <v>5430000</v>
      </c>
      <c r="F41" s="364">
        <v>5430000</v>
      </c>
      <c r="G41" s="364"/>
      <c r="H41" s="362"/>
      <c r="I41" s="362"/>
      <c r="J41" s="364"/>
      <c r="K41" s="364">
        <v>2237131</v>
      </c>
      <c r="L41" s="362"/>
      <c r="M41" s="362">
        <v>1988</v>
      </c>
      <c r="N41" s="364">
        <v>2239119</v>
      </c>
      <c r="O41" s="364"/>
      <c r="P41" s="362"/>
      <c r="Q41" s="362"/>
      <c r="R41" s="364"/>
      <c r="S41" s="364"/>
      <c r="T41" s="362"/>
      <c r="U41" s="362"/>
      <c r="V41" s="364"/>
      <c r="W41" s="364">
        <v>2239119</v>
      </c>
      <c r="X41" s="362">
        <v>2715000</v>
      </c>
      <c r="Y41" s="364">
        <v>-475881</v>
      </c>
      <c r="Z41" s="365">
        <v>-17.53</v>
      </c>
      <c r="AA41" s="366">
        <v>5430000</v>
      </c>
    </row>
    <row r="42" spans="1:27" ht="13.5">
      <c r="A42" s="361" t="s">
        <v>248</v>
      </c>
      <c r="B42" s="136"/>
      <c r="C42" s="60">
        <f aca="true" t="shared" si="10" ref="C42:Y42">+C62</f>
        <v>872000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3224333</v>
      </c>
      <c r="D43" s="369"/>
      <c r="E43" s="305">
        <v>15449600</v>
      </c>
      <c r="F43" s="370">
        <v>15449600</v>
      </c>
      <c r="G43" s="370"/>
      <c r="H43" s="305">
        <v>101366</v>
      </c>
      <c r="I43" s="305">
        <v>101439</v>
      </c>
      <c r="J43" s="370">
        <v>202805</v>
      </c>
      <c r="K43" s="370">
        <v>616377</v>
      </c>
      <c r="L43" s="305">
        <v>150187</v>
      </c>
      <c r="M43" s="305">
        <v>274229</v>
      </c>
      <c r="N43" s="370">
        <v>1040793</v>
      </c>
      <c r="O43" s="370"/>
      <c r="P43" s="305"/>
      <c r="Q43" s="305"/>
      <c r="R43" s="370"/>
      <c r="S43" s="370"/>
      <c r="T43" s="305"/>
      <c r="U43" s="305"/>
      <c r="V43" s="370"/>
      <c r="W43" s="370">
        <v>1243598</v>
      </c>
      <c r="X43" s="305">
        <v>7724800</v>
      </c>
      <c r="Y43" s="370">
        <v>-6481202</v>
      </c>
      <c r="Z43" s="371">
        <v>-83.9</v>
      </c>
      <c r="AA43" s="303">
        <v>15449600</v>
      </c>
    </row>
    <row r="44" spans="1:27" ht="13.5">
      <c r="A44" s="361" t="s">
        <v>250</v>
      </c>
      <c r="B44" s="136"/>
      <c r="C44" s="60">
        <v>6691495</v>
      </c>
      <c r="D44" s="368"/>
      <c r="E44" s="54">
        <v>11265700</v>
      </c>
      <c r="F44" s="53">
        <v>11265700</v>
      </c>
      <c r="G44" s="53">
        <v>47129</v>
      </c>
      <c r="H44" s="54">
        <v>251597</v>
      </c>
      <c r="I44" s="54">
        <v>55335</v>
      </c>
      <c r="J44" s="53">
        <v>354061</v>
      </c>
      <c r="K44" s="53">
        <v>218415</v>
      </c>
      <c r="L44" s="54">
        <v>2501700</v>
      </c>
      <c r="M44" s="54">
        <v>172847</v>
      </c>
      <c r="N44" s="53">
        <v>2892962</v>
      </c>
      <c r="O44" s="53"/>
      <c r="P44" s="54"/>
      <c r="Q44" s="54"/>
      <c r="R44" s="53"/>
      <c r="S44" s="53"/>
      <c r="T44" s="54"/>
      <c r="U44" s="54"/>
      <c r="V44" s="53"/>
      <c r="W44" s="53">
        <v>3247023</v>
      </c>
      <c r="X44" s="54">
        <v>5632850</v>
      </c>
      <c r="Y44" s="53">
        <v>-2385827</v>
      </c>
      <c r="Z44" s="94">
        <v>-42.36</v>
      </c>
      <c r="AA44" s="95">
        <v>11265700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159886</v>
      </c>
      <c r="D47" s="368"/>
      <c r="E47" s="54">
        <v>7922600</v>
      </c>
      <c r="F47" s="53">
        <v>7922600</v>
      </c>
      <c r="G47" s="53"/>
      <c r="H47" s="54">
        <v>160526</v>
      </c>
      <c r="I47" s="54">
        <v>164950</v>
      </c>
      <c r="J47" s="53">
        <v>325476</v>
      </c>
      <c r="K47" s="53"/>
      <c r="L47" s="54"/>
      <c r="M47" s="54">
        <v>37400</v>
      </c>
      <c r="N47" s="53">
        <v>37400</v>
      </c>
      <c r="O47" s="53"/>
      <c r="P47" s="54"/>
      <c r="Q47" s="54"/>
      <c r="R47" s="53"/>
      <c r="S47" s="53"/>
      <c r="T47" s="54"/>
      <c r="U47" s="54"/>
      <c r="V47" s="53"/>
      <c r="W47" s="53">
        <v>362876</v>
      </c>
      <c r="X47" s="54">
        <v>3961300</v>
      </c>
      <c r="Y47" s="53">
        <v>-3598424</v>
      </c>
      <c r="Z47" s="94">
        <v>-90.84</v>
      </c>
      <c r="AA47" s="95">
        <v>7922600</v>
      </c>
    </row>
    <row r="48" spans="1:27" ht="13.5">
      <c r="A48" s="361" t="s">
        <v>254</v>
      </c>
      <c r="B48" s="136"/>
      <c r="C48" s="60">
        <v>817715</v>
      </c>
      <c r="D48" s="368"/>
      <c r="E48" s="54">
        <v>4658300</v>
      </c>
      <c r="F48" s="53">
        <v>4658300</v>
      </c>
      <c r="G48" s="53"/>
      <c r="H48" s="54"/>
      <c r="I48" s="54">
        <v>53082</v>
      </c>
      <c r="J48" s="53">
        <v>53082</v>
      </c>
      <c r="K48" s="53">
        <v>74929</v>
      </c>
      <c r="L48" s="54">
        <v>950149</v>
      </c>
      <c r="M48" s="54">
        <v>325591</v>
      </c>
      <c r="N48" s="53">
        <v>1350669</v>
      </c>
      <c r="O48" s="53"/>
      <c r="P48" s="54"/>
      <c r="Q48" s="54"/>
      <c r="R48" s="53"/>
      <c r="S48" s="53"/>
      <c r="T48" s="54"/>
      <c r="U48" s="54"/>
      <c r="V48" s="53"/>
      <c r="W48" s="53">
        <v>1403751</v>
      </c>
      <c r="X48" s="54">
        <v>2329150</v>
      </c>
      <c r="Y48" s="53">
        <v>-925399</v>
      </c>
      <c r="Z48" s="94">
        <v>-39.73</v>
      </c>
      <c r="AA48" s="95">
        <v>4658300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5363495</v>
      </c>
      <c r="D57" s="344">
        <f aca="true" t="shared" si="13" ref="D57:AA57">+D58</f>
        <v>0</v>
      </c>
      <c r="E57" s="343">
        <f t="shared" si="13"/>
        <v>2782200</v>
      </c>
      <c r="F57" s="345">
        <f t="shared" si="13"/>
        <v>2782200</v>
      </c>
      <c r="G57" s="345">
        <f t="shared" si="13"/>
        <v>0</v>
      </c>
      <c r="H57" s="343">
        <f t="shared" si="13"/>
        <v>0</v>
      </c>
      <c r="I57" s="343">
        <f t="shared" si="13"/>
        <v>168841</v>
      </c>
      <c r="J57" s="345">
        <f t="shared" si="13"/>
        <v>168841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168841</v>
      </c>
      <c r="X57" s="343">
        <f t="shared" si="13"/>
        <v>1391100</v>
      </c>
      <c r="Y57" s="345">
        <f t="shared" si="13"/>
        <v>-1222259</v>
      </c>
      <c r="Z57" s="336">
        <f>+IF(X57&lt;&gt;0,+(Y57/X57)*100,0)</f>
        <v>-87.8627704694127</v>
      </c>
      <c r="AA57" s="350">
        <f t="shared" si="13"/>
        <v>2782200</v>
      </c>
    </row>
    <row r="58" spans="1:27" ht="13.5">
      <c r="A58" s="361" t="s">
        <v>216</v>
      </c>
      <c r="B58" s="136"/>
      <c r="C58" s="60">
        <v>5363495</v>
      </c>
      <c r="D58" s="340"/>
      <c r="E58" s="60">
        <v>2782200</v>
      </c>
      <c r="F58" s="59">
        <v>2782200</v>
      </c>
      <c r="G58" s="59"/>
      <c r="H58" s="60"/>
      <c r="I58" s="60">
        <v>168841</v>
      </c>
      <c r="J58" s="59">
        <v>168841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168841</v>
      </c>
      <c r="X58" s="60">
        <v>1391100</v>
      </c>
      <c r="Y58" s="59">
        <v>-1222259</v>
      </c>
      <c r="Z58" s="61">
        <v>-87.86</v>
      </c>
      <c r="AA58" s="62">
        <v>2782200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40175778</v>
      </c>
      <c r="D60" s="346">
        <f t="shared" si="14"/>
        <v>0</v>
      </c>
      <c r="E60" s="219">
        <f t="shared" si="14"/>
        <v>141333500</v>
      </c>
      <c r="F60" s="264">
        <f t="shared" si="14"/>
        <v>141333500</v>
      </c>
      <c r="G60" s="264">
        <f t="shared" si="14"/>
        <v>1365708</v>
      </c>
      <c r="H60" s="219">
        <f t="shared" si="14"/>
        <v>919662</v>
      </c>
      <c r="I60" s="219">
        <f t="shared" si="14"/>
        <v>2877632</v>
      </c>
      <c r="J60" s="264">
        <f t="shared" si="14"/>
        <v>5163002</v>
      </c>
      <c r="K60" s="264">
        <f t="shared" si="14"/>
        <v>5658148</v>
      </c>
      <c r="L60" s="219">
        <f t="shared" si="14"/>
        <v>6060981</v>
      </c>
      <c r="M60" s="219">
        <f t="shared" si="14"/>
        <v>2281970</v>
      </c>
      <c r="N60" s="264">
        <f t="shared" si="14"/>
        <v>14001099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19164101</v>
      </c>
      <c r="X60" s="219">
        <f t="shared" si="14"/>
        <v>70666750</v>
      </c>
      <c r="Y60" s="264">
        <f t="shared" si="14"/>
        <v>-51502649</v>
      </c>
      <c r="Z60" s="337">
        <f>+IF(X60&lt;&gt;0,+(Y60/X60)*100,0)</f>
        <v>-72.8810211308713</v>
      </c>
      <c r="AA60" s="232">
        <f>+AA57+AA54+AA51+AA40+AA37+AA34+AA22+AA5</f>
        <v>141333500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872000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872000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2014-02-05T07:24:19Z</dcterms:created>
  <dcterms:modified xsi:type="dcterms:W3CDTF">2014-02-05T07:24:22Z</dcterms:modified>
  <cp:category/>
  <cp:version/>
  <cp:contentType/>
  <cp:contentStatus/>
</cp:coreProperties>
</file>