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<sst xmlns="http://schemas.openxmlformats.org/spreadsheetml/2006/main" count="855" uniqueCount="302">
  <si>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West Coast(DC1)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</si>
  <si>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</si>
  <si>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</si>
  <si>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</si>
  <si>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</si>
  <si>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</si>
  <si>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</si>
  <si>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</si>
  <si>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</si>
  <si>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</si>
  <si>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</si>
  <si>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</si>
  <si>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</si>
  <si>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</si>
  <si>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</si>
  <si>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</si>
  <si>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</si>
  <si>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</si>
  <si>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</si>
  <si>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</si>
  <si>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</si>
  <si>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</si>
  <si>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</si>
  <si>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</si>
  <si>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</si>
  <si>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</si>
  <si>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</si>
  <si>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</si>
  <si>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</si>
  <si>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</si>
  <si>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</si>
  <si>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</si>
  <si>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</si>
  <si>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</si>
  <si>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</si>
  <si>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</si>
  <si>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</si>
  <si>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</si>
  <si>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</si>
  <si>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</si>
  <si>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</si>
  <si>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</si>
  <si>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</si>
  <si>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</si>
  <si>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</si>
  <si>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</si>
  <si>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</si>
  <si>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</si>
  <si>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</si>
  <si>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</si>
  <si>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</si>
  <si>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</si>
  <si>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</si>
  <si>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</si>
  <si>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</si>
  <si>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</si>
  <si>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</si>
  <si>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</si>
  <si>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</si>
  <si>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</si>
  <si>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</si>
  <si>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</si>
  <si>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</si>
  <si>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</si>
  <si>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</si>
  <si>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</si>
  <si>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</si>
  <si>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</si>
  <si>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</si>
  <si>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</si>
  <si>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West Coast(DC1)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</si>
  <si>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</si>
  <si>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</si>
  <si>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</si>
  <si>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</si>
  <si>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</si>
  <si>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</si>
  <si>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</si>
  <si>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</si>
  <si>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</si>
  <si>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</si>
  <si>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</si>
  <si>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</si>
  <si>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</si>
  <si>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</si>
  <si>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</si>
  <si>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</si>
  <si>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</si>
  <si>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</si>
  <si>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</si>
  <si>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</si>
  <si>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</si>
  <si>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</si>
  <si>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</si>
  <si>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</si>
  <si>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</si>
  <si>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</si>
  <si>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</si>
  <si>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</si>
  <si>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</si>
  <si>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West Coast(DC1)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</si>
  <si>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</si>
  <si>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</si>
  <si>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</si>
  <si>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</si>
  <si>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</si>
  <si>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</si>
  <si>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</si>
  <si>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</si>
  <si>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</si>
  <si>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</si>
  <si>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</si>
  <si>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</si>
  <si>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</si>
  <si>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</si>
  <si>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</si>
  <si>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</si>
  <si>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</si>
  <si>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</si>
  <si>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</si>
  <si>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</si>
  <si>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</si>
  <si>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</si>
  <si>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</si>
  <si>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</si>
  <si>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</si>
  <si>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</si>
  <si>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</si>
  <si>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</si>
  <si>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West Coast(DC1)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</si>
  <si>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</si>
  <si>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</si>
  <si>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</si>
  <si>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</si>
  <si>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</si>
  <si>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</si>
  <si>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</si>
  <si>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</si>
  <si>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</si>
  <si>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</si>
  <si>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West Coast(DC1)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</si>
  <si>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</si>
  <si>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</si>
  <si>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</si>
  <si>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</si>
  <si>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</si>
  <si>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</si>
  <si>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</si>
  <si>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</si>
  <si>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</si>
  <si>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</si>
  <si>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</si>
  <si>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</si>
  <si>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</si>
  <si>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</si>
  <si>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</si>
  <si>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</si>
  <si>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</si>
  <si>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</si>
  <si>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</si>
  <si>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</si>
  <si>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</si>
  <si>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</si>
  <si>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</si>
  <si>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</si>
  <si>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</si>
  <si>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</si>
  <si>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</si>
  <si>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</si>
  <si>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</si>
  <si>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</si>
  <si>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</si>
  <si>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</si>
  <si>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</si>
  <si>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West Coast(DC1)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</si>
  <si>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</si>
  <si>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</si>
  <si>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</si>
  <si>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</si>
  <si>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</si>
  <si>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</si>
  <si>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</si>
  <si>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</si>
  <si>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</si>
  <si>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</si>
  <si>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</si>
  <si>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</si>
  <si>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</si>
  <si>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</si>
  <si>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</si>
  <si>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</si>
  <si>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</si>
  <si>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</si>
  <si>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</si>
  <si>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</si>
  <si>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</si>
  <si>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</si>
  <si>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</si>
  <si>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</si>
  <si>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</si>
  <si>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</si>
  <si>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West Coast(DC1)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</si>
  <si>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</si>
  <si>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</si>
  <si>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</si>
  <si>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</si>
  <si>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</si>
  <si>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</si>
  <si>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</si>
  <si>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</si>
  <si>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</si>
  <si>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</si>
  <si>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</si>
  <si>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</si>
  <si>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</si>
  <si>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</si>
  <si>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</si>
  <si>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</si>
  <si>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</si>
  <si>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</si>
  <si>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</si>
  <si>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</si>
  <si>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</si>
  <si>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</si>
  <si>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</si>
  <si>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</si>
  <si>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West Coast(DC1)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</si>
  <si>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</si>
  <si>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</si>
  <si>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</si>
  <si>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</si>
  <si>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</si>
  <si>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</si>
  <si>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</si>
  <si>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</si>
  <si>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</si>
  <si>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</si>
  <si>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</si>
  <si>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</si>
  <si>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</si>
  <si>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</si>
  <si>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</si>
  <si>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</si>
  <si>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</si>
  <si>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</si>
  <si>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</si>
  <si>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</si>
  <si>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</si>
  <si>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</si>
  <si>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</si>
  <si>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</si>
  <si>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</si>
  <si>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</si>
  <si>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</si>
  <si>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</si>
  <si>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</si>
  <si>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</si>
  <si>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</si>
  <si>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</si>
  <si>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</si>
  <si>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</si>
  <si>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</si>
  <si>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West Coast(DC1)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</si>
  <si>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</si>
  <si>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</si>
  <si>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Western Cape: West Coast(DC1)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</si>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</sst>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88808087</v>
      </c>
      <c r="C6" s="19">
        <v>0</v>
      </c>
      <c r="D6" s="59">
        <v>96510510</v>
      </c>
      <c r="E6" s="60">
        <v>96510510</v>
      </c>
      <c r="F6" s="60">
        <v>3103230</v>
      </c>
      <c r="G6" s="60">
        <v>6898670</v>
      </c>
      <c r="H6" s="60">
        <v>6414901</v>
      </c>
      <c r="I6" s="60">
        <v>16416801</v>
      </c>
      <c r="J6" s="60">
        <v>6028062</v>
      </c>
      <c r="K6" s="60">
        <v>7651778</v>
      </c>
      <c r="L6" s="60">
        <v>7376787</v>
      </c>
      <c r="M6" s="60">
        <v>21056627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37473428</v>
      </c>
      <c r="W6" s="60">
        <v>48255255</v>
      </c>
      <c r="X6" s="60">
        <v>-10781827</v>
      </c>
      <c r="Y6" s="61">
        <v>-22.34</v>
      </c>
      <c r="Z6" s="62">
        <v>96510510</v>
      </c>
    </row>
    <row r="7" spans="1:26" ht="13.5">
      <c r="A7" s="58" t="s">
        <v>33</v>
      </c>
      <c r="B7" s="19">
        <v>8898704</v>
      </c>
      <c r="C7" s="19">
        <v>0</v>
      </c>
      <c r="D7" s="59">
        <v>8000000</v>
      </c>
      <c r="E7" s="60">
        <v>8000000</v>
      </c>
      <c r="F7" s="60">
        <v>-10146</v>
      </c>
      <c r="G7" s="60">
        <v>32819</v>
      </c>
      <c r="H7" s="60">
        <v>309373</v>
      </c>
      <c r="I7" s="60">
        <v>332046</v>
      </c>
      <c r="J7" s="60">
        <v>340560</v>
      </c>
      <c r="K7" s="60">
        <v>997705</v>
      </c>
      <c r="L7" s="60">
        <v>0</v>
      </c>
      <c r="M7" s="60">
        <v>1338265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1670311</v>
      </c>
      <c r="W7" s="60">
        <v>4000000</v>
      </c>
      <c r="X7" s="60">
        <v>-2329689</v>
      </c>
      <c r="Y7" s="61">
        <v>-58.24</v>
      </c>
      <c r="Z7" s="62">
        <v>8000000</v>
      </c>
    </row>
    <row r="8" spans="1:26" ht="13.5">
      <c r="A8" s="58" t="s">
        <v>34</v>
      </c>
      <c r="B8" s="19">
        <v>82061756</v>
      </c>
      <c r="C8" s="19">
        <v>0</v>
      </c>
      <c r="D8" s="59">
        <v>76281000</v>
      </c>
      <c r="E8" s="60">
        <v>76281000</v>
      </c>
      <c r="F8" s="60">
        <v>30261000</v>
      </c>
      <c r="G8" s="60">
        <v>34681</v>
      </c>
      <c r="H8" s="60">
        <v>0</v>
      </c>
      <c r="I8" s="60">
        <v>30295681</v>
      </c>
      <c r="J8" s="60">
        <v>0</v>
      </c>
      <c r="K8" s="60">
        <v>118410</v>
      </c>
      <c r="L8" s="60">
        <v>23356662</v>
      </c>
      <c r="M8" s="60">
        <v>23475072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53770753</v>
      </c>
      <c r="W8" s="60">
        <v>38140500</v>
      </c>
      <c r="X8" s="60">
        <v>15630253</v>
      </c>
      <c r="Y8" s="61">
        <v>40.98</v>
      </c>
      <c r="Z8" s="62">
        <v>76281000</v>
      </c>
    </row>
    <row r="9" spans="1:26" ht="13.5">
      <c r="A9" s="58" t="s">
        <v>35</v>
      </c>
      <c r="B9" s="19">
        <v>81492049</v>
      </c>
      <c r="C9" s="19">
        <v>0</v>
      </c>
      <c r="D9" s="59">
        <v>89634920</v>
      </c>
      <c r="E9" s="60">
        <v>89634920</v>
      </c>
      <c r="F9" s="60">
        <v>949414</v>
      </c>
      <c r="G9" s="60">
        <v>21349221</v>
      </c>
      <c r="H9" s="60">
        <v>825865</v>
      </c>
      <c r="I9" s="60">
        <v>23124500</v>
      </c>
      <c r="J9" s="60">
        <v>8765789</v>
      </c>
      <c r="K9" s="60">
        <v>10875933</v>
      </c>
      <c r="L9" s="60">
        <v>11023975</v>
      </c>
      <c r="M9" s="60">
        <v>30665697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53790197</v>
      </c>
      <c r="W9" s="60">
        <v>44817460</v>
      </c>
      <c r="X9" s="60">
        <v>8972737</v>
      </c>
      <c r="Y9" s="61">
        <v>20.02</v>
      </c>
      <c r="Z9" s="62">
        <v>89634920</v>
      </c>
    </row>
    <row r="10" spans="1:26" ht="25.5">
      <c r="A10" s="63" t="s">
        <v>277</v>
      </c>
      <c r="B10" s="64">
        <f>SUM(B5:B9)</f>
        <v>261260596</v>
      </c>
      <c r="C10" s="64">
        <f>SUM(C5:C9)</f>
        <v>0</v>
      </c>
      <c r="D10" s="65">
        <f aca="true" t="shared" si="0" ref="D10:Z10">SUM(D5:D9)</f>
        <v>270426430</v>
      </c>
      <c r="E10" s="66">
        <f t="shared" si="0"/>
        <v>270426430</v>
      </c>
      <c r="F10" s="66">
        <f t="shared" si="0"/>
        <v>34303498</v>
      </c>
      <c r="G10" s="66">
        <f t="shared" si="0"/>
        <v>28315391</v>
      </c>
      <c r="H10" s="66">
        <f t="shared" si="0"/>
        <v>7550139</v>
      </c>
      <c r="I10" s="66">
        <f t="shared" si="0"/>
        <v>70169028</v>
      </c>
      <c r="J10" s="66">
        <f t="shared" si="0"/>
        <v>15134411</v>
      </c>
      <c r="K10" s="66">
        <f t="shared" si="0"/>
        <v>19643826</v>
      </c>
      <c r="L10" s="66">
        <f t="shared" si="0"/>
        <v>41757424</v>
      </c>
      <c r="M10" s="66">
        <f t="shared" si="0"/>
        <v>76535661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146704689</v>
      </c>
      <c r="W10" s="66">
        <f t="shared" si="0"/>
        <v>135213215</v>
      </c>
      <c r="X10" s="66">
        <f t="shared" si="0"/>
        <v>11491474</v>
      </c>
      <c r="Y10" s="67">
        <f>+IF(W10&lt;&gt;0,(X10/W10)*100,0)</f>
        <v>8.498780241265619</v>
      </c>
      <c r="Z10" s="68">
        <f t="shared" si="0"/>
        <v>270426430</v>
      </c>
    </row>
    <row r="11" spans="1:26" ht="13.5">
      <c r="A11" s="58" t="s">
        <v>37</v>
      </c>
      <c r="B11" s="19">
        <v>67151261</v>
      </c>
      <c r="C11" s="19">
        <v>0</v>
      </c>
      <c r="D11" s="59">
        <v>74916010</v>
      </c>
      <c r="E11" s="60">
        <v>74916010</v>
      </c>
      <c r="F11" s="60">
        <v>5993024</v>
      </c>
      <c r="G11" s="60">
        <v>5364656</v>
      </c>
      <c r="H11" s="60">
        <v>5949131</v>
      </c>
      <c r="I11" s="60">
        <v>17306811</v>
      </c>
      <c r="J11" s="60">
        <v>5800485</v>
      </c>
      <c r="K11" s="60">
        <v>7286131</v>
      </c>
      <c r="L11" s="60">
        <v>5807517</v>
      </c>
      <c r="M11" s="60">
        <v>18894133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36200944</v>
      </c>
      <c r="W11" s="60">
        <v>37458005</v>
      </c>
      <c r="X11" s="60">
        <v>-1257061</v>
      </c>
      <c r="Y11" s="61">
        <v>-3.36</v>
      </c>
      <c r="Z11" s="62">
        <v>74916010</v>
      </c>
    </row>
    <row r="12" spans="1:26" ht="13.5">
      <c r="A12" s="58" t="s">
        <v>38</v>
      </c>
      <c r="B12" s="19">
        <v>3951457</v>
      </c>
      <c r="C12" s="19">
        <v>0</v>
      </c>
      <c r="D12" s="59">
        <v>4783820</v>
      </c>
      <c r="E12" s="60">
        <v>4783820</v>
      </c>
      <c r="F12" s="60">
        <v>344838</v>
      </c>
      <c r="G12" s="60">
        <v>344838</v>
      </c>
      <c r="H12" s="60">
        <v>345572</v>
      </c>
      <c r="I12" s="60">
        <v>1035248</v>
      </c>
      <c r="J12" s="60">
        <v>344838</v>
      </c>
      <c r="K12" s="60">
        <v>363295</v>
      </c>
      <c r="L12" s="60">
        <v>344838</v>
      </c>
      <c r="M12" s="60">
        <v>1052971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2088219</v>
      </c>
      <c r="W12" s="60">
        <v>2391910</v>
      </c>
      <c r="X12" s="60">
        <v>-303691</v>
      </c>
      <c r="Y12" s="61">
        <v>-12.7</v>
      </c>
      <c r="Z12" s="62">
        <v>4783820</v>
      </c>
    </row>
    <row r="13" spans="1:26" ht="13.5">
      <c r="A13" s="58" t="s">
        <v>278</v>
      </c>
      <c r="B13" s="19">
        <v>12485462</v>
      </c>
      <c r="C13" s="19">
        <v>0</v>
      </c>
      <c r="D13" s="59">
        <v>24763590</v>
      </c>
      <c r="E13" s="60">
        <v>24763590</v>
      </c>
      <c r="F13" s="60">
        <v>0</v>
      </c>
      <c r="G13" s="60">
        <v>1041597</v>
      </c>
      <c r="H13" s="60">
        <v>2042898</v>
      </c>
      <c r="I13" s="60">
        <v>3084495</v>
      </c>
      <c r="J13" s="60">
        <v>1037425</v>
      </c>
      <c r="K13" s="60">
        <v>1000807</v>
      </c>
      <c r="L13" s="60">
        <v>1031643</v>
      </c>
      <c r="M13" s="60">
        <v>3069875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6154370</v>
      </c>
      <c r="W13" s="60">
        <v>12381795</v>
      </c>
      <c r="X13" s="60">
        <v>-6227425</v>
      </c>
      <c r="Y13" s="61">
        <v>-50.3</v>
      </c>
      <c r="Z13" s="62">
        <v>24763590</v>
      </c>
    </row>
    <row r="14" spans="1:26" ht="13.5">
      <c r="A14" s="58" t="s">
        <v>40</v>
      </c>
      <c r="B14" s="19">
        <v>10793408</v>
      </c>
      <c r="C14" s="19">
        <v>0</v>
      </c>
      <c r="D14" s="59">
        <v>12930380</v>
      </c>
      <c r="E14" s="60">
        <v>12930380</v>
      </c>
      <c r="F14" s="60">
        <v>1650123</v>
      </c>
      <c r="G14" s="60">
        <v>-12469</v>
      </c>
      <c r="H14" s="60">
        <v>0</v>
      </c>
      <c r="I14" s="60">
        <v>1637654</v>
      </c>
      <c r="J14" s="60">
        <v>0</v>
      </c>
      <c r="K14" s="60">
        <v>0</v>
      </c>
      <c r="L14" s="60">
        <v>4470454</v>
      </c>
      <c r="M14" s="60">
        <v>4470454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6108108</v>
      </c>
      <c r="W14" s="60">
        <v>6465190</v>
      </c>
      <c r="X14" s="60">
        <v>-357082</v>
      </c>
      <c r="Y14" s="61">
        <v>-5.52</v>
      </c>
      <c r="Z14" s="62">
        <v>12930380</v>
      </c>
    </row>
    <row r="15" spans="1:26" ht="13.5">
      <c r="A15" s="58" t="s">
        <v>41</v>
      </c>
      <c r="B15" s="19">
        <v>21351548</v>
      </c>
      <c r="C15" s="19">
        <v>0</v>
      </c>
      <c r="D15" s="59">
        <v>88061470</v>
      </c>
      <c r="E15" s="60">
        <v>88061470</v>
      </c>
      <c r="F15" s="60">
        <v>-142754</v>
      </c>
      <c r="G15" s="60">
        <v>712636</v>
      </c>
      <c r="H15" s="60">
        <v>6078681</v>
      </c>
      <c r="I15" s="60">
        <v>6648563</v>
      </c>
      <c r="J15" s="60">
        <v>1496382</v>
      </c>
      <c r="K15" s="60">
        <v>5317998</v>
      </c>
      <c r="L15" s="60">
        <v>3439536</v>
      </c>
      <c r="M15" s="60">
        <v>10253916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16902479</v>
      </c>
      <c r="W15" s="60">
        <v>44030735</v>
      </c>
      <c r="X15" s="60">
        <v>-27128256</v>
      </c>
      <c r="Y15" s="61">
        <v>-61.61</v>
      </c>
      <c r="Z15" s="62">
        <v>88061470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136561488</v>
      </c>
      <c r="C17" s="19">
        <v>0</v>
      </c>
      <c r="D17" s="59">
        <v>64350290</v>
      </c>
      <c r="E17" s="60">
        <v>64350290</v>
      </c>
      <c r="F17" s="60">
        <v>11846701</v>
      </c>
      <c r="G17" s="60">
        <v>9115252</v>
      </c>
      <c r="H17" s="60">
        <v>6909094</v>
      </c>
      <c r="I17" s="60">
        <v>27871047</v>
      </c>
      <c r="J17" s="60">
        <v>15165131</v>
      </c>
      <c r="K17" s="60">
        <v>5532432</v>
      </c>
      <c r="L17" s="60">
        <v>5993587</v>
      </c>
      <c r="M17" s="60">
        <v>26691150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54562197</v>
      </c>
      <c r="W17" s="60">
        <v>32175145</v>
      </c>
      <c r="X17" s="60">
        <v>22387052</v>
      </c>
      <c r="Y17" s="61">
        <v>69.58</v>
      </c>
      <c r="Z17" s="62">
        <v>64350290</v>
      </c>
    </row>
    <row r="18" spans="1:26" ht="13.5">
      <c r="A18" s="70" t="s">
        <v>44</v>
      </c>
      <c r="B18" s="71">
        <f>SUM(B11:B17)</f>
        <v>252294624</v>
      </c>
      <c r="C18" s="71">
        <f>SUM(C11:C17)</f>
        <v>0</v>
      </c>
      <c r="D18" s="72">
        <f aca="true" t="shared" si="1" ref="D18:Z18">SUM(D11:D17)</f>
        <v>269805560</v>
      </c>
      <c r="E18" s="73">
        <f t="shared" si="1"/>
        <v>269805560</v>
      </c>
      <c r="F18" s="73">
        <f t="shared" si="1"/>
        <v>19691932</v>
      </c>
      <c r="G18" s="73">
        <f t="shared" si="1"/>
        <v>16566510</v>
      </c>
      <c r="H18" s="73">
        <f t="shared" si="1"/>
        <v>21325376</v>
      </c>
      <c r="I18" s="73">
        <f t="shared" si="1"/>
        <v>57583818</v>
      </c>
      <c r="J18" s="73">
        <f t="shared" si="1"/>
        <v>23844261</v>
      </c>
      <c r="K18" s="73">
        <f t="shared" si="1"/>
        <v>19500663</v>
      </c>
      <c r="L18" s="73">
        <f t="shared" si="1"/>
        <v>21087575</v>
      </c>
      <c r="M18" s="73">
        <f t="shared" si="1"/>
        <v>64432499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122016317</v>
      </c>
      <c r="W18" s="73">
        <f t="shared" si="1"/>
        <v>134902780</v>
      </c>
      <c r="X18" s="73">
        <f t="shared" si="1"/>
        <v>-12886463</v>
      </c>
      <c r="Y18" s="67">
        <f>+IF(W18&lt;&gt;0,(X18/W18)*100,0)</f>
        <v>-9.552407296573131</v>
      </c>
      <c r="Z18" s="74">
        <f t="shared" si="1"/>
        <v>269805560</v>
      </c>
    </row>
    <row r="19" spans="1:26" ht="13.5">
      <c r="A19" s="70" t="s">
        <v>45</v>
      </c>
      <c r="B19" s="75">
        <f>+B10-B18</f>
        <v>8965972</v>
      </c>
      <c r="C19" s="75">
        <f>+C10-C18</f>
        <v>0</v>
      </c>
      <c r="D19" s="76">
        <f aca="true" t="shared" si="2" ref="D19:Z19">+D10-D18</f>
        <v>620870</v>
      </c>
      <c r="E19" s="77">
        <f t="shared" si="2"/>
        <v>620870</v>
      </c>
      <c r="F19" s="77">
        <f t="shared" si="2"/>
        <v>14611566</v>
      </c>
      <c r="G19" s="77">
        <f t="shared" si="2"/>
        <v>11748881</v>
      </c>
      <c r="H19" s="77">
        <f t="shared" si="2"/>
        <v>-13775237</v>
      </c>
      <c r="I19" s="77">
        <f t="shared" si="2"/>
        <v>12585210</v>
      </c>
      <c r="J19" s="77">
        <f t="shared" si="2"/>
        <v>-8709850</v>
      </c>
      <c r="K19" s="77">
        <f t="shared" si="2"/>
        <v>143163</v>
      </c>
      <c r="L19" s="77">
        <f t="shared" si="2"/>
        <v>20669849</v>
      </c>
      <c r="M19" s="77">
        <f t="shared" si="2"/>
        <v>12103162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24688372</v>
      </c>
      <c r="W19" s="77">
        <f>IF(E10=E18,0,W10-W18)</f>
        <v>310435</v>
      </c>
      <c r="X19" s="77">
        <f t="shared" si="2"/>
        <v>24377937</v>
      </c>
      <c r="Y19" s="78">
        <f>+IF(W19&lt;&gt;0,(X19/W19)*100,0)</f>
        <v>7852.831349557879</v>
      </c>
      <c r="Z19" s="79">
        <f t="shared" si="2"/>
        <v>620870</v>
      </c>
    </row>
    <row r="20" spans="1:26" ht="13.5">
      <c r="A20" s="58" t="s">
        <v>46</v>
      </c>
      <c r="B20" s="19">
        <v>0</v>
      </c>
      <c r="C20" s="19">
        <v>0</v>
      </c>
      <c r="D20" s="59">
        <v>10000000</v>
      </c>
      <c r="E20" s="60">
        <v>10000000</v>
      </c>
      <c r="F20" s="60">
        <v>0</v>
      </c>
      <c r="G20" s="60">
        <v>0</v>
      </c>
      <c r="H20" s="60">
        <v>0</v>
      </c>
      <c r="I20" s="60">
        <v>0</v>
      </c>
      <c r="J20" s="60">
        <v>1026302</v>
      </c>
      <c r="K20" s="60">
        <v>0</v>
      </c>
      <c r="L20" s="60">
        <v>523338</v>
      </c>
      <c r="M20" s="60">
        <v>1549640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1549640</v>
      </c>
      <c r="W20" s="60">
        <v>5000000</v>
      </c>
      <c r="X20" s="60">
        <v>-3450360</v>
      </c>
      <c r="Y20" s="61">
        <v>-69.01</v>
      </c>
      <c r="Z20" s="62">
        <v>10000000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8965972</v>
      </c>
      <c r="C22" s="86">
        <f>SUM(C19:C21)</f>
        <v>0</v>
      </c>
      <c r="D22" s="87">
        <f aca="true" t="shared" si="3" ref="D22:Z22">SUM(D19:D21)</f>
        <v>10620870</v>
      </c>
      <c r="E22" s="88">
        <f t="shared" si="3"/>
        <v>10620870</v>
      </c>
      <c r="F22" s="88">
        <f t="shared" si="3"/>
        <v>14611566</v>
      </c>
      <c r="G22" s="88">
        <f t="shared" si="3"/>
        <v>11748881</v>
      </c>
      <c r="H22" s="88">
        <f t="shared" si="3"/>
        <v>-13775237</v>
      </c>
      <c r="I22" s="88">
        <f t="shared" si="3"/>
        <v>12585210</v>
      </c>
      <c r="J22" s="88">
        <f t="shared" si="3"/>
        <v>-7683548</v>
      </c>
      <c r="K22" s="88">
        <f t="shared" si="3"/>
        <v>143163</v>
      </c>
      <c r="L22" s="88">
        <f t="shared" si="3"/>
        <v>21193187</v>
      </c>
      <c r="M22" s="88">
        <f t="shared" si="3"/>
        <v>13652802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26238012</v>
      </c>
      <c r="W22" s="88">
        <f t="shared" si="3"/>
        <v>5310435</v>
      </c>
      <c r="X22" s="88">
        <f t="shared" si="3"/>
        <v>20927577</v>
      </c>
      <c r="Y22" s="89">
        <f>+IF(W22&lt;&gt;0,(X22/W22)*100,0)</f>
        <v>394.08404396250023</v>
      </c>
      <c r="Z22" s="90">
        <f t="shared" si="3"/>
        <v>10620870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8965972</v>
      </c>
      <c r="C24" s="75">
        <f>SUM(C22:C23)</f>
        <v>0</v>
      </c>
      <c r="D24" s="76">
        <f aca="true" t="shared" si="4" ref="D24:Z24">SUM(D22:D23)</f>
        <v>10620870</v>
      </c>
      <c r="E24" s="77">
        <f t="shared" si="4"/>
        <v>10620870</v>
      </c>
      <c r="F24" s="77">
        <f t="shared" si="4"/>
        <v>14611566</v>
      </c>
      <c r="G24" s="77">
        <f t="shared" si="4"/>
        <v>11748881</v>
      </c>
      <c r="H24" s="77">
        <f t="shared" si="4"/>
        <v>-13775237</v>
      </c>
      <c r="I24" s="77">
        <f t="shared" si="4"/>
        <v>12585210</v>
      </c>
      <c r="J24" s="77">
        <f t="shared" si="4"/>
        <v>-7683548</v>
      </c>
      <c r="K24" s="77">
        <f t="shared" si="4"/>
        <v>143163</v>
      </c>
      <c r="L24" s="77">
        <f t="shared" si="4"/>
        <v>21193187</v>
      </c>
      <c r="M24" s="77">
        <f t="shared" si="4"/>
        <v>13652802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26238012</v>
      </c>
      <c r="W24" s="77">
        <f t="shared" si="4"/>
        <v>5310435</v>
      </c>
      <c r="X24" s="77">
        <f t="shared" si="4"/>
        <v>20927577</v>
      </c>
      <c r="Y24" s="78">
        <f>+IF(W24&lt;&gt;0,(X24/W24)*100,0)</f>
        <v>394.08404396250023</v>
      </c>
      <c r="Z24" s="79">
        <f t="shared" si="4"/>
        <v>10620870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36267506</v>
      </c>
      <c r="C27" s="22">
        <v>0</v>
      </c>
      <c r="D27" s="99">
        <v>16300000</v>
      </c>
      <c r="E27" s="100">
        <v>16300000</v>
      </c>
      <c r="F27" s="100">
        <v>182129</v>
      </c>
      <c r="G27" s="100">
        <v>423091</v>
      </c>
      <c r="H27" s="100">
        <v>0</v>
      </c>
      <c r="I27" s="100">
        <v>605220</v>
      </c>
      <c r="J27" s="100">
        <v>1446391</v>
      </c>
      <c r="K27" s="100">
        <v>492893</v>
      </c>
      <c r="L27" s="100">
        <v>512690</v>
      </c>
      <c r="M27" s="100">
        <v>2451974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3057194</v>
      </c>
      <c r="W27" s="100">
        <v>8150000</v>
      </c>
      <c r="X27" s="100">
        <v>-5092806</v>
      </c>
      <c r="Y27" s="101">
        <v>-62.49</v>
      </c>
      <c r="Z27" s="102">
        <v>16300000</v>
      </c>
    </row>
    <row r="28" spans="1:26" ht="13.5">
      <c r="A28" s="103" t="s">
        <v>46</v>
      </c>
      <c r="B28" s="19">
        <v>6420683</v>
      </c>
      <c r="C28" s="19">
        <v>0</v>
      </c>
      <c r="D28" s="59">
        <v>10000000</v>
      </c>
      <c r="E28" s="60">
        <v>10000000</v>
      </c>
      <c r="F28" s="60">
        <v>174156</v>
      </c>
      <c r="G28" s="60">
        <v>204099</v>
      </c>
      <c r="H28" s="60">
        <v>0</v>
      </c>
      <c r="I28" s="60">
        <v>378255</v>
      </c>
      <c r="J28" s="60">
        <v>648047</v>
      </c>
      <c r="K28" s="60">
        <v>211383</v>
      </c>
      <c r="L28" s="60">
        <v>311955</v>
      </c>
      <c r="M28" s="60">
        <v>1171385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1549640</v>
      </c>
      <c r="W28" s="60">
        <v>5000000</v>
      </c>
      <c r="X28" s="60">
        <v>-3450360</v>
      </c>
      <c r="Y28" s="61">
        <v>-69.01</v>
      </c>
      <c r="Z28" s="62">
        <v>10000000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24451988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169465</v>
      </c>
      <c r="M30" s="60">
        <v>169465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169465</v>
      </c>
      <c r="W30" s="60">
        <v>0</v>
      </c>
      <c r="X30" s="60">
        <v>169465</v>
      </c>
      <c r="Y30" s="61">
        <v>0</v>
      </c>
      <c r="Z30" s="62">
        <v>0</v>
      </c>
    </row>
    <row r="31" spans="1:26" ht="13.5">
      <c r="A31" s="58" t="s">
        <v>53</v>
      </c>
      <c r="B31" s="19">
        <v>5394835</v>
      </c>
      <c r="C31" s="19">
        <v>0</v>
      </c>
      <c r="D31" s="59">
        <v>6300000</v>
      </c>
      <c r="E31" s="60">
        <v>6300000</v>
      </c>
      <c r="F31" s="60">
        <v>7973</v>
      </c>
      <c r="G31" s="60">
        <v>218992</v>
      </c>
      <c r="H31" s="60">
        <v>0</v>
      </c>
      <c r="I31" s="60">
        <v>226965</v>
      </c>
      <c r="J31" s="60">
        <v>798344</v>
      </c>
      <c r="K31" s="60">
        <v>281510</v>
      </c>
      <c r="L31" s="60">
        <v>31270</v>
      </c>
      <c r="M31" s="60">
        <v>1111124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1338089</v>
      </c>
      <c r="W31" s="60">
        <v>3150000</v>
      </c>
      <c r="X31" s="60">
        <v>-1811911</v>
      </c>
      <c r="Y31" s="61">
        <v>-57.52</v>
      </c>
      <c r="Z31" s="62">
        <v>6300000</v>
      </c>
    </row>
    <row r="32" spans="1:26" ht="13.5">
      <c r="A32" s="70" t="s">
        <v>54</v>
      </c>
      <c r="B32" s="22">
        <f>SUM(B28:B31)</f>
        <v>36267506</v>
      </c>
      <c r="C32" s="22">
        <f>SUM(C28:C31)</f>
        <v>0</v>
      </c>
      <c r="D32" s="99">
        <f aca="true" t="shared" si="5" ref="D32:Z32">SUM(D28:D31)</f>
        <v>16300000</v>
      </c>
      <c r="E32" s="100">
        <f t="shared" si="5"/>
        <v>16300000</v>
      </c>
      <c r="F32" s="100">
        <f t="shared" si="5"/>
        <v>182129</v>
      </c>
      <c r="G32" s="100">
        <f t="shared" si="5"/>
        <v>423091</v>
      </c>
      <c r="H32" s="100">
        <f t="shared" si="5"/>
        <v>0</v>
      </c>
      <c r="I32" s="100">
        <f t="shared" si="5"/>
        <v>605220</v>
      </c>
      <c r="J32" s="100">
        <f t="shared" si="5"/>
        <v>1446391</v>
      </c>
      <c r="K32" s="100">
        <f t="shared" si="5"/>
        <v>492893</v>
      </c>
      <c r="L32" s="100">
        <f t="shared" si="5"/>
        <v>512690</v>
      </c>
      <c r="M32" s="100">
        <f t="shared" si="5"/>
        <v>2451974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3057194</v>
      </c>
      <c r="W32" s="100">
        <f t="shared" si="5"/>
        <v>8150000</v>
      </c>
      <c r="X32" s="100">
        <f t="shared" si="5"/>
        <v>-5092806</v>
      </c>
      <c r="Y32" s="101">
        <f>+IF(W32&lt;&gt;0,(X32/W32)*100,0)</f>
        <v>-62.488417177914116</v>
      </c>
      <c r="Z32" s="102">
        <f t="shared" si="5"/>
        <v>16300000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178663625</v>
      </c>
      <c r="C35" s="19">
        <v>0</v>
      </c>
      <c r="D35" s="59">
        <v>181394000</v>
      </c>
      <c r="E35" s="60">
        <v>181394000</v>
      </c>
      <c r="F35" s="60">
        <v>189519637</v>
      </c>
      <c r="G35" s="60">
        <v>203226964</v>
      </c>
      <c r="H35" s="60">
        <v>193751956</v>
      </c>
      <c r="I35" s="60">
        <v>193751956</v>
      </c>
      <c r="J35" s="60">
        <v>191385778</v>
      </c>
      <c r="K35" s="60">
        <v>187894012</v>
      </c>
      <c r="L35" s="60">
        <v>198912407</v>
      </c>
      <c r="M35" s="60">
        <v>198912407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198912407</v>
      </c>
      <c r="W35" s="60">
        <v>90697000</v>
      </c>
      <c r="X35" s="60">
        <v>108215407</v>
      </c>
      <c r="Y35" s="61">
        <v>119.32</v>
      </c>
      <c r="Z35" s="62">
        <v>181394000</v>
      </c>
    </row>
    <row r="36" spans="1:26" ht="13.5">
      <c r="A36" s="58" t="s">
        <v>57</v>
      </c>
      <c r="B36" s="19">
        <v>341672355</v>
      </c>
      <c r="C36" s="19">
        <v>0</v>
      </c>
      <c r="D36" s="59">
        <v>486202000</v>
      </c>
      <c r="E36" s="60">
        <v>486202000</v>
      </c>
      <c r="F36" s="60">
        <v>340453538</v>
      </c>
      <c r="G36" s="60">
        <v>340857718</v>
      </c>
      <c r="H36" s="60">
        <v>340123764</v>
      </c>
      <c r="I36" s="60">
        <v>340123764</v>
      </c>
      <c r="J36" s="60">
        <v>339868287</v>
      </c>
      <c r="K36" s="60">
        <v>338857254</v>
      </c>
      <c r="L36" s="60">
        <v>338057184</v>
      </c>
      <c r="M36" s="60">
        <v>338057184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338057184</v>
      </c>
      <c r="W36" s="60">
        <v>243101000</v>
      </c>
      <c r="X36" s="60">
        <v>94956184</v>
      </c>
      <c r="Y36" s="61">
        <v>39.06</v>
      </c>
      <c r="Z36" s="62">
        <v>486202000</v>
      </c>
    </row>
    <row r="37" spans="1:26" ht="13.5">
      <c r="A37" s="58" t="s">
        <v>58</v>
      </c>
      <c r="B37" s="19">
        <v>48170540</v>
      </c>
      <c r="C37" s="19">
        <v>0</v>
      </c>
      <c r="D37" s="59">
        <v>24409000</v>
      </c>
      <c r="E37" s="60">
        <v>24409000</v>
      </c>
      <c r="F37" s="60">
        <v>30053163</v>
      </c>
      <c r="G37" s="60">
        <v>31686114</v>
      </c>
      <c r="H37" s="60">
        <v>34907246</v>
      </c>
      <c r="I37" s="60">
        <v>34907246</v>
      </c>
      <c r="J37" s="60">
        <v>40718897</v>
      </c>
      <c r="K37" s="60">
        <v>39390615</v>
      </c>
      <c r="L37" s="60">
        <v>33646923</v>
      </c>
      <c r="M37" s="60">
        <v>33646923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33646923</v>
      </c>
      <c r="W37" s="60">
        <v>12204500</v>
      </c>
      <c r="X37" s="60">
        <v>21442423</v>
      </c>
      <c r="Y37" s="61">
        <v>175.69</v>
      </c>
      <c r="Z37" s="62">
        <v>24409000</v>
      </c>
    </row>
    <row r="38" spans="1:26" ht="13.5">
      <c r="A38" s="58" t="s">
        <v>59</v>
      </c>
      <c r="B38" s="19">
        <v>169797677</v>
      </c>
      <c r="C38" s="19">
        <v>0</v>
      </c>
      <c r="D38" s="59">
        <v>161002000</v>
      </c>
      <c r="E38" s="60">
        <v>161002000</v>
      </c>
      <c r="F38" s="60">
        <v>184789818</v>
      </c>
      <c r="G38" s="60">
        <v>184305054</v>
      </c>
      <c r="H38" s="60">
        <v>183812332</v>
      </c>
      <c r="I38" s="60">
        <v>183812332</v>
      </c>
      <c r="J38" s="60">
        <v>183340481</v>
      </c>
      <c r="K38" s="60">
        <v>179950075</v>
      </c>
      <c r="L38" s="60">
        <v>174716311</v>
      </c>
      <c r="M38" s="60">
        <v>174716311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174716311</v>
      </c>
      <c r="W38" s="60">
        <v>80501000</v>
      </c>
      <c r="X38" s="60">
        <v>94215311</v>
      </c>
      <c r="Y38" s="61">
        <v>117.04</v>
      </c>
      <c r="Z38" s="62">
        <v>161002000</v>
      </c>
    </row>
    <row r="39" spans="1:26" ht="13.5">
      <c r="A39" s="58" t="s">
        <v>60</v>
      </c>
      <c r="B39" s="19">
        <v>302367763</v>
      </c>
      <c r="C39" s="19">
        <v>0</v>
      </c>
      <c r="D39" s="59">
        <v>482185000</v>
      </c>
      <c r="E39" s="60">
        <v>482185000</v>
      </c>
      <c r="F39" s="60">
        <v>315130194</v>
      </c>
      <c r="G39" s="60">
        <v>328093514</v>
      </c>
      <c r="H39" s="60">
        <v>315156142</v>
      </c>
      <c r="I39" s="60">
        <v>315156142</v>
      </c>
      <c r="J39" s="60">
        <v>307194687</v>
      </c>
      <c r="K39" s="60">
        <v>307410576</v>
      </c>
      <c r="L39" s="60">
        <v>328606357</v>
      </c>
      <c r="M39" s="60">
        <v>328606357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328606357</v>
      </c>
      <c r="W39" s="60">
        <v>241092500</v>
      </c>
      <c r="X39" s="60">
        <v>87513857</v>
      </c>
      <c r="Y39" s="61">
        <v>36.3</v>
      </c>
      <c r="Z39" s="62">
        <v>482185000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51230750</v>
      </c>
      <c r="C42" s="19">
        <v>0</v>
      </c>
      <c r="D42" s="59">
        <v>40584000</v>
      </c>
      <c r="E42" s="60">
        <v>40584000</v>
      </c>
      <c r="F42" s="60">
        <v>-2103310</v>
      </c>
      <c r="G42" s="60">
        <v>1132869</v>
      </c>
      <c r="H42" s="60">
        <v>-63625</v>
      </c>
      <c r="I42" s="60">
        <v>-1034066</v>
      </c>
      <c r="J42" s="60">
        <v>14410087</v>
      </c>
      <c r="K42" s="60">
        <v>-12523823</v>
      </c>
      <c r="L42" s="60">
        <v>6016453</v>
      </c>
      <c r="M42" s="60">
        <v>7902717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6868651</v>
      </c>
      <c r="W42" s="60">
        <v>36248000</v>
      </c>
      <c r="X42" s="60">
        <v>-29379349</v>
      </c>
      <c r="Y42" s="61">
        <v>-81.05</v>
      </c>
      <c r="Z42" s="62">
        <v>40584000</v>
      </c>
    </row>
    <row r="43" spans="1:26" ht="13.5">
      <c r="A43" s="58" t="s">
        <v>63</v>
      </c>
      <c r="B43" s="19">
        <v>-36021837</v>
      </c>
      <c r="C43" s="19">
        <v>0</v>
      </c>
      <c r="D43" s="59">
        <v>-16300000</v>
      </c>
      <c r="E43" s="60">
        <v>-16300000</v>
      </c>
      <c r="F43" s="60">
        <v>-182129</v>
      </c>
      <c r="G43" s="60">
        <v>-423091</v>
      </c>
      <c r="H43" s="60">
        <v>0</v>
      </c>
      <c r="I43" s="60">
        <v>-605220</v>
      </c>
      <c r="J43" s="60">
        <v>-1446391</v>
      </c>
      <c r="K43" s="60">
        <v>-492893</v>
      </c>
      <c r="L43" s="60">
        <v>-512690</v>
      </c>
      <c r="M43" s="60">
        <v>-2451974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-3057194</v>
      </c>
      <c r="W43" s="60">
        <v>-6357000</v>
      </c>
      <c r="X43" s="60">
        <v>3299806</v>
      </c>
      <c r="Y43" s="61">
        <v>-51.91</v>
      </c>
      <c r="Z43" s="62">
        <v>-16300000</v>
      </c>
    </row>
    <row r="44" spans="1:26" ht="13.5">
      <c r="A44" s="58" t="s">
        <v>64</v>
      </c>
      <c r="B44" s="19">
        <v>9787582</v>
      </c>
      <c r="C44" s="19">
        <v>0</v>
      </c>
      <c r="D44" s="59">
        <v>-8861000</v>
      </c>
      <c r="E44" s="60">
        <v>-8861000</v>
      </c>
      <c r="F44" s="60">
        <v>-1262639</v>
      </c>
      <c r="G44" s="60">
        <v>0</v>
      </c>
      <c r="H44" s="60">
        <v>0</v>
      </c>
      <c r="I44" s="60">
        <v>-1262639</v>
      </c>
      <c r="J44" s="60">
        <v>0</v>
      </c>
      <c r="K44" s="60">
        <v>0</v>
      </c>
      <c r="L44" s="60">
        <v>-4523403</v>
      </c>
      <c r="M44" s="60">
        <v>-4523403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-5786042</v>
      </c>
      <c r="W44" s="60">
        <v>-4430500</v>
      </c>
      <c r="X44" s="60">
        <v>-1355542</v>
      </c>
      <c r="Y44" s="61">
        <v>30.6</v>
      </c>
      <c r="Z44" s="62">
        <v>-8861000</v>
      </c>
    </row>
    <row r="45" spans="1:26" ht="13.5">
      <c r="A45" s="70" t="s">
        <v>65</v>
      </c>
      <c r="B45" s="22">
        <v>159236941</v>
      </c>
      <c r="C45" s="22">
        <v>0</v>
      </c>
      <c r="D45" s="99">
        <v>174155000</v>
      </c>
      <c r="E45" s="100">
        <v>174155000</v>
      </c>
      <c r="F45" s="100">
        <v>155688863</v>
      </c>
      <c r="G45" s="100">
        <v>156398641</v>
      </c>
      <c r="H45" s="100">
        <v>156335016</v>
      </c>
      <c r="I45" s="100">
        <v>156335016</v>
      </c>
      <c r="J45" s="100">
        <v>169298712</v>
      </c>
      <c r="K45" s="100">
        <v>156281996</v>
      </c>
      <c r="L45" s="100">
        <v>157262356</v>
      </c>
      <c r="M45" s="100">
        <v>157262356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157262356</v>
      </c>
      <c r="W45" s="100">
        <v>184192500</v>
      </c>
      <c r="X45" s="100">
        <v>-26930144</v>
      </c>
      <c r="Y45" s="101">
        <v>-14.62</v>
      </c>
      <c r="Z45" s="102">
        <v>174155000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8414992</v>
      </c>
      <c r="C49" s="52">
        <v>0</v>
      </c>
      <c r="D49" s="129">
        <v>245832</v>
      </c>
      <c r="E49" s="54">
        <v>46862</v>
      </c>
      <c r="F49" s="54">
        <v>0</v>
      </c>
      <c r="G49" s="54">
        <v>0</v>
      </c>
      <c r="H49" s="54">
        <v>0</v>
      </c>
      <c r="I49" s="54">
        <v>21135</v>
      </c>
      <c r="J49" s="54">
        <v>0</v>
      </c>
      <c r="K49" s="54">
        <v>0</v>
      </c>
      <c r="L49" s="54">
        <v>0</v>
      </c>
      <c r="M49" s="54">
        <v>46731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8775552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32954875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32954875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100.00258002988483</v>
      </c>
      <c r="E58" s="7">
        <f t="shared" si="6"/>
        <v>100.00258002988483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88.94875151892802</v>
      </c>
      <c r="L58" s="7">
        <f t="shared" si="6"/>
        <v>95.7304815199278</v>
      </c>
      <c r="M58" s="7">
        <f t="shared" si="6"/>
        <v>94.50744652003891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96.89274720660799</v>
      </c>
      <c r="W58" s="7">
        <f t="shared" si="6"/>
        <v>78.00393967454944</v>
      </c>
      <c r="X58" s="7">
        <f t="shared" si="6"/>
        <v>0</v>
      </c>
      <c r="Y58" s="7">
        <f t="shared" si="6"/>
        <v>0</v>
      </c>
      <c r="Z58" s="8">
        <f t="shared" si="6"/>
        <v>100.00258002988483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100.00258002988483</v>
      </c>
      <c r="E60" s="13">
        <f t="shared" si="7"/>
        <v>100.00258002988483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88.94875151892802</v>
      </c>
      <c r="L60" s="13">
        <f t="shared" si="7"/>
        <v>100</v>
      </c>
      <c r="M60" s="13">
        <f t="shared" si="7"/>
        <v>95.98408140107149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97.74342235250002</v>
      </c>
      <c r="W60" s="13">
        <f t="shared" si="7"/>
        <v>78.00393967454944</v>
      </c>
      <c r="X60" s="13">
        <f t="shared" si="7"/>
        <v>0</v>
      </c>
      <c r="Y60" s="13">
        <f t="shared" si="7"/>
        <v>0</v>
      </c>
      <c r="Z60" s="14">
        <f t="shared" si="7"/>
        <v>100.00258002988483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101.78511160850105</v>
      </c>
      <c r="C62" s="12">
        <f t="shared" si="7"/>
        <v>0</v>
      </c>
      <c r="D62" s="3">
        <f t="shared" si="7"/>
        <v>100.00258002988483</v>
      </c>
      <c r="E62" s="13">
        <f t="shared" si="7"/>
        <v>100.00258002988483</v>
      </c>
      <c r="F62" s="13">
        <f t="shared" si="7"/>
        <v>100</v>
      </c>
      <c r="G62" s="13">
        <f t="shared" si="7"/>
        <v>103.84392951340793</v>
      </c>
      <c r="H62" s="13">
        <f t="shared" si="7"/>
        <v>100.02850427556338</v>
      </c>
      <c r="I62" s="13">
        <f t="shared" si="7"/>
        <v>101.59157316244472</v>
      </c>
      <c r="J62" s="13">
        <f t="shared" si="7"/>
        <v>100</v>
      </c>
      <c r="K62" s="13">
        <f t="shared" si="7"/>
        <v>88.94875151892802</v>
      </c>
      <c r="L62" s="13">
        <f t="shared" si="7"/>
        <v>100</v>
      </c>
      <c r="M62" s="13">
        <f t="shared" si="7"/>
        <v>95.98408140107149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98.41890243817242</v>
      </c>
      <c r="W62" s="13">
        <f t="shared" si="7"/>
        <v>78.00393967454944</v>
      </c>
      <c r="X62" s="13">
        <f t="shared" si="7"/>
        <v>0</v>
      </c>
      <c r="Y62" s="13">
        <f t="shared" si="7"/>
        <v>0</v>
      </c>
      <c r="Z62" s="14">
        <f t="shared" si="7"/>
        <v>100.00258002988483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88808087</v>
      </c>
      <c r="C67" s="24"/>
      <c r="D67" s="25">
        <v>96510510</v>
      </c>
      <c r="E67" s="26">
        <v>96510510</v>
      </c>
      <c r="F67" s="26">
        <v>3103230</v>
      </c>
      <c r="G67" s="26">
        <v>6898670</v>
      </c>
      <c r="H67" s="26">
        <v>6414901</v>
      </c>
      <c r="I67" s="26">
        <v>16416801</v>
      </c>
      <c r="J67" s="26">
        <v>6028062</v>
      </c>
      <c r="K67" s="26">
        <v>7651778</v>
      </c>
      <c r="L67" s="26">
        <v>7705787</v>
      </c>
      <c r="M67" s="26">
        <v>21385627</v>
      </c>
      <c r="N67" s="26"/>
      <c r="O67" s="26"/>
      <c r="P67" s="26"/>
      <c r="Q67" s="26"/>
      <c r="R67" s="26"/>
      <c r="S67" s="26"/>
      <c r="T67" s="26"/>
      <c r="U67" s="26"/>
      <c r="V67" s="26">
        <v>37802428</v>
      </c>
      <c r="W67" s="26">
        <v>48255255</v>
      </c>
      <c r="X67" s="26"/>
      <c r="Y67" s="25"/>
      <c r="Z67" s="27">
        <v>96510510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88808087</v>
      </c>
      <c r="C69" s="19"/>
      <c r="D69" s="20">
        <v>96510510</v>
      </c>
      <c r="E69" s="21">
        <v>96510510</v>
      </c>
      <c r="F69" s="21">
        <v>3103230</v>
      </c>
      <c r="G69" s="21">
        <v>6898670</v>
      </c>
      <c r="H69" s="21">
        <v>6414901</v>
      </c>
      <c r="I69" s="21">
        <v>16416801</v>
      </c>
      <c r="J69" s="21">
        <v>6028062</v>
      </c>
      <c r="K69" s="21">
        <v>7651778</v>
      </c>
      <c r="L69" s="21">
        <v>7376787</v>
      </c>
      <c r="M69" s="21">
        <v>21056627</v>
      </c>
      <c r="N69" s="21"/>
      <c r="O69" s="21"/>
      <c r="P69" s="21"/>
      <c r="Q69" s="21"/>
      <c r="R69" s="21"/>
      <c r="S69" s="21"/>
      <c r="T69" s="21"/>
      <c r="U69" s="21"/>
      <c r="V69" s="21">
        <v>37473428</v>
      </c>
      <c r="W69" s="21">
        <v>48255255</v>
      </c>
      <c r="X69" s="21"/>
      <c r="Y69" s="20"/>
      <c r="Z69" s="23">
        <v>96510510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87250567</v>
      </c>
      <c r="C71" s="19"/>
      <c r="D71" s="20">
        <v>96510510</v>
      </c>
      <c r="E71" s="21">
        <v>96510510</v>
      </c>
      <c r="F71" s="21">
        <v>3103230</v>
      </c>
      <c r="G71" s="21">
        <v>6643306</v>
      </c>
      <c r="H71" s="21">
        <v>6413073</v>
      </c>
      <c r="I71" s="21">
        <v>16159609</v>
      </c>
      <c r="J71" s="21">
        <v>6028062</v>
      </c>
      <c r="K71" s="21">
        <v>7651778</v>
      </c>
      <c r="L71" s="21">
        <v>7376787</v>
      </c>
      <c r="M71" s="21">
        <v>21056627</v>
      </c>
      <c r="N71" s="21"/>
      <c r="O71" s="21"/>
      <c r="P71" s="21"/>
      <c r="Q71" s="21"/>
      <c r="R71" s="21"/>
      <c r="S71" s="21"/>
      <c r="T71" s="21"/>
      <c r="U71" s="21"/>
      <c r="V71" s="21">
        <v>37216236</v>
      </c>
      <c r="W71" s="21">
        <v>48255255</v>
      </c>
      <c r="X71" s="21"/>
      <c r="Y71" s="20"/>
      <c r="Z71" s="23">
        <v>96510510</v>
      </c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1557520</v>
      </c>
      <c r="C74" s="19"/>
      <c r="D74" s="20"/>
      <c r="E74" s="21"/>
      <c r="F74" s="21"/>
      <c r="G74" s="21">
        <v>255364</v>
      </c>
      <c r="H74" s="21">
        <v>1828</v>
      </c>
      <c r="I74" s="21">
        <v>257192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257192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>
        <v>329000</v>
      </c>
      <c r="M75" s="30">
        <v>329000</v>
      </c>
      <c r="N75" s="30"/>
      <c r="O75" s="30"/>
      <c r="P75" s="30"/>
      <c r="Q75" s="30"/>
      <c r="R75" s="30"/>
      <c r="S75" s="30"/>
      <c r="T75" s="30"/>
      <c r="U75" s="30"/>
      <c r="V75" s="30">
        <v>329000</v>
      </c>
      <c r="W75" s="30"/>
      <c r="X75" s="30"/>
      <c r="Y75" s="29"/>
      <c r="Z75" s="31"/>
    </row>
    <row r="76" spans="1:26" ht="13.5" hidden="1">
      <c r="A76" s="42" t="s">
        <v>286</v>
      </c>
      <c r="B76" s="32">
        <v>88808087</v>
      </c>
      <c r="C76" s="32"/>
      <c r="D76" s="33">
        <v>96513000</v>
      </c>
      <c r="E76" s="34">
        <v>96513000</v>
      </c>
      <c r="F76" s="34">
        <v>3103230</v>
      </c>
      <c r="G76" s="34">
        <v>6898670</v>
      </c>
      <c r="H76" s="34">
        <v>6414901</v>
      </c>
      <c r="I76" s="34">
        <v>16416801</v>
      </c>
      <c r="J76" s="34">
        <v>6028062</v>
      </c>
      <c r="K76" s="34">
        <v>6806161</v>
      </c>
      <c r="L76" s="34">
        <v>7376787</v>
      </c>
      <c r="M76" s="34">
        <v>20211010</v>
      </c>
      <c r="N76" s="34"/>
      <c r="O76" s="34"/>
      <c r="P76" s="34"/>
      <c r="Q76" s="34"/>
      <c r="R76" s="34"/>
      <c r="S76" s="34"/>
      <c r="T76" s="34"/>
      <c r="U76" s="34"/>
      <c r="V76" s="34">
        <v>36627811</v>
      </c>
      <c r="W76" s="34">
        <v>37641000</v>
      </c>
      <c r="X76" s="34"/>
      <c r="Y76" s="33"/>
      <c r="Z76" s="35">
        <v>96513000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88808087</v>
      </c>
      <c r="C78" s="19"/>
      <c r="D78" s="20">
        <v>96513000</v>
      </c>
      <c r="E78" s="21">
        <v>96513000</v>
      </c>
      <c r="F78" s="21">
        <v>3103230</v>
      </c>
      <c r="G78" s="21">
        <v>6898670</v>
      </c>
      <c r="H78" s="21">
        <v>6414901</v>
      </c>
      <c r="I78" s="21">
        <v>16416801</v>
      </c>
      <c r="J78" s="21">
        <v>6028062</v>
      </c>
      <c r="K78" s="21">
        <v>6806161</v>
      </c>
      <c r="L78" s="21">
        <v>7376787</v>
      </c>
      <c r="M78" s="21">
        <v>20211010</v>
      </c>
      <c r="N78" s="21"/>
      <c r="O78" s="21"/>
      <c r="P78" s="21"/>
      <c r="Q78" s="21"/>
      <c r="R78" s="21"/>
      <c r="S78" s="21"/>
      <c r="T78" s="21"/>
      <c r="U78" s="21"/>
      <c r="V78" s="21">
        <v>36627811</v>
      </c>
      <c r="W78" s="21">
        <v>37641000</v>
      </c>
      <c r="X78" s="21"/>
      <c r="Y78" s="20"/>
      <c r="Z78" s="23">
        <v>96513000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88808087</v>
      </c>
      <c r="C80" s="19"/>
      <c r="D80" s="20">
        <v>96513000</v>
      </c>
      <c r="E80" s="21">
        <v>96513000</v>
      </c>
      <c r="F80" s="21">
        <v>3103230</v>
      </c>
      <c r="G80" s="21">
        <v>6898670</v>
      </c>
      <c r="H80" s="21">
        <v>6414901</v>
      </c>
      <c r="I80" s="21">
        <v>16416801</v>
      </c>
      <c r="J80" s="21">
        <v>6028062</v>
      </c>
      <c r="K80" s="21">
        <v>6806161</v>
      </c>
      <c r="L80" s="21">
        <v>7376787</v>
      </c>
      <c r="M80" s="21">
        <v>20211010</v>
      </c>
      <c r="N80" s="21"/>
      <c r="O80" s="21"/>
      <c r="P80" s="21"/>
      <c r="Q80" s="21"/>
      <c r="R80" s="21"/>
      <c r="S80" s="21"/>
      <c r="T80" s="21"/>
      <c r="U80" s="21"/>
      <c r="V80" s="21">
        <v>36627811</v>
      </c>
      <c r="W80" s="21">
        <v>37641000</v>
      </c>
      <c r="X80" s="21"/>
      <c r="Y80" s="20"/>
      <c r="Z80" s="23">
        <v>96513000</v>
      </c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9722229</v>
      </c>
      <c r="D5" s="357">
        <f t="shared" si="0"/>
        <v>0</v>
      </c>
      <c r="E5" s="356">
        <f t="shared" si="0"/>
        <v>74277360</v>
      </c>
      <c r="F5" s="358">
        <f t="shared" si="0"/>
        <v>74277360</v>
      </c>
      <c r="G5" s="358">
        <f t="shared" si="0"/>
        <v>0</v>
      </c>
      <c r="H5" s="356">
        <f t="shared" si="0"/>
        <v>379545</v>
      </c>
      <c r="I5" s="356">
        <f t="shared" si="0"/>
        <v>65000</v>
      </c>
      <c r="J5" s="358">
        <f t="shared" si="0"/>
        <v>444545</v>
      </c>
      <c r="K5" s="358">
        <f t="shared" si="0"/>
        <v>2335424</v>
      </c>
      <c r="L5" s="356">
        <f t="shared" si="0"/>
        <v>2378035</v>
      </c>
      <c r="M5" s="356">
        <f t="shared" si="0"/>
        <v>2749555</v>
      </c>
      <c r="N5" s="358">
        <f t="shared" si="0"/>
        <v>7463014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7907559</v>
      </c>
      <c r="X5" s="356">
        <f t="shared" si="0"/>
        <v>37138680</v>
      </c>
      <c r="Y5" s="358">
        <f t="shared" si="0"/>
        <v>-29231121</v>
      </c>
      <c r="Z5" s="359">
        <f>+IF(X5&lt;&gt;0,+(Y5/X5)*100,0)</f>
        <v>-78.70802354849445</v>
      </c>
      <c r="AA5" s="360">
        <f>+AA6+AA8+AA11+AA13+AA15</f>
        <v>74277360</v>
      </c>
    </row>
    <row r="6" spans="1:27" ht="13.5">
      <c r="A6" s="361" t="s">
        <v>204</v>
      </c>
      <c r="B6" s="142"/>
      <c r="C6" s="60">
        <f>+C7</f>
        <v>5824783</v>
      </c>
      <c r="D6" s="340">
        <f aca="true" t="shared" si="1" ref="D6:AA6">+D7</f>
        <v>0</v>
      </c>
      <c r="E6" s="60">
        <f t="shared" si="1"/>
        <v>70264860</v>
      </c>
      <c r="F6" s="59">
        <f t="shared" si="1"/>
        <v>70264860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1915916</v>
      </c>
      <c r="L6" s="60">
        <f t="shared" si="1"/>
        <v>2204696</v>
      </c>
      <c r="M6" s="60">
        <f t="shared" si="1"/>
        <v>2357250</v>
      </c>
      <c r="N6" s="59">
        <f t="shared" si="1"/>
        <v>6477862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6477862</v>
      </c>
      <c r="X6" s="60">
        <f t="shared" si="1"/>
        <v>35132430</v>
      </c>
      <c r="Y6" s="59">
        <f t="shared" si="1"/>
        <v>-28654568</v>
      </c>
      <c r="Z6" s="61">
        <f>+IF(X6&lt;&gt;0,+(Y6/X6)*100,0)</f>
        <v>-81.56158853799751</v>
      </c>
      <c r="AA6" s="62">
        <f t="shared" si="1"/>
        <v>70264860</v>
      </c>
    </row>
    <row r="7" spans="1:27" ht="13.5">
      <c r="A7" s="291" t="s">
        <v>228</v>
      </c>
      <c r="B7" s="142"/>
      <c r="C7" s="60">
        <v>5824783</v>
      </c>
      <c r="D7" s="340"/>
      <c r="E7" s="60">
        <v>70264860</v>
      </c>
      <c r="F7" s="59">
        <v>70264860</v>
      </c>
      <c r="G7" s="59"/>
      <c r="H7" s="60"/>
      <c r="I7" s="60"/>
      <c r="J7" s="59"/>
      <c r="K7" s="59">
        <v>1915916</v>
      </c>
      <c r="L7" s="60">
        <v>2204696</v>
      </c>
      <c r="M7" s="60">
        <v>2357250</v>
      </c>
      <c r="N7" s="59">
        <v>6477862</v>
      </c>
      <c r="O7" s="59"/>
      <c r="P7" s="60"/>
      <c r="Q7" s="60"/>
      <c r="R7" s="59"/>
      <c r="S7" s="59"/>
      <c r="T7" s="60"/>
      <c r="U7" s="60"/>
      <c r="V7" s="59"/>
      <c r="W7" s="59">
        <v>6477862</v>
      </c>
      <c r="X7" s="60">
        <v>35132430</v>
      </c>
      <c r="Y7" s="59">
        <v>-28654568</v>
      </c>
      <c r="Z7" s="61">
        <v>-81.56</v>
      </c>
      <c r="AA7" s="62">
        <v>70264860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3897446</v>
      </c>
      <c r="D11" s="363">
        <f aca="true" t="shared" si="3" ref="D11:AA11">+D12</f>
        <v>0</v>
      </c>
      <c r="E11" s="362">
        <f t="shared" si="3"/>
        <v>4012500</v>
      </c>
      <c r="F11" s="364">
        <f t="shared" si="3"/>
        <v>4012500</v>
      </c>
      <c r="G11" s="364">
        <f t="shared" si="3"/>
        <v>0</v>
      </c>
      <c r="H11" s="362">
        <f t="shared" si="3"/>
        <v>379545</v>
      </c>
      <c r="I11" s="362">
        <f t="shared" si="3"/>
        <v>65000</v>
      </c>
      <c r="J11" s="364">
        <f t="shared" si="3"/>
        <v>444545</v>
      </c>
      <c r="K11" s="364">
        <f t="shared" si="3"/>
        <v>419508</v>
      </c>
      <c r="L11" s="362">
        <f t="shared" si="3"/>
        <v>173339</v>
      </c>
      <c r="M11" s="362">
        <f t="shared" si="3"/>
        <v>392305</v>
      </c>
      <c r="N11" s="364">
        <f t="shared" si="3"/>
        <v>985152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1429697</v>
      </c>
      <c r="X11" s="362">
        <f t="shared" si="3"/>
        <v>2006250</v>
      </c>
      <c r="Y11" s="364">
        <f t="shared" si="3"/>
        <v>-576553</v>
      </c>
      <c r="Z11" s="365">
        <f>+IF(X11&lt;&gt;0,+(Y11/X11)*100,0)</f>
        <v>-28.737844236760125</v>
      </c>
      <c r="AA11" s="366">
        <f t="shared" si="3"/>
        <v>4012500</v>
      </c>
    </row>
    <row r="12" spans="1:27" ht="13.5">
      <c r="A12" s="291" t="s">
        <v>231</v>
      </c>
      <c r="B12" s="136"/>
      <c r="C12" s="60">
        <v>3897446</v>
      </c>
      <c r="D12" s="340"/>
      <c r="E12" s="60">
        <v>4012500</v>
      </c>
      <c r="F12" s="59">
        <v>4012500</v>
      </c>
      <c r="G12" s="59"/>
      <c r="H12" s="60">
        <v>379545</v>
      </c>
      <c r="I12" s="60">
        <v>65000</v>
      </c>
      <c r="J12" s="59">
        <v>444545</v>
      </c>
      <c r="K12" s="59">
        <v>419508</v>
      </c>
      <c r="L12" s="60">
        <v>173339</v>
      </c>
      <c r="M12" s="60">
        <v>392305</v>
      </c>
      <c r="N12" s="59">
        <v>985152</v>
      </c>
      <c r="O12" s="59"/>
      <c r="P12" s="60"/>
      <c r="Q12" s="60"/>
      <c r="R12" s="59"/>
      <c r="S12" s="59"/>
      <c r="T12" s="60"/>
      <c r="U12" s="60"/>
      <c r="V12" s="59"/>
      <c r="W12" s="59">
        <v>1429697</v>
      </c>
      <c r="X12" s="60">
        <v>2006250</v>
      </c>
      <c r="Y12" s="59">
        <v>-576553</v>
      </c>
      <c r="Z12" s="61">
        <v>-28.74</v>
      </c>
      <c r="AA12" s="62">
        <v>4012500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312948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54334</v>
      </c>
      <c r="I22" s="343">
        <f t="shared" si="6"/>
        <v>0</v>
      </c>
      <c r="J22" s="345">
        <f t="shared" si="6"/>
        <v>54334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54334</v>
      </c>
      <c r="X22" s="343">
        <f t="shared" si="6"/>
        <v>0</v>
      </c>
      <c r="Y22" s="345">
        <f t="shared" si="6"/>
        <v>54334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312948</v>
      </c>
      <c r="D27" s="340"/>
      <c r="E27" s="60"/>
      <c r="F27" s="59"/>
      <c r="G27" s="59"/>
      <c r="H27" s="60">
        <v>54334</v>
      </c>
      <c r="I27" s="60"/>
      <c r="J27" s="59">
        <v>54334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54334</v>
      </c>
      <c r="X27" s="60"/>
      <c r="Y27" s="59">
        <v>54334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2596659</v>
      </c>
      <c r="D40" s="344">
        <f t="shared" si="9"/>
        <v>0</v>
      </c>
      <c r="E40" s="343">
        <f t="shared" si="9"/>
        <v>3922960</v>
      </c>
      <c r="F40" s="345">
        <f t="shared" si="9"/>
        <v>3922960</v>
      </c>
      <c r="G40" s="345">
        <f t="shared" si="9"/>
        <v>0</v>
      </c>
      <c r="H40" s="343">
        <f t="shared" si="9"/>
        <v>223067</v>
      </c>
      <c r="I40" s="343">
        <f t="shared" si="9"/>
        <v>92005</v>
      </c>
      <c r="J40" s="345">
        <f t="shared" si="9"/>
        <v>315072</v>
      </c>
      <c r="K40" s="345">
        <f t="shared" si="9"/>
        <v>180890</v>
      </c>
      <c r="L40" s="343">
        <f t="shared" si="9"/>
        <v>0</v>
      </c>
      <c r="M40" s="343">
        <f t="shared" si="9"/>
        <v>332787</v>
      </c>
      <c r="N40" s="345">
        <f t="shared" si="9"/>
        <v>513677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828749</v>
      </c>
      <c r="X40" s="343">
        <f t="shared" si="9"/>
        <v>1961480</v>
      </c>
      <c r="Y40" s="345">
        <f t="shared" si="9"/>
        <v>-1132731</v>
      </c>
      <c r="Z40" s="336">
        <f>+IF(X40&lt;&gt;0,+(Y40/X40)*100,0)</f>
        <v>-57.74879172869466</v>
      </c>
      <c r="AA40" s="350">
        <f>SUM(AA41:AA49)</f>
        <v>3922960</v>
      </c>
    </row>
    <row r="41" spans="1:27" ht="13.5">
      <c r="A41" s="361" t="s">
        <v>247</v>
      </c>
      <c r="B41" s="142"/>
      <c r="C41" s="362">
        <v>866259</v>
      </c>
      <c r="D41" s="363"/>
      <c r="E41" s="362">
        <v>187000</v>
      </c>
      <c r="F41" s="364">
        <v>187000</v>
      </c>
      <c r="G41" s="364"/>
      <c r="H41" s="362">
        <v>149677</v>
      </c>
      <c r="I41" s="362">
        <v>92005</v>
      </c>
      <c r="J41" s="364">
        <v>241682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241682</v>
      </c>
      <c r="X41" s="362">
        <v>93500</v>
      </c>
      <c r="Y41" s="364">
        <v>148182</v>
      </c>
      <c r="Z41" s="365">
        <v>158.48</v>
      </c>
      <c r="AA41" s="366">
        <v>187000</v>
      </c>
    </row>
    <row r="42" spans="1:27" ht="13.5">
      <c r="A42" s="361" t="s">
        <v>248</v>
      </c>
      <c r="B42" s="136"/>
      <c r="C42" s="60">
        <f aca="true" t="shared" si="10" ref="C42:Y42">+C62</f>
        <v>8</v>
      </c>
      <c r="D42" s="368">
        <f t="shared" si="10"/>
        <v>0</v>
      </c>
      <c r="E42" s="54">
        <f t="shared" si="10"/>
        <v>800000</v>
      </c>
      <c r="F42" s="53">
        <f t="shared" si="10"/>
        <v>800000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400000</v>
      </c>
      <c r="Y42" s="53">
        <f t="shared" si="10"/>
        <v>-400000</v>
      </c>
      <c r="Z42" s="94">
        <f>+IF(X42&lt;&gt;0,+(Y42/X42)*100,0)</f>
        <v>-100</v>
      </c>
      <c r="AA42" s="95">
        <f>+AA62</f>
        <v>800000</v>
      </c>
    </row>
    <row r="43" spans="1:27" ht="13.5">
      <c r="A43" s="361" t="s">
        <v>249</v>
      </c>
      <c r="B43" s="136"/>
      <c r="C43" s="275">
        <v>430116</v>
      </c>
      <c r="D43" s="369"/>
      <c r="E43" s="305">
        <v>266800</v>
      </c>
      <c r="F43" s="370">
        <v>266800</v>
      </c>
      <c r="G43" s="370"/>
      <c r="H43" s="305">
        <v>36515</v>
      </c>
      <c r="I43" s="305"/>
      <c r="J43" s="370">
        <v>36515</v>
      </c>
      <c r="K43" s="370">
        <v>180890</v>
      </c>
      <c r="L43" s="305"/>
      <c r="M43" s="305">
        <v>332787</v>
      </c>
      <c r="N43" s="370">
        <v>513677</v>
      </c>
      <c r="O43" s="370"/>
      <c r="P43" s="305"/>
      <c r="Q43" s="305"/>
      <c r="R43" s="370"/>
      <c r="S43" s="370"/>
      <c r="T43" s="305"/>
      <c r="U43" s="305"/>
      <c r="V43" s="370"/>
      <c r="W43" s="370">
        <v>550192</v>
      </c>
      <c r="X43" s="305">
        <v>133400</v>
      </c>
      <c r="Y43" s="370">
        <v>416792</v>
      </c>
      <c r="Z43" s="371">
        <v>312.44</v>
      </c>
      <c r="AA43" s="303">
        <v>266800</v>
      </c>
    </row>
    <row r="44" spans="1:27" ht="13.5">
      <c r="A44" s="361" t="s">
        <v>250</v>
      </c>
      <c r="B44" s="136"/>
      <c r="C44" s="60"/>
      <c r="D44" s="368"/>
      <c r="E44" s="54">
        <v>98060</v>
      </c>
      <c r="F44" s="53">
        <v>98060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49030</v>
      </c>
      <c r="Y44" s="53">
        <v>-49030</v>
      </c>
      <c r="Z44" s="94">
        <v>-100</v>
      </c>
      <c r="AA44" s="95">
        <v>98060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701254</v>
      </c>
      <c r="D47" s="368"/>
      <c r="E47" s="54">
        <v>2571100</v>
      </c>
      <c r="F47" s="53">
        <v>2571100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1285550</v>
      </c>
      <c r="Y47" s="53">
        <v>-1285550</v>
      </c>
      <c r="Z47" s="94">
        <v>-100</v>
      </c>
      <c r="AA47" s="95">
        <v>2571100</v>
      </c>
    </row>
    <row r="48" spans="1:27" ht="13.5">
      <c r="A48" s="361" t="s">
        <v>254</v>
      </c>
      <c r="B48" s="136"/>
      <c r="C48" s="60">
        <v>494909</v>
      </c>
      <c r="D48" s="368"/>
      <c r="E48" s="54"/>
      <c r="F48" s="53"/>
      <c r="G48" s="53"/>
      <c r="H48" s="54">
        <v>30169</v>
      </c>
      <c r="I48" s="54"/>
      <c r="J48" s="53">
        <v>30169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30169</v>
      </c>
      <c r="X48" s="54"/>
      <c r="Y48" s="53">
        <v>30169</v>
      </c>
      <c r="Z48" s="94"/>
      <c r="AA48" s="95"/>
    </row>
    <row r="49" spans="1:27" ht="13.5">
      <c r="A49" s="361" t="s">
        <v>93</v>
      </c>
      <c r="B49" s="136"/>
      <c r="C49" s="54">
        <v>104113</v>
      </c>
      <c r="D49" s="368"/>
      <c r="E49" s="54"/>
      <c r="F49" s="53"/>
      <c r="G49" s="53"/>
      <c r="H49" s="54">
        <v>6706</v>
      </c>
      <c r="I49" s="54"/>
      <c r="J49" s="53">
        <v>6706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6706</v>
      </c>
      <c r="X49" s="54"/>
      <c r="Y49" s="53">
        <v>6706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12631836</v>
      </c>
      <c r="D60" s="346">
        <f t="shared" si="14"/>
        <v>0</v>
      </c>
      <c r="E60" s="219">
        <f t="shared" si="14"/>
        <v>78200320</v>
      </c>
      <c r="F60" s="264">
        <f t="shared" si="14"/>
        <v>78200320</v>
      </c>
      <c r="G60" s="264">
        <f t="shared" si="14"/>
        <v>0</v>
      </c>
      <c r="H60" s="219">
        <f t="shared" si="14"/>
        <v>656946</v>
      </c>
      <c r="I60" s="219">
        <f t="shared" si="14"/>
        <v>157005</v>
      </c>
      <c r="J60" s="264">
        <f t="shared" si="14"/>
        <v>813951</v>
      </c>
      <c r="K60" s="264">
        <f t="shared" si="14"/>
        <v>2516314</v>
      </c>
      <c r="L60" s="219">
        <f t="shared" si="14"/>
        <v>2378035</v>
      </c>
      <c r="M60" s="219">
        <f t="shared" si="14"/>
        <v>3082342</v>
      </c>
      <c r="N60" s="264">
        <f t="shared" si="14"/>
        <v>7976691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8790642</v>
      </c>
      <c r="X60" s="219">
        <f t="shared" si="14"/>
        <v>39100160</v>
      </c>
      <c r="Y60" s="264">
        <f t="shared" si="14"/>
        <v>-30309518</v>
      </c>
      <c r="Z60" s="337">
        <f>+IF(X60&lt;&gt;0,+(Y60/X60)*100,0)</f>
        <v>-77.51763164140505</v>
      </c>
      <c r="AA60" s="232">
        <f>+AA57+AA54+AA51+AA40+AA37+AA34+AA22+AA5</f>
        <v>78200320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8</v>
      </c>
      <c r="D62" s="348">
        <f t="shared" si="15"/>
        <v>0</v>
      </c>
      <c r="E62" s="347">
        <f t="shared" si="15"/>
        <v>800000</v>
      </c>
      <c r="F62" s="349">
        <f t="shared" si="15"/>
        <v>800000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400000</v>
      </c>
      <c r="Y62" s="349">
        <f t="shared" si="15"/>
        <v>-400000</v>
      </c>
      <c r="Z62" s="338">
        <f>+IF(X62&lt;&gt;0,+(Y62/X62)*100,0)</f>
        <v>-100</v>
      </c>
      <c r="AA62" s="351">
        <f>SUM(AA63:AA66)</f>
        <v>800000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>
        <v>8</v>
      </c>
      <c r="D64" s="340"/>
      <c r="E64" s="60">
        <v>800000</v>
      </c>
      <c r="F64" s="59">
        <v>800000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400000</v>
      </c>
      <c r="Y64" s="59">
        <v>-400000</v>
      </c>
      <c r="Z64" s="61">
        <v>-100</v>
      </c>
      <c r="AA64" s="62">
        <v>800000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82995193</v>
      </c>
      <c r="D5" s="153">
        <f>SUM(D6:D8)</f>
        <v>0</v>
      </c>
      <c r="E5" s="154">
        <f t="shared" si="0"/>
        <v>77063400</v>
      </c>
      <c r="F5" s="100">
        <f t="shared" si="0"/>
        <v>77063400</v>
      </c>
      <c r="G5" s="100">
        <f t="shared" si="0"/>
        <v>26288358</v>
      </c>
      <c r="H5" s="100">
        <f t="shared" si="0"/>
        <v>255215</v>
      </c>
      <c r="I5" s="100">
        <f t="shared" si="0"/>
        <v>676099</v>
      </c>
      <c r="J5" s="100">
        <f t="shared" si="0"/>
        <v>27219672</v>
      </c>
      <c r="K5" s="100">
        <f t="shared" si="0"/>
        <v>436782</v>
      </c>
      <c r="L5" s="100">
        <f t="shared" si="0"/>
        <v>1245978</v>
      </c>
      <c r="M5" s="100">
        <f t="shared" si="0"/>
        <v>21179969</v>
      </c>
      <c r="N5" s="100">
        <f t="shared" si="0"/>
        <v>22862729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50082401</v>
      </c>
      <c r="X5" s="100">
        <f t="shared" si="0"/>
        <v>38531700</v>
      </c>
      <c r="Y5" s="100">
        <f t="shared" si="0"/>
        <v>11550701</v>
      </c>
      <c r="Z5" s="137">
        <f>+IF(X5&lt;&gt;0,+(Y5/X5)*100,0)</f>
        <v>29.977138304305285</v>
      </c>
      <c r="AA5" s="153">
        <f>SUM(AA6:AA8)</f>
        <v>77063400</v>
      </c>
    </row>
    <row r="6" spans="1:27" ht="13.5">
      <c r="A6" s="138" t="s">
        <v>75</v>
      </c>
      <c r="B6" s="136"/>
      <c r="C6" s="155">
        <v>751676</v>
      </c>
      <c r="D6" s="155"/>
      <c r="E6" s="156">
        <v>2097900</v>
      </c>
      <c r="F6" s="60">
        <v>2097900</v>
      </c>
      <c r="G6" s="60">
        <v>263</v>
      </c>
      <c r="H6" s="60">
        <v>34681</v>
      </c>
      <c r="I6" s="60">
        <v>14553</v>
      </c>
      <c r="J6" s="60">
        <v>49497</v>
      </c>
      <c r="K6" s="60"/>
      <c r="L6" s="60">
        <v>1250</v>
      </c>
      <c r="M6" s="60"/>
      <c r="N6" s="60">
        <v>1250</v>
      </c>
      <c r="O6" s="60"/>
      <c r="P6" s="60"/>
      <c r="Q6" s="60"/>
      <c r="R6" s="60"/>
      <c r="S6" s="60"/>
      <c r="T6" s="60"/>
      <c r="U6" s="60"/>
      <c r="V6" s="60"/>
      <c r="W6" s="60">
        <v>50747</v>
      </c>
      <c r="X6" s="60">
        <v>1048950</v>
      </c>
      <c r="Y6" s="60">
        <v>-998203</v>
      </c>
      <c r="Z6" s="140">
        <v>-95.16</v>
      </c>
      <c r="AA6" s="155">
        <v>2097900</v>
      </c>
    </row>
    <row r="7" spans="1:27" ht="13.5">
      <c r="A7" s="138" t="s">
        <v>76</v>
      </c>
      <c r="B7" s="136"/>
      <c r="C7" s="157">
        <v>80816931</v>
      </c>
      <c r="D7" s="157"/>
      <c r="E7" s="158">
        <v>73573400</v>
      </c>
      <c r="F7" s="159">
        <v>73573400</v>
      </c>
      <c r="G7" s="159">
        <v>26170081</v>
      </c>
      <c r="H7" s="159">
        <v>94353</v>
      </c>
      <c r="I7" s="159">
        <v>540099</v>
      </c>
      <c r="J7" s="159">
        <v>26804533</v>
      </c>
      <c r="K7" s="159">
        <v>309966</v>
      </c>
      <c r="L7" s="159">
        <v>1124731</v>
      </c>
      <c r="M7" s="159">
        <v>21060200</v>
      </c>
      <c r="N7" s="159">
        <v>22494897</v>
      </c>
      <c r="O7" s="159"/>
      <c r="P7" s="159"/>
      <c r="Q7" s="159"/>
      <c r="R7" s="159"/>
      <c r="S7" s="159"/>
      <c r="T7" s="159"/>
      <c r="U7" s="159"/>
      <c r="V7" s="159"/>
      <c r="W7" s="159">
        <v>49299430</v>
      </c>
      <c r="X7" s="159">
        <v>36786700</v>
      </c>
      <c r="Y7" s="159">
        <v>12512730</v>
      </c>
      <c r="Z7" s="141">
        <v>34.01</v>
      </c>
      <c r="AA7" s="157">
        <v>73573400</v>
      </c>
    </row>
    <row r="8" spans="1:27" ht="13.5">
      <c r="A8" s="138" t="s">
        <v>77</v>
      </c>
      <c r="B8" s="136"/>
      <c r="C8" s="155">
        <v>1426586</v>
      </c>
      <c r="D8" s="155"/>
      <c r="E8" s="156">
        <v>1392100</v>
      </c>
      <c r="F8" s="60">
        <v>1392100</v>
      </c>
      <c r="G8" s="60">
        <v>118014</v>
      </c>
      <c r="H8" s="60">
        <v>126181</v>
      </c>
      <c r="I8" s="60">
        <v>121447</v>
      </c>
      <c r="J8" s="60">
        <v>365642</v>
      </c>
      <c r="K8" s="60">
        <v>126816</v>
      </c>
      <c r="L8" s="60">
        <v>119997</v>
      </c>
      <c r="M8" s="60">
        <v>119769</v>
      </c>
      <c r="N8" s="60">
        <v>366582</v>
      </c>
      <c r="O8" s="60"/>
      <c r="P8" s="60"/>
      <c r="Q8" s="60"/>
      <c r="R8" s="60"/>
      <c r="S8" s="60"/>
      <c r="T8" s="60"/>
      <c r="U8" s="60"/>
      <c r="V8" s="60"/>
      <c r="W8" s="60">
        <v>732224</v>
      </c>
      <c r="X8" s="60">
        <v>696050</v>
      </c>
      <c r="Y8" s="60">
        <v>36174</v>
      </c>
      <c r="Z8" s="140">
        <v>5.2</v>
      </c>
      <c r="AA8" s="155">
        <v>1392100</v>
      </c>
    </row>
    <row r="9" spans="1:27" ht="13.5">
      <c r="A9" s="135" t="s">
        <v>78</v>
      </c>
      <c r="B9" s="136"/>
      <c r="C9" s="153">
        <f aca="true" t="shared" si="1" ref="C9:Y9">SUM(C10:C14)</f>
        <v>15088803</v>
      </c>
      <c r="D9" s="153">
        <f>SUM(D10:D14)</f>
        <v>0</v>
      </c>
      <c r="E9" s="154">
        <f t="shared" si="1"/>
        <v>15484520</v>
      </c>
      <c r="F9" s="100">
        <f t="shared" si="1"/>
        <v>15484520</v>
      </c>
      <c r="G9" s="100">
        <f t="shared" si="1"/>
        <v>4505861</v>
      </c>
      <c r="H9" s="100">
        <f t="shared" si="1"/>
        <v>687560</v>
      </c>
      <c r="I9" s="100">
        <f t="shared" si="1"/>
        <v>448717</v>
      </c>
      <c r="J9" s="100">
        <f t="shared" si="1"/>
        <v>5642138</v>
      </c>
      <c r="K9" s="100">
        <f t="shared" si="1"/>
        <v>382749</v>
      </c>
      <c r="L9" s="100">
        <f t="shared" si="1"/>
        <v>379662</v>
      </c>
      <c r="M9" s="100">
        <f t="shared" si="1"/>
        <v>3715180</v>
      </c>
      <c r="N9" s="100">
        <f t="shared" si="1"/>
        <v>4477591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10119729</v>
      </c>
      <c r="X9" s="100">
        <f t="shared" si="1"/>
        <v>7742260</v>
      </c>
      <c r="Y9" s="100">
        <f t="shared" si="1"/>
        <v>2377469</v>
      </c>
      <c r="Z9" s="137">
        <f>+IF(X9&lt;&gt;0,+(Y9/X9)*100,0)</f>
        <v>30.70768741943567</v>
      </c>
      <c r="AA9" s="153">
        <f>SUM(AA10:AA14)</f>
        <v>15484520</v>
      </c>
    </row>
    <row r="10" spans="1:27" ht="13.5">
      <c r="A10" s="138" t="s">
        <v>79</v>
      </c>
      <c r="B10" s="136"/>
      <c r="C10" s="155"/>
      <c r="D10" s="155"/>
      <c r="E10" s="156">
        <v>2795600</v>
      </c>
      <c r="F10" s="60">
        <v>2795600</v>
      </c>
      <c r="G10" s="60">
        <v>261983</v>
      </c>
      <c r="H10" s="60">
        <v>267913</v>
      </c>
      <c r="I10" s="60">
        <v>260488</v>
      </c>
      <c r="J10" s="60">
        <v>790384</v>
      </c>
      <c r="K10" s="60">
        <v>224451</v>
      </c>
      <c r="L10" s="60">
        <v>223096</v>
      </c>
      <c r="M10" s="60">
        <v>199510</v>
      </c>
      <c r="N10" s="60">
        <v>647057</v>
      </c>
      <c r="O10" s="60"/>
      <c r="P10" s="60"/>
      <c r="Q10" s="60"/>
      <c r="R10" s="60"/>
      <c r="S10" s="60"/>
      <c r="T10" s="60"/>
      <c r="U10" s="60"/>
      <c r="V10" s="60"/>
      <c r="W10" s="60">
        <v>1437441</v>
      </c>
      <c r="X10" s="60">
        <v>1397800</v>
      </c>
      <c r="Y10" s="60">
        <v>39641</v>
      </c>
      <c r="Z10" s="140">
        <v>2.84</v>
      </c>
      <c r="AA10" s="155">
        <v>2795600</v>
      </c>
    </row>
    <row r="11" spans="1:27" ht="13.5">
      <c r="A11" s="138" t="s">
        <v>80</v>
      </c>
      <c r="B11" s="136"/>
      <c r="C11" s="155">
        <v>2820623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5557060</v>
      </c>
      <c r="D12" s="155"/>
      <c r="E12" s="156">
        <v>5263000</v>
      </c>
      <c r="F12" s="60">
        <v>5263000</v>
      </c>
      <c r="G12" s="60">
        <v>2045158</v>
      </c>
      <c r="H12" s="60">
        <v>257389</v>
      </c>
      <c r="I12" s="60">
        <v>25611</v>
      </c>
      <c r="J12" s="60">
        <v>2328158</v>
      </c>
      <c r="K12" s="60">
        <v>2721</v>
      </c>
      <c r="L12" s="60">
        <v>2323</v>
      </c>
      <c r="M12" s="60">
        <v>1733962</v>
      </c>
      <c r="N12" s="60">
        <v>1739006</v>
      </c>
      <c r="O12" s="60"/>
      <c r="P12" s="60"/>
      <c r="Q12" s="60"/>
      <c r="R12" s="60"/>
      <c r="S12" s="60"/>
      <c r="T12" s="60"/>
      <c r="U12" s="60"/>
      <c r="V12" s="60"/>
      <c r="W12" s="60">
        <v>4067164</v>
      </c>
      <c r="X12" s="60">
        <v>2631500</v>
      </c>
      <c r="Y12" s="60">
        <v>1435664</v>
      </c>
      <c r="Z12" s="140">
        <v>54.56</v>
      </c>
      <c r="AA12" s="155">
        <v>5263000</v>
      </c>
    </row>
    <row r="13" spans="1:27" ht="13.5">
      <c r="A13" s="138" t="s">
        <v>82</v>
      </c>
      <c r="B13" s="136"/>
      <c r="C13" s="155">
        <v>1602275</v>
      </c>
      <c r="D13" s="155"/>
      <c r="E13" s="156">
        <v>1589300</v>
      </c>
      <c r="F13" s="60">
        <v>1589300</v>
      </c>
      <c r="G13" s="60">
        <v>148383</v>
      </c>
      <c r="H13" s="60">
        <v>151623</v>
      </c>
      <c r="I13" s="60">
        <v>151939</v>
      </c>
      <c r="J13" s="60">
        <v>451945</v>
      </c>
      <c r="K13" s="60">
        <v>140458</v>
      </c>
      <c r="L13" s="60">
        <v>139150</v>
      </c>
      <c r="M13" s="60">
        <v>137241</v>
      </c>
      <c r="N13" s="60">
        <v>416849</v>
      </c>
      <c r="O13" s="60"/>
      <c r="P13" s="60"/>
      <c r="Q13" s="60"/>
      <c r="R13" s="60"/>
      <c r="S13" s="60"/>
      <c r="T13" s="60"/>
      <c r="U13" s="60"/>
      <c r="V13" s="60"/>
      <c r="W13" s="60">
        <v>868794</v>
      </c>
      <c r="X13" s="60">
        <v>794650</v>
      </c>
      <c r="Y13" s="60">
        <v>74144</v>
      </c>
      <c r="Z13" s="140">
        <v>9.33</v>
      </c>
      <c r="AA13" s="155">
        <v>1589300</v>
      </c>
    </row>
    <row r="14" spans="1:27" ht="13.5">
      <c r="A14" s="138" t="s">
        <v>83</v>
      </c>
      <c r="B14" s="136"/>
      <c r="C14" s="157">
        <v>5108845</v>
      </c>
      <c r="D14" s="157"/>
      <c r="E14" s="158">
        <v>5836620</v>
      </c>
      <c r="F14" s="159">
        <v>5836620</v>
      </c>
      <c r="G14" s="159">
        <v>2050337</v>
      </c>
      <c r="H14" s="159">
        <v>10635</v>
      </c>
      <c r="I14" s="159">
        <v>10679</v>
      </c>
      <c r="J14" s="159">
        <v>2071651</v>
      </c>
      <c r="K14" s="159">
        <v>15119</v>
      </c>
      <c r="L14" s="159">
        <v>15093</v>
      </c>
      <c r="M14" s="159">
        <v>1644467</v>
      </c>
      <c r="N14" s="159">
        <v>1674679</v>
      </c>
      <c r="O14" s="159"/>
      <c r="P14" s="159"/>
      <c r="Q14" s="159"/>
      <c r="R14" s="159"/>
      <c r="S14" s="159"/>
      <c r="T14" s="159"/>
      <c r="U14" s="159"/>
      <c r="V14" s="159"/>
      <c r="W14" s="159">
        <v>3746330</v>
      </c>
      <c r="X14" s="159">
        <v>2918310</v>
      </c>
      <c r="Y14" s="159">
        <v>828020</v>
      </c>
      <c r="Z14" s="141">
        <v>28.37</v>
      </c>
      <c r="AA14" s="157">
        <v>5836620</v>
      </c>
    </row>
    <row r="15" spans="1:27" ht="13.5">
      <c r="A15" s="135" t="s">
        <v>84</v>
      </c>
      <c r="B15" s="142"/>
      <c r="C15" s="153">
        <f aca="true" t="shared" si="2" ref="C15:Y15">SUM(C16:C18)</f>
        <v>69706237</v>
      </c>
      <c r="D15" s="153">
        <f>SUM(D16:D18)</f>
        <v>0</v>
      </c>
      <c r="E15" s="154">
        <f t="shared" si="2"/>
        <v>81368000</v>
      </c>
      <c r="F15" s="100">
        <f t="shared" si="2"/>
        <v>81368000</v>
      </c>
      <c r="G15" s="100">
        <f t="shared" si="2"/>
        <v>2169</v>
      </c>
      <c r="H15" s="100">
        <f t="shared" si="2"/>
        <v>20729310</v>
      </c>
      <c r="I15" s="100">
        <f t="shared" si="2"/>
        <v>12250</v>
      </c>
      <c r="J15" s="100">
        <f t="shared" si="2"/>
        <v>20743729</v>
      </c>
      <c r="K15" s="100">
        <f t="shared" si="2"/>
        <v>9313120</v>
      </c>
      <c r="L15" s="100">
        <f t="shared" si="2"/>
        <v>10366408</v>
      </c>
      <c r="M15" s="100">
        <f t="shared" si="2"/>
        <v>10008826</v>
      </c>
      <c r="N15" s="100">
        <f t="shared" si="2"/>
        <v>29688354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50432083</v>
      </c>
      <c r="X15" s="100">
        <f t="shared" si="2"/>
        <v>40684000</v>
      </c>
      <c r="Y15" s="100">
        <f t="shared" si="2"/>
        <v>9748083</v>
      </c>
      <c r="Z15" s="137">
        <f>+IF(X15&lt;&gt;0,+(Y15/X15)*100,0)</f>
        <v>23.96048323665323</v>
      </c>
      <c r="AA15" s="153">
        <f>SUM(AA16:AA18)</f>
        <v>81368000</v>
      </c>
    </row>
    <row r="16" spans="1:27" ht="13.5">
      <c r="A16" s="138" t="s">
        <v>85</v>
      </c>
      <c r="B16" s="136"/>
      <c r="C16" s="155">
        <v>25920</v>
      </c>
      <c r="D16" s="155"/>
      <c r="E16" s="156"/>
      <c r="F16" s="60"/>
      <c r="G16" s="60"/>
      <c r="H16" s="60"/>
      <c r="I16" s="60"/>
      <c r="J16" s="60"/>
      <c r="K16" s="60"/>
      <c r="L16" s="60">
        <v>27000</v>
      </c>
      <c r="M16" s="60"/>
      <c r="N16" s="60">
        <v>27000</v>
      </c>
      <c r="O16" s="60"/>
      <c r="P16" s="60"/>
      <c r="Q16" s="60"/>
      <c r="R16" s="60"/>
      <c r="S16" s="60"/>
      <c r="T16" s="60"/>
      <c r="U16" s="60"/>
      <c r="V16" s="60"/>
      <c r="W16" s="60">
        <v>27000</v>
      </c>
      <c r="X16" s="60"/>
      <c r="Y16" s="60">
        <v>27000</v>
      </c>
      <c r="Z16" s="140">
        <v>0</v>
      </c>
      <c r="AA16" s="155"/>
    </row>
    <row r="17" spans="1:27" ht="13.5">
      <c r="A17" s="138" t="s">
        <v>86</v>
      </c>
      <c r="B17" s="136"/>
      <c r="C17" s="155">
        <v>69680317</v>
      </c>
      <c r="D17" s="155"/>
      <c r="E17" s="156">
        <v>81368000</v>
      </c>
      <c r="F17" s="60">
        <v>81368000</v>
      </c>
      <c r="G17" s="60">
        <v>2169</v>
      </c>
      <c r="H17" s="60">
        <v>20729310</v>
      </c>
      <c r="I17" s="60">
        <v>12250</v>
      </c>
      <c r="J17" s="60">
        <v>20743729</v>
      </c>
      <c r="K17" s="60">
        <v>9313120</v>
      </c>
      <c r="L17" s="60">
        <v>10339408</v>
      </c>
      <c r="M17" s="60">
        <v>10008826</v>
      </c>
      <c r="N17" s="60">
        <v>29661354</v>
      </c>
      <c r="O17" s="60"/>
      <c r="P17" s="60"/>
      <c r="Q17" s="60"/>
      <c r="R17" s="60"/>
      <c r="S17" s="60"/>
      <c r="T17" s="60"/>
      <c r="U17" s="60"/>
      <c r="V17" s="60"/>
      <c r="W17" s="60">
        <v>50405083</v>
      </c>
      <c r="X17" s="60">
        <v>40684000</v>
      </c>
      <c r="Y17" s="60">
        <v>9721083</v>
      </c>
      <c r="Z17" s="140">
        <v>23.89</v>
      </c>
      <c r="AA17" s="155">
        <v>81368000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93470363</v>
      </c>
      <c r="D19" s="153">
        <f>SUM(D20:D23)</f>
        <v>0</v>
      </c>
      <c r="E19" s="154">
        <f t="shared" si="3"/>
        <v>106510510</v>
      </c>
      <c r="F19" s="100">
        <f t="shared" si="3"/>
        <v>106510510</v>
      </c>
      <c r="G19" s="100">
        <f t="shared" si="3"/>
        <v>3507110</v>
      </c>
      <c r="H19" s="100">
        <f t="shared" si="3"/>
        <v>6643306</v>
      </c>
      <c r="I19" s="100">
        <f t="shared" si="3"/>
        <v>6413073</v>
      </c>
      <c r="J19" s="100">
        <f t="shared" si="3"/>
        <v>16563489</v>
      </c>
      <c r="K19" s="100">
        <f t="shared" si="3"/>
        <v>6028062</v>
      </c>
      <c r="L19" s="100">
        <f t="shared" si="3"/>
        <v>7651778</v>
      </c>
      <c r="M19" s="100">
        <f t="shared" si="3"/>
        <v>7376787</v>
      </c>
      <c r="N19" s="100">
        <f t="shared" si="3"/>
        <v>21056627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37620116</v>
      </c>
      <c r="X19" s="100">
        <f t="shared" si="3"/>
        <v>53255255</v>
      </c>
      <c r="Y19" s="100">
        <f t="shared" si="3"/>
        <v>-15635139</v>
      </c>
      <c r="Z19" s="137">
        <f>+IF(X19&lt;&gt;0,+(Y19/X19)*100,0)</f>
        <v>-29.358866087487517</v>
      </c>
      <c r="AA19" s="153">
        <f>SUM(AA20:AA23)</f>
        <v>106510510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93470363</v>
      </c>
      <c r="D21" s="155"/>
      <c r="E21" s="156">
        <v>106510510</v>
      </c>
      <c r="F21" s="60">
        <v>106510510</v>
      </c>
      <c r="G21" s="60">
        <v>3507110</v>
      </c>
      <c r="H21" s="60">
        <v>6643306</v>
      </c>
      <c r="I21" s="60">
        <v>6413073</v>
      </c>
      <c r="J21" s="60">
        <v>16563489</v>
      </c>
      <c r="K21" s="60">
        <v>6028062</v>
      </c>
      <c r="L21" s="60">
        <v>7651778</v>
      </c>
      <c r="M21" s="60">
        <v>7376787</v>
      </c>
      <c r="N21" s="60">
        <v>21056627</v>
      </c>
      <c r="O21" s="60"/>
      <c r="P21" s="60"/>
      <c r="Q21" s="60"/>
      <c r="R21" s="60"/>
      <c r="S21" s="60"/>
      <c r="T21" s="60"/>
      <c r="U21" s="60"/>
      <c r="V21" s="60"/>
      <c r="W21" s="60">
        <v>37620116</v>
      </c>
      <c r="X21" s="60">
        <v>53255255</v>
      </c>
      <c r="Y21" s="60">
        <v>-15635139</v>
      </c>
      <c r="Z21" s="140">
        <v>-29.36</v>
      </c>
      <c r="AA21" s="155">
        <v>106510510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261260596</v>
      </c>
      <c r="D25" s="168">
        <f>+D5+D9+D15+D19+D24</f>
        <v>0</v>
      </c>
      <c r="E25" s="169">
        <f t="shared" si="4"/>
        <v>280426430</v>
      </c>
      <c r="F25" s="73">
        <f t="shared" si="4"/>
        <v>280426430</v>
      </c>
      <c r="G25" s="73">
        <f t="shared" si="4"/>
        <v>34303498</v>
      </c>
      <c r="H25" s="73">
        <f t="shared" si="4"/>
        <v>28315391</v>
      </c>
      <c r="I25" s="73">
        <f t="shared" si="4"/>
        <v>7550139</v>
      </c>
      <c r="J25" s="73">
        <f t="shared" si="4"/>
        <v>70169028</v>
      </c>
      <c r="K25" s="73">
        <f t="shared" si="4"/>
        <v>16160713</v>
      </c>
      <c r="L25" s="73">
        <f t="shared" si="4"/>
        <v>19643826</v>
      </c>
      <c r="M25" s="73">
        <f t="shared" si="4"/>
        <v>42280762</v>
      </c>
      <c r="N25" s="73">
        <f t="shared" si="4"/>
        <v>78085301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148254329</v>
      </c>
      <c r="X25" s="73">
        <f t="shared" si="4"/>
        <v>140213215</v>
      </c>
      <c r="Y25" s="73">
        <f t="shared" si="4"/>
        <v>8041114</v>
      </c>
      <c r="Z25" s="170">
        <f>+IF(X25&lt;&gt;0,+(Y25/X25)*100,0)</f>
        <v>5.734918780658442</v>
      </c>
      <c r="AA25" s="168">
        <f>+AA5+AA9+AA15+AA19+AA24</f>
        <v>280426430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50962432</v>
      </c>
      <c r="D28" s="153">
        <f>SUM(D29:D31)</f>
        <v>0</v>
      </c>
      <c r="E28" s="154">
        <f t="shared" si="5"/>
        <v>37532350</v>
      </c>
      <c r="F28" s="100">
        <f t="shared" si="5"/>
        <v>37532350</v>
      </c>
      <c r="G28" s="100">
        <f t="shared" si="5"/>
        <v>2453831</v>
      </c>
      <c r="H28" s="100">
        <f t="shared" si="5"/>
        <v>2708131</v>
      </c>
      <c r="I28" s="100">
        <f t="shared" si="5"/>
        <v>2307259</v>
      </c>
      <c r="J28" s="100">
        <f t="shared" si="5"/>
        <v>7469221</v>
      </c>
      <c r="K28" s="100">
        <f t="shared" si="5"/>
        <v>2341842</v>
      </c>
      <c r="L28" s="100">
        <f t="shared" si="5"/>
        <v>2784422</v>
      </c>
      <c r="M28" s="100">
        <f t="shared" si="5"/>
        <v>2219101</v>
      </c>
      <c r="N28" s="100">
        <f t="shared" si="5"/>
        <v>7345365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14814586</v>
      </c>
      <c r="X28" s="100">
        <f t="shared" si="5"/>
        <v>18766175</v>
      </c>
      <c r="Y28" s="100">
        <f t="shared" si="5"/>
        <v>-3951589</v>
      </c>
      <c r="Z28" s="137">
        <f>+IF(X28&lt;&gt;0,+(Y28/X28)*100,0)</f>
        <v>-21.056976181880433</v>
      </c>
      <c r="AA28" s="153">
        <f>SUM(AA29:AA31)</f>
        <v>37532350</v>
      </c>
    </row>
    <row r="29" spans="1:27" ht="13.5">
      <c r="A29" s="138" t="s">
        <v>75</v>
      </c>
      <c r="B29" s="136"/>
      <c r="C29" s="155">
        <v>12839671</v>
      </c>
      <c r="D29" s="155"/>
      <c r="E29" s="156">
        <v>14064750</v>
      </c>
      <c r="F29" s="60">
        <v>14064750</v>
      </c>
      <c r="G29" s="60">
        <v>871185</v>
      </c>
      <c r="H29" s="60">
        <v>1498737</v>
      </c>
      <c r="I29" s="60">
        <v>945835</v>
      </c>
      <c r="J29" s="60">
        <v>3315757</v>
      </c>
      <c r="K29" s="60">
        <v>1423141</v>
      </c>
      <c r="L29" s="60">
        <v>1221889</v>
      </c>
      <c r="M29" s="60">
        <v>943918</v>
      </c>
      <c r="N29" s="60">
        <v>3588948</v>
      </c>
      <c r="O29" s="60"/>
      <c r="P29" s="60"/>
      <c r="Q29" s="60"/>
      <c r="R29" s="60"/>
      <c r="S29" s="60"/>
      <c r="T29" s="60"/>
      <c r="U29" s="60"/>
      <c r="V29" s="60"/>
      <c r="W29" s="60">
        <v>6904705</v>
      </c>
      <c r="X29" s="60">
        <v>7032375</v>
      </c>
      <c r="Y29" s="60">
        <v>-127670</v>
      </c>
      <c r="Z29" s="140">
        <v>-1.82</v>
      </c>
      <c r="AA29" s="155">
        <v>14064750</v>
      </c>
    </row>
    <row r="30" spans="1:27" ht="13.5">
      <c r="A30" s="138" t="s">
        <v>76</v>
      </c>
      <c r="B30" s="136"/>
      <c r="C30" s="157">
        <v>28356307</v>
      </c>
      <c r="D30" s="157"/>
      <c r="E30" s="158">
        <v>9822040</v>
      </c>
      <c r="F30" s="159">
        <v>9822040</v>
      </c>
      <c r="G30" s="159">
        <v>329553</v>
      </c>
      <c r="H30" s="159">
        <v>410523</v>
      </c>
      <c r="I30" s="159">
        <v>594237</v>
      </c>
      <c r="J30" s="159">
        <v>1334313</v>
      </c>
      <c r="K30" s="159">
        <v>459035</v>
      </c>
      <c r="L30" s="159">
        <v>543244</v>
      </c>
      <c r="M30" s="159">
        <v>584941</v>
      </c>
      <c r="N30" s="159">
        <v>1587220</v>
      </c>
      <c r="O30" s="159"/>
      <c r="P30" s="159"/>
      <c r="Q30" s="159"/>
      <c r="R30" s="159"/>
      <c r="S30" s="159"/>
      <c r="T30" s="159"/>
      <c r="U30" s="159"/>
      <c r="V30" s="159"/>
      <c r="W30" s="159">
        <v>2921533</v>
      </c>
      <c r="X30" s="159">
        <v>4911020</v>
      </c>
      <c r="Y30" s="159">
        <v>-1989487</v>
      </c>
      <c r="Z30" s="141">
        <v>-40.51</v>
      </c>
      <c r="AA30" s="157">
        <v>9822040</v>
      </c>
    </row>
    <row r="31" spans="1:27" ht="13.5">
      <c r="A31" s="138" t="s">
        <v>77</v>
      </c>
      <c r="B31" s="136"/>
      <c r="C31" s="155">
        <v>9766454</v>
      </c>
      <c r="D31" s="155"/>
      <c r="E31" s="156">
        <v>13645560</v>
      </c>
      <c r="F31" s="60">
        <v>13645560</v>
      </c>
      <c r="G31" s="60">
        <v>1253093</v>
      </c>
      <c r="H31" s="60">
        <v>798871</v>
      </c>
      <c r="I31" s="60">
        <v>767187</v>
      </c>
      <c r="J31" s="60">
        <v>2819151</v>
      </c>
      <c r="K31" s="60">
        <v>459666</v>
      </c>
      <c r="L31" s="60">
        <v>1019289</v>
      </c>
      <c r="M31" s="60">
        <v>690242</v>
      </c>
      <c r="N31" s="60">
        <v>2169197</v>
      </c>
      <c r="O31" s="60"/>
      <c r="P31" s="60"/>
      <c r="Q31" s="60"/>
      <c r="R31" s="60"/>
      <c r="S31" s="60"/>
      <c r="T31" s="60"/>
      <c r="U31" s="60"/>
      <c r="V31" s="60"/>
      <c r="W31" s="60">
        <v>4988348</v>
      </c>
      <c r="X31" s="60">
        <v>6822780</v>
      </c>
      <c r="Y31" s="60">
        <v>-1834432</v>
      </c>
      <c r="Z31" s="140">
        <v>-26.89</v>
      </c>
      <c r="AA31" s="155">
        <v>13645560</v>
      </c>
    </row>
    <row r="32" spans="1:27" ht="13.5">
      <c r="A32" s="135" t="s">
        <v>78</v>
      </c>
      <c r="B32" s="136"/>
      <c r="C32" s="153">
        <f aca="true" t="shared" si="6" ref="C32:Y32">SUM(C33:C37)</f>
        <v>44991067</v>
      </c>
      <c r="D32" s="153">
        <f>SUM(D33:D37)</f>
        <v>0</v>
      </c>
      <c r="E32" s="154">
        <f t="shared" si="6"/>
        <v>50373170</v>
      </c>
      <c r="F32" s="100">
        <f t="shared" si="6"/>
        <v>50373170</v>
      </c>
      <c r="G32" s="100">
        <f t="shared" si="6"/>
        <v>3136059</v>
      </c>
      <c r="H32" s="100">
        <f t="shared" si="6"/>
        <v>3637617</v>
      </c>
      <c r="I32" s="100">
        <f t="shared" si="6"/>
        <v>3441520</v>
      </c>
      <c r="J32" s="100">
        <f t="shared" si="6"/>
        <v>10215196</v>
      </c>
      <c r="K32" s="100">
        <f t="shared" si="6"/>
        <v>3411003</v>
      </c>
      <c r="L32" s="100">
        <f t="shared" si="6"/>
        <v>4506503</v>
      </c>
      <c r="M32" s="100">
        <f t="shared" si="6"/>
        <v>3726605</v>
      </c>
      <c r="N32" s="100">
        <f t="shared" si="6"/>
        <v>11644111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21859307</v>
      </c>
      <c r="X32" s="100">
        <f t="shared" si="6"/>
        <v>25186585</v>
      </c>
      <c r="Y32" s="100">
        <f t="shared" si="6"/>
        <v>-3327278</v>
      </c>
      <c r="Z32" s="137">
        <f>+IF(X32&lt;&gt;0,+(Y32/X32)*100,0)</f>
        <v>-13.210516630182298</v>
      </c>
      <c r="AA32" s="153">
        <f>SUM(AA33:AA37)</f>
        <v>50373170</v>
      </c>
    </row>
    <row r="33" spans="1:27" ht="13.5">
      <c r="A33" s="138" t="s">
        <v>79</v>
      </c>
      <c r="B33" s="136"/>
      <c r="C33" s="155"/>
      <c r="D33" s="155"/>
      <c r="E33" s="156">
        <v>3906510</v>
      </c>
      <c r="F33" s="60">
        <v>3906510</v>
      </c>
      <c r="G33" s="60">
        <v>300909</v>
      </c>
      <c r="H33" s="60">
        <v>339630</v>
      </c>
      <c r="I33" s="60">
        <v>346500</v>
      </c>
      <c r="J33" s="60">
        <v>987039</v>
      </c>
      <c r="K33" s="60">
        <v>333325</v>
      </c>
      <c r="L33" s="60">
        <v>371996</v>
      </c>
      <c r="M33" s="60">
        <v>319694</v>
      </c>
      <c r="N33" s="60">
        <v>1025015</v>
      </c>
      <c r="O33" s="60"/>
      <c r="P33" s="60"/>
      <c r="Q33" s="60"/>
      <c r="R33" s="60"/>
      <c r="S33" s="60"/>
      <c r="T33" s="60"/>
      <c r="U33" s="60"/>
      <c r="V33" s="60"/>
      <c r="W33" s="60">
        <v>2012054</v>
      </c>
      <c r="X33" s="60">
        <v>1953255</v>
      </c>
      <c r="Y33" s="60">
        <v>58799</v>
      </c>
      <c r="Z33" s="140">
        <v>3.01</v>
      </c>
      <c r="AA33" s="155">
        <v>3906510</v>
      </c>
    </row>
    <row r="34" spans="1:27" ht="13.5">
      <c r="A34" s="138" t="s">
        <v>80</v>
      </c>
      <c r="B34" s="136"/>
      <c r="C34" s="155">
        <v>3500546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26760647</v>
      </c>
      <c r="D35" s="155"/>
      <c r="E35" s="156">
        <v>29295790</v>
      </c>
      <c r="F35" s="60">
        <v>29295790</v>
      </c>
      <c r="G35" s="60">
        <v>1510342</v>
      </c>
      <c r="H35" s="60">
        <v>2193328</v>
      </c>
      <c r="I35" s="60">
        <v>1839513</v>
      </c>
      <c r="J35" s="60">
        <v>5543183</v>
      </c>
      <c r="K35" s="60">
        <v>1821571</v>
      </c>
      <c r="L35" s="60">
        <v>2534662</v>
      </c>
      <c r="M35" s="60">
        <v>2168176</v>
      </c>
      <c r="N35" s="60">
        <v>6524409</v>
      </c>
      <c r="O35" s="60"/>
      <c r="P35" s="60"/>
      <c r="Q35" s="60"/>
      <c r="R35" s="60"/>
      <c r="S35" s="60"/>
      <c r="T35" s="60"/>
      <c r="U35" s="60"/>
      <c r="V35" s="60"/>
      <c r="W35" s="60">
        <v>12067592</v>
      </c>
      <c r="X35" s="60">
        <v>14647895</v>
      </c>
      <c r="Y35" s="60">
        <v>-2580303</v>
      </c>
      <c r="Z35" s="140">
        <v>-17.62</v>
      </c>
      <c r="AA35" s="155">
        <v>29295790</v>
      </c>
    </row>
    <row r="36" spans="1:27" ht="13.5">
      <c r="A36" s="138" t="s">
        <v>82</v>
      </c>
      <c r="B36" s="136"/>
      <c r="C36" s="155">
        <v>983040</v>
      </c>
      <c r="D36" s="155"/>
      <c r="E36" s="156">
        <v>1215720</v>
      </c>
      <c r="F36" s="60">
        <v>1215720</v>
      </c>
      <c r="G36" s="60">
        <v>30590</v>
      </c>
      <c r="H36" s="60">
        <v>36531</v>
      </c>
      <c r="I36" s="60">
        <v>28516</v>
      </c>
      <c r="J36" s="60">
        <v>95637</v>
      </c>
      <c r="K36" s="60">
        <v>32941</v>
      </c>
      <c r="L36" s="60">
        <v>69314</v>
      </c>
      <c r="M36" s="60">
        <v>28833</v>
      </c>
      <c r="N36" s="60">
        <v>131088</v>
      </c>
      <c r="O36" s="60"/>
      <c r="P36" s="60"/>
      <c r="Q36" s="60"/>
      <c r="R36" s="60"/>
      <c r="S36" s="60"/>
      <c r="T36" s="60"/>
      <c r="U36" s="60"/>
      <c r="V36" s="60"/>
      <c r="W36" s="60">
        <v>226725</v>
      </c>
      <c r="X36" s="60">
        <v>607860</v>
      </c>
      <c r="Y36" s="60">
        <v>-381135</v>
      </c>
      <c r="Z36" s="140">
        <v>-62.7</v>
      </c>
      <c r="AA36" s="155">
        <v>1215720</v>
      </c>
    </row>
    <row r="37" spans="1:27" ht="13.5">
      <c r="A37" s="138" t="s">
        <v>83</v>
      </c>
      <c r="B37" s="136"/>
      <c r="C37" s="157">
        <v>13746834</v>
      </c>
      <c r="D37" s="157"/>
      <c r="E37" s="158">
        <v>15955150</v>
      </c>
      <c r="F37" s="159">
        <v>15955150</v>
      </c>
      <c r="G37" s="159">
        <v>1294218</v>
      </c>
      <c r="H37" s="159">
        <v>1068128</v>
      </c>
      <c r="I37" s="159">
        <v>1226991</v>
      </c>
      <c r="J37" s="159">
        <v>3589337</v>
      </c>
      <c r="K37" s="159">
        <v>1223166</v>
      </c>
      <c r="L37" s="159">
        <v>1530531</v>
      </c>
      <c r="M37" s="159">
        <v>1209902</v>
      </c>
      <c r="N37" s="159">
        <v>3963599</v>
      </c>
      <c r="O37" s="159"/>
      <c r="P37" s="159"/>
      <c r="Q37" s="159"/>
      <c r="R37" s="159"/>
      <c r="S37" s="159"/>
      <c r="T37" s="159"/>
      <c r="U37" s="159"/>
      <c r="V37" s="159"/>
      <c r="W37" s="159">
        <v>7552936</v>
      </c>
      <c r="X37" s="159">
        <v>7977575</v>
      </c>
      <c r="Y37" s="159">
        <v>-424639</v>
      </c>
      <c r="Z37" s="141">
        <v>-5.32</v>
      </c>
      <c r="AA37" s="157">
        <v>15955150</v>
      </c>
    </row>
    <row r="38" spans="1:27" ht="13.5">
      <c r="A38" s="135" t="s">
        <v>84</v>
      </c>
      <c r="B38" s="142"/>
      <c r="C38" s="153">
        <f aca="true" t="shared" si="7" ref="C38:Y38">SUM(C39:C41)</f>
        <v>73809330</v>
      </c>
      <c r="D38" s="153">
        <f>SUM(D39:D41)</f>
        <v>0</v>
      </c>
      <c r="E38" s="154">
        <f t="shared" si="7"/>
        <v>84335460</v>
      </c>
      <c r="F38" s="100">
        <f t="shared" si="7"/>
        <v>84335460</v>
      </c>
      <c r="G38" s="100">
        <f t="shared" si="7"/>
        <v>7693833</v>
      </c>
      <c r="H38" s="100">
        <f t="shared" si="7"/>
        <v>5041713</v>
      </c>
      <c r="I38" s="100">
        <f t="shared" si="7"/>
        <v>9702288</v>
      </c>
      <c r="J38" s="100">
        <f t="shared" si="7"/>
        <v>22437834</v>
      </c>
      <c r="K38" s="100">
        <f t="shared" si="7"/>
        <v>1048445</v>
      </c>
      <c r="L38" s="100">
        <f t="shared" si="7"/>
        <v>18056790</v>
      </c>
      <c r="M38" s="100">
        <f t="shared" si="7"/>
        <v>2616556</v>
      </c>
      <c r="N38" s="100">
        <f t="shared" si="7"/>
        <v>21721791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44159625</v>
      </c>
      <c r="X38" s="100">
        <f t="shared" si="7"/>
        <v>42167730</v>
      </c>
      <c r="Y38" s="100">
        <f t="shared" si="7"/>
        <v>1991895</v>
      </c>
      <c r="Z38" s="137">
        <f>+IF(X38&lt;&gt;0,+(Y38/X38)*100,0)</f>
        <v>4.723742539615009</v>
      </c>
      <c r="AA38" s="153">
        <f>SUM(AA39:AA41)</f>
        <v>84335460</v>
      </c>
    </row>
    <row r="39" spans="1:27" ht="13.5">
      <c r="A39" s="138" t="s">
        <v>85</v>
      </c>
      <c r="B39" s="136"/>
      <c r="C39" s="155">
        <v>4129013</v>
      </c>
      <c r="D39" s="155"/>
      <c r="E39" s="156">
        <v>2967460</v>
      </c>
      <c r="F39" s="60">
        <v>2967460</v>
      </c>
      <c r="G39" s="60">
        <v>216520</v>
      </c>
      <c r="H39" s="60">
        <v>241013</v>
      </c>
      <c r="I39" s="60">
        <v>321896</v>
      </c>
      <c r="J39" s="60">
        <v>779429</v>
      </c>
      <c r="K39" s="60">
        <v>186469</v>
      </c>
      <c r="L39" s="60">
        <v>254728</v>
      </c>
      <c r="M39" s="60">
        <v>177289</v>
      </c>
      <c r="N39" s="60">
        <v>618486</v>
      </c>
      <c r="O39" s="60"/>
      <c r="P39" s="60"/>
      <c r="Q39" s="60"/>
      <c r="R39" s="60"/>
      <c r="S39" s="60"/>
      <c r="T39" s="60"/>
      <c r="U39" s="60"/>
      <c r="V39" s="60"/>
      <c r="W39" s="60">
        <v>1397915</v>
      </c>
      <c r="X39" s="60">
        <v>1483730</v>
      </c>
      <c r="Y39" s="60">
        <v>-85815</v>
      </c>
      <c r="Z39" s="140">
        <v>-5.78</v>
      </c>
      <c r="AA39" s="155">
        <v>2967460</v>
      </c>
    </row>
    <row r="40" spans="1:27" ht="13.5">
      <c r="A40" s="138" t="s">
        <v>86</v>
      </c>
      <c r="B40" s="136"/>
      <c r="C40" s="155">
        <v>69680317</v>
      </c>
      <c r="D40" s="155"/>
      <c r="E40" s="156">
        <v>81368000</v>
      </c>
      <c r="F40" s="60">
        <v>81368000</v>
      </c>
      <c r="G40" s="60">
        <v>7477313</v>
      </c>
      <c r="H40" s="60">
        <v>4800700</v>
      </c>
      <c r="I40" s="60">
        <v>9380392</v>
      </c>
      <c r="J40" s="60">
        <v>21658405</v>
      </c>
      <c r="K40" s="60">
        <v>861976</v>
      </c>
      <c r="L40" s="60">
        <v>17802062</v>
      </c>
      <c r="M40" s="60">
        <v>2439267</v>
      </c>
      <c r="N40" s="60">
        <v>21103305</v>
      </c>
      <c r="O40" s="60"/>
      <c r="P40" s="60"/>
      <c r="Q40" s="60"/>
      <c r="R40" s="60"/>
      <c r="S40" s="60"/>
      <c r="T40" s="60"/>
      <c r="U40" s="60"/>
      <c r="V40" s="60"/>
      <c r="W40" s="60">
        <v>42761710</v>
      </c>
      <c r="X40" s="60">
        <v>40684000</v>
      </c>
      <c r="Y40" s="60">
        <v>2077710</v>
      </c>
      <c r="Z40" s="140">
        <v>5.11</v>
      </c>
      <c r="AA40" s="155">
        <v>81368000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82531795</v>
      </c>
      <c r="D42" s="153">
        <f>SUM(D43:D46)</f>
        <v>0</v>
      </c>
      <c r="E42" s="154">
        <f t="shared" si="8"/>
        <v>97564580</v>
      </c>
      <c r="F42" s="100">
        <f t="shared" si="8"/>
        <v>97564580</v>
      </c>
      <c r="G42" s="100">
        <f t="shared" si="8"/>
        <v>6408209</v>
      </c>
      <c r="H42" s="100">
        <f t="shared" si="8"/>
        <v>5179049</v>
      </c>
      <c r="I42" s="100">
        <f t="shared" si="8"/>
        <v>5874309</v>
      </c>
      <c r="J42" s="100">
        <f t="shared" si="8"/>
        <v>17461567</v>
      </c>
      <c r="K42" s="100">
        <f t="shared" si="8"/>
        <v>17042971</v>
      </c>
      <c r="L42" s="100">
        <f t="shared" si="8"/>
        <v>-5847052</v>
      </c>
      <c r="M42" s="100">
        <f t="shared" si="8"/>
        <v>12525313</v>
      </c>
      <c r="N42" s="100">
        <f t="shared" si="8"/>
        <v>23721232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41182799</v>
      </c>
      <c r="X42" s="100">
        <f t="shared" si="8"/>
        <v>48782290</v>
      </c>
      <c r="Y42" s="100">
        <f t="shared" si="8"/>
        <v>-7599491</v>
      </c>
      <c r="Z42" s="137">
        <f>+IF(X42&lt;&gt;0,+(Y42/X42)*100,0)</f>
        <v>-15.578381006713707</v>
      </c>
      <c r="AA42" s="153">
        <f>SUM(AA43:AA46)</f>
        <v>97564580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82531795</v>
      </c>
      <c r="D44" s="155"/>
      <c r="E44" s="156">
        <v>97564580</v>
      </c>
      <c r="F44" s="60">
        <v>97564580</v>
      </c>
      <c r="G44" s="60">
        <v>6408209</v>
      </c>
      <c r="H44" s="60">
        <v>5179049</v>
      </c>
      <c r="I44" s="60">
        <v>5874309</v>
      </c>
      <c r="J44" s="60">
        <v>17461567</v>
      </c>
      <c r="K44" s="60">
        <v>17042971</v>
      </c>
      <c r="L44" s="60">
        <v>-5847052</v>
      </c>
      <c r="M44" s="60">
        <v>12525313</v>
      </c>
      <c r="N44" s="60">
        <v>23721232</v>
      </c>
      <c r="O44" s="60"/>
      <c r="P44" s="60"/>
      <c r="Q44" s="60"/>
      <c r="R44" s="60"/>
      <c r="S44" s="60"/>
      <c r="T44" s="60"/>
      <c r="U44" s="60"/>
      <c r="V44" s="60"/>
      <c r="W44" s="60">
        <v>41182799</v>
      </c>
      <c r="X44" s="60">
        <v>48782290</v>
      </c>
      <c r="Y44" s="60">
        <v>-7599491</v>
      </c>
      <c r="Z44" s="140">
        <v>-15.58</v>
      </c>
      <c r="AA44" s="155">
        <v>97564580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252294624</v>
      </c>
      <c r="D48" s="168">
        <f>+D28+D32+D38+D42+D47</f>
        <v>0</v>
      </c>
      <c r="E48" s="169">
        <f t="shared" si="9"/>
        <v>269805560</v>
      </c>
      <c r="F48" s="73">
        <f t="shared" si="9"/>
        <v>269805560</v>
      </c>
      <c r="G48" s="73">
        <f t="shared" si="9"/>
        <v>19691932</v>
      </c>
      <c r="H48" s="73">
        <f t="shared" si="9"/>
        <v>16566510</v>
      </c>
      <c r="I48" s="73">
        <f t="shared" si="9"/>
        <v>21325376</v>
      </c>
      <c r="J48" s="73">
        <f t="shared" si="9"/>
        <v>57583818</v>
      </c>
      <c r="K48" s="73">
        <f t="shared" si="9"/>
        <v>23844261</v>
      </c>
      <c r="L48" s="73">
        <f t="shared" si="9"/>
        <v>19500663</v>
      </c>
      <c r="M48" s="73">
        <f t="shared" si="9"/>
        <v>21087575</v>
      </c>
      <c r="N48" s="73">
        <f t="shared" si="9"/>
        <v>64432499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122016317</v>
      </c>
      <c r="X48" s="73">
        <f t="shared" si="9"/>
        <v>134902780</v>
      </c>
      <c r="Y48" s="73">
        <f t="shared" si="9"/>
        <v>-12886463</v>
      </c>
      <c r="Z48" s="170">
        <f>+IF(X48&lt;&gt;0,+(Y48/X48)*100,0)</f>
        <v>-9.552407296573131</v>
      </c>
      <c r="AA48" s="168">
        <f>+AA28+AA32+AA38+AA42+AA47</f>
        <v>269805560</v>
      </c>
    </row>
    <row r="49" spans="1:27" ht="13.5">
      <c r="A49" s="148" t="s">
        <v>49</v>
      </c>
      <c r="B49" s="149"/>
      <c r="C49" s="171">
        <f aca="true" t="shared" si="10" ref="C49:Y49">+C25-C48</f>
        <v>8965972</v>
      </c>
      <c r="D49" s="171">
        <f>+D25-D48</f>
        <v>0</v>
      </c>
      <c r="E49" s="172">
        <f t="shared" si="10"/>
        <v>10620870</v>
      </c>
      <c r="F49" s="173">
        <f t="shared" si="10"/>
        <v>10620870</v>
      </c>
      <c r="G49" s="173">
        <f t="shared" si="10"/>
        <v>14611566</v>
      </c>
      <c r="H49" s="173">
        <f t="shared" si="10"/>
        <v>11748881</v>
      </c>
      <c r="I49" s="173">
        <f t="shared" si="10"/>
        <v>-13775237</v>
      </c>
      <c r="J49" s="173">
        <f t="shared" si="10"/>
        <v>12585210</v>
      </c>
      <c r="K49" s="173">
        <f t="shared" si="10"/>
        <v>-7683548</v>
      </c>
      <c r="L49" s="173">
        <f t="shared" si="10"/>
        <v>143163</v>
      </c>
      <c r="M49" s="173">
        <f t="shared" si="10"/>
        <v>21193187</v>
      </c>
      <c r="N49" s="173">
        <f t="shared" si="10"/>
        <v>13652802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26238012</v>
      </c>
      <c r="X49" s="173">
        <f>IF(F25=F48,0,X25-X48)</f>
        <v>5310435</v>
      </c>
      <c r="Y49" s="173">
        <f t="shared" si="10"/>
        <v>20927577</v>
      </c>
      <c r="Z49" s="174">
        <f>+IF(X49&lt;&gt;0,+(Y49/X49)*100,0)</f>
        <v>394.08404396250023</v>
      </c>
      <c r="AA49" s="171">
        <f>+AA25-AA48</f>
        <v>10620870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87250567</v>
      </c>
      <c r="D8" s="155">
        <v>0</v>
      </c>
      <c r="E8" s="156">
        <v>96510510</v>
      </c>
      <c r="F8" s="60">
        <v>96510510</v>
      </c>
      <c r="G8" s="60">
        <v>3103230</v>
      </c>
      <c r="H8" s="60">
        <v>6643306</v>
      </c>
      <c r="I8" s="60">
        <v>6413073</v>
      </c>
      <c r="J8" s="60">
        <v>16159609</v>
      </c>
      <c r="K8" s="60">
        <v>6028062</v>
      </c>
      <c r="L8" s="60">
        <v>7651778</v>
      </c>
      <c r="M8" s="60">
        <v>7376787</v>
      </c>
      <c r="N8" s="60">
        <v>21056627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37216236</v>
      </c>
      <c r="X8" s="60">
        <v>48255255</v>
      </c>
      <c r="Y8" s="60">
        <v>-11039019</v>
      </c>
      <c r="Z8" s="140">
        <v>-22.88</v>
      </c>
      <c r="AA8" s="155">
        <v>96510510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1557520</v>
      </c>
      <c r="D11" s="155">
        <v>0</v>
      </c>
      <c r="E11" s="156">
        <v>0</v>
      </c>
      <c r="F11" s="60">
        <v>0</v>
      </c>
      <c r="G11" s="60">
        <v>0</v>
      </c>
      <c r="H11" s="60">
        <v>255364</v>
      </c>
      <c r="I11" s="60">
        <v>1828</v>
      </c>
      <c r="J11" s="60">
        <v>257192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257192</v>
      </c>
      <c r="X11" s="60">
        <v>0</v>
      </c>
      <c r="Y11" s="60">
        <v>257192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5279300</v>
      </c>
      <c r="F12" s="60">
        <v>5279300</v>
      </c>
      <c r="G12" s="60">
        <v>519473</v>
      </c>
      <c r="H12" s="60">
        <v>419536</v>
      </c>
      <c r="I12" s="60">
        <v>412427</v>
      </c>
      <c r="J12" s="60">
        <v>1351436</v>
      </c>
      <c r="K12" s="60">
        <v>224451</v>
      </c>
      <c r="L12" s="60">
        <v>223096</v>
      </c>
      <c r="M12" s="60">
        <v>199510</v>
      </c>
      <c r="N12" s="60">
        <v>647057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1998493</v>
      </c>
      <c r="X12" s="60">
        <v>2639650</v>
      </c>
      <c r="Y12" s="60">
        <v>-641157</v>
      </c>
      <c r="Z12" s="140">
        <v>-24.29</v>
      </c>
      <c r="AA12" s="155">
        <v>5279300</v>
      </c>
    </row>
    <row r="13" spans="1:27" ht="13.5">
      <c r="A13" s="181" t="s">
        <v>109</v>
      </c>
      <c r="B13" s="185"/>
      <c r="C13" s="155">
        <v>8898704</v>
      </c>
      <c r="D13" s="155">
        <v>0</v>
      </c>
      <c r="E13" s="156">
        <v>8000000</v>
      </c>
      <c r="F13" s="60">
        <v>8000000</v>
      </c>
      <c r="G13" s="60">
        <v>-10146</v>
      </c>
      <c r="H13" s="60">
        <v>32819</v>
      </c>
      <c r="I13" s="60">
        <v>309373</v>
      </c>
      <c r="J13" s="60">
        <v>332046</v>
      </c>
      <c r="K13" s="60">
        <v>340560</v>
      </c>
      <c r="L13" s="60">
        <v>997705</v>
      </c>
      <c r="M13" s="60">
        <v>0</v>
      </c>
      <c r="N13" s="60">
        <v>1338265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1670311</v>
      </c>
      <c r="X13" s="60">
        <v>4000000</v>
      </c>
      <c r="Y13" s="60">
        <v>-2329689</v>
      </c>
      <c r="Z13" s="140">
        <v>-58.24</v>
      </c>
      <c r="AA13" s="155">
        <v>8000000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329000</v>
      </c>
      <c r="N14" s="60">
        <v>329000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329000</v>
      </c>
      <c r="X14" s="60">
        <v>0</v>
      </c>
      <c r="Y14" s="60">
        <v>329000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402000</v>
      </c>
      <c r="D17" s="155">
        <v>0</v>
      </c>
      <c r="E17" s="156">
        <v>120120</v>
      </c>
      <c r="F17" s="60">
        <v>120120</v>
      </c>
      <c r="G17" s="60">
        <v>20000</v>
      </c>
      <c r="H17" s="60">
        <v>0</v>
      </c>
      <c r="I17" s="60">
        <v>0</v>
      </c>
      <c r="J17" s="60">
        <v>20000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20000</v>
      </c>
      <c r="X17" s="60">
        <v>60060</v>
      </c>
      <c r="Y17" s="60">
        <v>-40060</v>
      </c>
      <c r="Z17" s="140">
        <v>-66.7</v>
      </c>
      <c r="AA17" s="155">
        <v>120120</v>
      </c>
    </row>
    <row r="18" spans="1:27" ht="13.5">
      <c r="A18" s="183" t="s">
        <v>114</v>
      </c>
      <c r="B18" s="182"/>
      <c r="C18" s="155">
        <v>69680317</v>
      </c>
      <c r="D18" s="155">
        <v>0</v>
      </c>
      <c r="E18" s="156">
        <v>81368000</v>
      </c>
      <c r="F18" s="60">
        <v>81368000</v>
      </c>
      <c r="G18" s="60">
        <v>0</v>
      </c>
      <c r="H18" s="60">
        <v>20138000</v>
      </c>
      <c r="I18" s="60">
        <v>0</v>
      </c>
      <c r="J18" s="60">
        <v>20138000</v>
      </c>
      <c r="K18" s="60">
        <v>9310000</v>
      </c>
      <c r="L18" s="60">
        <v>10323000</v>
      </c>
      <c r="M18" s="60">
        <v>9995381</v>
      </c>
      <c r="N18" s="60">
        <v>29628381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49766381</v>
      </c>
      <c r="X18" s="60">
        <v>40684000</v>
      </c>
      <c r="Y18" s="60">
        <v>9082381</v>
      </c>
      <c r="Z18" s="140">
        <v>22.32</v>
      </c>
      <c r="AA18" s="155">
        <v>81368000</v>
      </c>
    </row>
    <row r="19" spans="1:27" ht="13.5">
      <c r="A19" s="181" t="s">
        <v>34</v>
      </c>
      <c r="B19" s="185"/>
      <c r="C19" s="155">
        <v>82061756</v>
      </c>
      <c r="D19" s="155">
        <v>0</v>
      </c>
      <c r="E19" s="156">
        <v>76281000</v>
      </c>
      <c r="F19" s="60">
        <v>76281000</v>
      </c>
      <c r="G19" s="60">
        <v>30261000</v>
      </c>
      <c r="H19" s="60">
        <v>34681</v>
      </c>
      <c r="I19" s="60">
        <v>0</v>
      </c>
      <c r="J19" s="60">
        <v>30295681</v>
      </c>
      <c r="K19" s="60">
        <v>0</v>
      </c>
      <c r="L19" s="60">
        <v>118410</v>
      </c>
      <c r="M19" s="60">
        <v>23356662</v>
      </c>
      <c r="N19" s="60">
        <v>23475072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53770753</v>
      </c>
      <c r="X19" s="60">
        <v>38140500</v>
      </c>
      <c r="Y19" s="60">
        <v>15630253</v>
      </c>
      <c r="Z19" s="140">
        <v>40.98</v>
      </c>
      <c r="AA19" s="155">
        <v>76281000</v>
      </c>
    </row>
    <row r="20" spans="1:27" ht="13.5">
      <c r="A20" s="181" t="s">
        <v>35</v>
      </c>
      <c r="B20" s="185"/>
      <c r="C20" s="155">
        <v>11409732</v>
      </c>
      <c r="D20" s="155">
        <v>0</v>
      </c>
      <c r="E20" s="156">
        <v>2867500</v>
      </c>
      <c r="F20" s="54">
        <v>2867500</v>
      </c>
      <c r="G20" s="54">
        <v>409941</v>
      </c>
      <c r="H20" s="54">
        <v>791685</v>
      </c>
      <c r="I20" s="54">
        <v>413438</v>
      </c>
      <c r="J20" s="54">
        <v>1615064</v>
      </c>
      <c r="K20" s="54">
        <v>-768662</v>
      </c>
      <c r="L20" s="54">
        <v>329837</v>
      </c>
      <c r="M20" s="54">
        <v>500084</v>
      </c>
      <c r="N20" s="54">
        <v>61259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1676323</v>
      </c>
      <c r="X20" s="54">
        <v>1433750</v>
      </c>
      <c r="Y20" s="54">
        <v>242573</v>
      </c>
      <c r="Z20" s="184">
        <v>16.92</v>
      </c>
      <c r="AA20" s="130">
        <v>2867500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261260596</v>
      </c>
      <c r="D22" s="188">
        <f>SUM(D5:D21)</f>
        <v>0</v>
      </c>
      <c r="E22" s="189">
        <f t="shared" si="0"/>
        <v>270426430</v>
      </c>
      <c r="F22" s="190">
        <f t="shared" si="0"/>
        <v>270426430</v>
      </c>
      <c r="G22" s="190">
        <f t="shared" si="0"/>
        <v>34303498</v>
      </c>
      <c r="H22" s="190">
        <f t="shared" si="0"/>
        <v>28315391</v>
      </c>
      <c r="I22" s="190">
        <f t="shared" si="0"/>
        <v>7550139</v>
      </c>
      <c r="J22" s="190">
        <f t="shared" si="0"/>
        <v>70169028</v>
      </c>
      <c r="K22" s="190">
        <f t="shared" si="0"/>
        <v>15134411</v>
      </c>
      <c r="L22" s="190">
        <f t="shared" si="0"/>
        <v>19643826</v>
      </c>
      <c r="M22" s="190">
        <f t="shared" si="0"/>
        <v>41757424</v>
      </c>
      <c r="N22" s="190">
        <f t="shared" si="0"/>
        <v>76535661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146704689</v>
      </c>
      <c r="X22" s="190">
        <f t="shared" si="0"/>
        <v>135213215</v>
      </c>
      <c r="Y22" s="190">
        <f t="shared" si="0"/>
        <v>11491474</v>
      </c>
      <c r="Z22" s="191">
        <f>+IF(X22&lt;&gt;0,+(Y22/X22)*100,0)</f>
        <v>8.498780241265619</v>
      </c>
      <c r="AA22" s="188">
        <f>SUM(AA5:AA21)</f>
        <v>270426430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67151261</v>
      </c>
      <c r="D25" s="155">
        <v>0</v>
      </c>
      <c r="E25" s="156">
        <v>74916010</v>
      </c>
      <c r="F25" s="60">
        <v>74916010</v>
      </c>
      <c r="G25" s="60">
        <v>5993024</v>
      </c>
      <c r="H25" s="60">
        <v>5364656</v>
      </c>
      <c r="I25" s="60">
        <v>5949131</v>
      </c>
      <c r="J25" s="60">
        <v>17306811</v>
      </c>
      <c r="K25" s="60">
        <v>5800485</v>
      </c>
      <c r="L25" s="60">
        <v>7286131</v>
      </c>
      <c r="M25" s="60">
        <v>5807517</v>
      </c>
      <c r="N25" s="60">
        <v>18894133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36200944</v>
      </c>
      <c r="X25" s="60">
        <v>37458005</v>
      </c>
      <c r="Y25" s="60">
        <v>-1257061</v>
      </c>
      <c r="Z25" s="140">
        <v>-3.36</v>
      </c>
      <c r="AA25" s="155">
        <v>74916010</v>
      </c>
    </row>
    <row r="26" spans="1:27" ht="13.5">
      <c r="A26" s="183" t="s">
        <v>38</v>
      </c>
      <c r="B26" s="182"/>
      <c r="C26" s="155">
        <v>3951457</v>
      </c>
      <c r="D26" s="155">
        <v>0</v>
      </c>
      <c r="E26" s="156">
        <v>4783820</v>
      </c>
      <c r="F26" s="60">
        <v>4783820</v>
      </c>
      <c r="G26" s="60">
        <v>344838</v>
      </c>
      <c r="H26" s="60">
        <v>344838</v>
      </c>
      <c r="I26" s="60">
        <v>345572</v>
      </c>
      <c r="J26" s="60">
        <v>1035248</v>
      </c>
      <c r="K26" s="60">
        <v>344838</v>
      </c>
      <c r="L26" s="60">
        <v>363295</v>
      </c>
      <c r="M26" s="60">
        <v>344838</v>
      </c>
      <c r="N26" s="60">
        <v>1052971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2088219</v>
      </c>
      <c r="X26" s="60">
        <v>2391910</v>
      </c>
      <c r="Y26" s="60">
        <v>-303691</v>
      </c>
      <c r="Z26" s="140">
        <v>-12.7</v>
      </c>
      <c r="AA26" s="155">
        <v>4783820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4523403</v>
      </c>
      <c r="N27" s="60">
        <v>4523403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4523403</v>
      </c>
      <c r="X27" s="60">
        <v>0</v>
      </c>
      <c r="Y27" s="60">
        <v>4523403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12485462</v>
      </c>
      <c r="D28" s="155">
        <v>0</v>
      </c>
      <c r="E28" s="156">
        <v>24763590</v>
      </c>
      <c r="F28" s="60">
        <v>24763590</v>
      </c>
      <c r="G28" s="60">
        <v>0</v>
      </c>
      <c r="H28" s="60">
        <v>1041597</v>
      </c>
      <c r="I28" s="60">
        <v>2042898</v>
      </c>
      <c r="J28" s="60">
        <v>3084495</v>
      </c>
      <c r="K28" s="60">
        <v>1037425</v>
      </c>
      <c r="L28" s="60">
        <v>1000807</v>
      </c>
      <c r="M28" s="60">
        <v>1031643</v>
      </c>
      <c r="N28" s="60">
        <v>3069875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6154370</v>
      </c>
      <c r="X28" s="60">
        <v>12381795</v>
      </c>
      <c r="Y28" s="60">
        <v>-6227425</v>
      </c>
      <c r="Z28" s="140">
        <v>-50.3</v>
      </c>
      <c r="AA28" s="155">
        <v>24763590</v>
      </c>
    </row>
    <row r="29" spans="1:27" ht="13.5">
      <c r="A29" s="183" t="s">
        <v>40</v>
      </c>
      <c r="B29" s="182"/>
      <c r="C29" s="155">
        <v>10793408</v>
      </c>
      <c r="D29" s="155">
        <v>0</v>
      </c>
      <c r="E29" s="156">
        <v>12930380</v>
      </c>
      <c r="F29" s="60">
        <v>12930380</v>
      </c>
      <c r="G29" s="60">
        <v>1650123</v>
      </c>
      <c r="H29" s="60">
        <v>-12469</v>
      </c>
      <c r="I29" s="60">
        <v>0</v>
      </c>
      <c r="J29" s="60">
        <v>1637654</v>
      </c>
      <c r="K29" s="60">
        <v>0</v>
      </c>
      <c r="L29" s="60">
        <v>0</v>
      </c>
      <c r="M29" s="60">
        <v>4470454</v>
      </c>
      <c r="N29" s="60">
        <v>4470454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6108108</v>
      </c>
      <c r="X29" s="60">
        <v>6465190</v>
      </c>
      <c r="Y29" s="60">
        <v>-357082</v>
      </c>
      <c r="Z29" s="140">
        <v>-5.52</v>
      </c>
      <c r="AA29" s="155">
        <v>12930380</v>
      </c>
    </row>
    <row r="30" spans="1:27" ht="13.5">
      <c r="A30" s="183" t="s">
        <v>119</v>
      </c>
      <c r="B30" s="182"/>
      <c r="C30" s="155">
        <v>8719712</v>
      </c>
      <c r="D30" s="155">
        <v>0</v>
      </c>
      <c r="E30" s="156">
        <v>9861150</v>
      </c>
      <c r="F30" s="60">
        <v>9861150</v>
      </c>
      <c r="G30" s="60">
        <v>778238</v>
      </c>
      <c r="H30" s="60">
        <v>743</v>
      </c>
      <c r="I30" s="60">
        <v>742534</v>
      </c>
      <c r="J30" s="60">
        <v>1521515</v>
      </c>
      <c r="K30" s="60">
        <v>670891</v>
      </c>
      <c r="L30" s="60">
        <v>715722</v>
      </c>
      <c r="M30" s="60">
        <v>675077</v>
      </c>
      <c r="N30" s="60">
        <v>2061690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3583205</v>
      </c>
      <c r="X30" s="60">
        <v>4930575</v>
      </c>
      <c r="Y30" s="60">
        <v>-1347370</v>
      </c>
      <c r="Z30" s="140">
        <v>-27.33</v>
      </c>
      <c r="AA30" s="155">
        <v>9861150</v>
      </c>
    </row>
    <row r="31" spans="1:27" ht="13.5">
      <c r="A31" s="183" t="s">
        <v>120</v>
      </c>
      <c r="B31" s="182"/>
      <c r="C31" s="155">
        <v>12631836</v>
      </c>
      <c r="D31" s="155">
        <v>0</v>
      </c>
      <c r="E31" s="156">
        <v>78200320</v>
      </c>
      <c r="F31" s="60">
        <v>78200320</v>
      </c>
      <c r="G31" s="60">
        <v>-920992</v>
      </c>
      <c r="H31" s="60">
        <v>711893</v>
      </c>
      <c r="I31" s="60">
        <v>5336147</v>
      </c>
      <c r="J31" s="60">
        <v>5127048</v>
      </c>
      <c r="K31" s="60">
        <v>825491</v>
      </c>
      <c r="L31" s="60">
        <v>4602276</v>
      </c>
      <c r="M31" s="60">
        <v>2764459</v>
      </c>
      <c r="N31" s="60">
        <v>8192226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13319274</v>
      </c>
      <c r="X31" s="60">
        <v>39100160</v>
      </c>
      <c r="Y31" s="60">
        <v>-25780886</v>
      </c>
      <c r="Z31" s="140">
        <v>-65.94</v>
      </c>
      <c r="AA31" s="155">
        <v>78200320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136550143</v>
      </c>
      <c r="D34" s="155">
        <v>0</v>
      </c>
      <c r="E34" s="156">
        <v>64350290</v>
      </c>
      <c r="F34" s="60">
        <v>64350290</v>
      </c>
      <c r="G34" s="60">
        <v>11846701</v>
      </c>
      <c r="H34" s="60">
        <v>9115252</v>
      </c>
      <c r="I34" s="60">
        <v>6909094</v>
      </c>
      <c r="J34" s="60">
        <v>27871047</v>
      </c>
      <c r="K34" s="60">
        <v>15165131</v>
      </c>
      <c r="L34" s="60">
        <v>5532432</v>
      </c>
      <c r="M34" s="60">
        <v>1470184</v>
      </c>
      <c r="N34" s="60">
        <v>22167747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50038794</v>
      </c>
      <c r="X34" s="60">
        <v>32175145</v>
      </c>
      <c r="Y34" s="60">
        <v>17863649</v>
      </c>
      <c r="Z34" s="140">
        <v>55.52</v>
      </c>
      <c r="AA34" s="155">
        <v>64350290</v>
      </c>
    </row>
    <row r="35" spans="1:27" ht="13.5">
      <c r="A35" s="181" t="s">
        <v>122</v>
      </c>
      <c r="B35" s="185"/>
      <c r="C35" s="155">
        <v>11345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252294624</v>
      </c>
      <c r="D36" s="188">
        <f>SUM(D25:D35)</f>
        <v>0</v>
      </c>
      <c r="E36" s="189">
        <f t="shared" si="1"/>
        <v>269805560</v>
      </c>
      <c r="F36" s="190">
        <f t="shared" si="1"/>
        <v>269805560</v>
      </c>
      <c r="G36" s="190">
        <f t="shared" si="1"/>
        <v>19691932</v>
      </c>
      <c r="H36" s="190">
        <f t="shared" si="1"/>
        <v>16566510</v>
      </c>
      <c r="I36" s="190">
        <f t="shared" si="1"/>
        <v>21325376</v>
      </c>
      <c r="J36" s="190">
        <f t="shared" si="1"/>
        <v>57583818</v>
      </c>
      <c r="K36" s="190">
        <f t="shared" si="1"/>
        <v>23844261</v>
      </c>
      <c r="L36" s="190">
        <f t="shared" si="1"/>
        <v>19500663</v>
      </c>
      <c r="M36" s="190">
        <f t="shared" si="1"/>
        <v>21087575</v>
      </c>
      <c r="N36" s="190">
        <f t="shared" si="1"/>
        <v>64432499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122016317</v>
      </c>
      <c r="X36" s="190">
        <f t="shared" si="1"/>
        <v>134902780</v>
      </c>
      <c r="Y36" s="190">
        <f t="shared" si="1"/>
        <v>-12886463</v>
      </c>
      <c r="Z36" s="191">
        <f>+IF(X36&lt;&gt;0,+(Y36/X36)*100,0)</f>
        <v>-9.552407296573131</v>
      </c>
      <c r="AA36" s="188">
        <f>SUM(AA25:AA35)</f>
        <v>269805560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8965972</v>
      </c>
      <c r="D38" s="199">
        <f>+D22-D36</f>
        <v>0</v>
      </c>
      <c r="E38" s="200">
        <f t="shared" si="2"/>
        <v>620870</v>
      </c>
      <c r="F38" s="106">
        <f t="shared" si="2"/>
        <v>620870</v>
      </c>
      <c r="G38" s="106">
        <f t="shared" si="2"/>
        <v>14611566</v>
      </c>
      <c r="H38" s="106">
        <f t="shared" si="2"/>
        <v>11748881</v>
      </c>
      <c r="I38" s="106">
        <f t="shared" si="2"/>
        <v>-13775237</v>
      </c>
      <c r="J38" s="106">
        <f t="shared" si="2"/>
        <v>12585210</v>
      </c>
      <c r="K38" s="106">
        <f t="shared" si="2"/>
        <v>-8709850</v>
      </c>
      <c r="L38" s="106">
        <f t="shared" si="2"/>
        <v>143163</v>
      </c>
      <c r="M38" s="106">
        <f t="shared" si="2"/>
        <v>20669849</v>
      </c>
      <c r="N38" s="106">
        <f t="shared" si="2"/>
        <v>12103162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24688372</v>
      </c>
      <c r="X38" s="106">
        <f>IF(F22=F36,0,X22-X36)</f>
        <v>310435</v>
      </c>
      <c r="Y38" s="106">
        <f t="shared" si="2"/>
        <v>24377937</v>
      </c>
      <c r="Z38" s="201">
        <f>+IF(X38&lt;&gt;0,+(Y38/X38)*100,0)</f>
        <v>7852.831349557879</v>
      </c>
      <c r="AA38" s="199">
        <f>+AA22-AA36</f>
        <v>620870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10000000</v>
      </c>
      <c r="F39" s="60">
        <v>10000000</v>
      </c>
      <c r="G39" s="60">
        <v>0</v>
      </c>
      <c r="H39" s="60">
        <v>0</v>
      </c>
      <c r="I39" s="60">
        <v>0</v>
      </c>
      <c r="J39" s="60">
        <v>0</v>
      </c>
      <c r="K39" s="60">
        <v>1026302</v>
      </c>
      <c r="L39" s="60">
        <v>0</v>
      </c>
      <c r="M39" s="60">
        <v>523338</v>
      </c>
      <c r="N39" s="60">
        <v>1549640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1549640</v>
      </c>
      <c r="X39" s="60">
        <v>5000000</v>
      </c>
      <c r="Y39" s="60">
        <v>-3450360</v>
      </c>
      <c r="Z39" s="140">
        <v>-69.01</v>
      </c>
      <c r="AA39" s="155">
        <v>10000000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8965972</v>
      </c>
      <c r="D42" s="206">
        <f>SUM(D38:D41)</f>
        <v>0</v>
      </c>
      <c r="E42" s="207">
        <f t="shared" si="3"/>
        <v>10620870</v>
      </c>
      <c r="F42" s="88">
        <f t="shared" si="3"/>
        <v>10620870</v>
      </c>
      <c r="G42" s="88">
        <f t="shared" si="3"/>
        <v>14611566</v>
      </c>
      <c r="H42" s="88">
        <f t="shared" si="3"/>
        <v>11748881</v>
      </c>
      <c r="I42" s="88">
        <f t="shared" si="3"/>
        <v>-13775237</v>
      </c>
      <c r="J42" s="88">
        <f t="shared" si="3"/>
        <v>12585210</v>
      </c>
      <c r="K42" s="88">
        <f t="shared" si="3"/>
        <v>-7683548</v>
      </c>
      <c r="L42" s="88">
        <f t="shared" si="3"/>
        <v>143163</v>
      </c>
      <c r="M42" s="88">
        <f t="shared" si="3"/>
        <v>21193187</v>
      </c>
      <c r="N42" s="88">
        <f t="shared" si="3"/>
        <v>13652802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26238012</v>
      </c>
      <c r="X42" s="88">
        <f t="shared" si="3"/>
        <v>5310435</v>
      </c>
      <c r="Y42" s="88">
        <f t="shared" si="3"/>
        <v>20927577</v>
      </c>
      <c r="Z42" s="208">
        <f>+IF(X42&lt;&gt;0,+(Y42/X42)*100,0)</f>
        <v>394.08404396250023</v>
      </c>
      <c r="AA42" s="206">
        <f>SUM(AA38:AA41)</f>
        <v>10620870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8965972</v>
      </c>
      <c r="D44" s="210">
        <f>+D42-D43</f>
        <v>0</v>
      </c>
      <c r="E44" s="211">
        <f t="shared" si="4"/>
        <v>10620870</v>
      </c>
      <c r="F44" s="77">
        <f t="shared" si="4"/>
        <v>10620870</v>
      </c>
      <c r="G44" s="77">
        <f t="shared" si="4"/>
        <v>14611566</v>
      </c>
      <c r="H44" s="77">
        <f t="shared" si="4"/>
        <v>11748881</v>
      </c>
      <c r="I44" s="77">
        <f t="shared" si="4"/>
        <v>-13775237</v>
      </c>
      <c r="J44" s="77">
        <f t="shared" si="4"/>
        <v>12585210</v>
      </c>
      <c r="K44" s="77">
        <f t="shared" si="4"/>
        <v>-7683548</v>
      </c>
      <c r="L44" s="77">
        <f t="shared" si="4"/>
        <v>143163</v>
      </c>
      <c r="M44" s="77">
        <f t="shared" si="4"/>
        <v>21193187</v>
      </c>
      <c r="N44" s="77">
        <f t="shared" si="4"/>
        <v>13652802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26238012</v>
      </c>
      <c r="X44" s="77">
        <f t="shared" si="4"/>
        <v>5310435</v>
      </c>
      <c r="Y44" s="77">
        <f t="shared" si="4"/>
        <v>20927577</v>
      </c>
      <c r="Z44" s="212">
        <f>+IF(X44&lt;&gt;0,+(Y44/X44)*100,0)</f>
        <v>394.08404396250023</v>
      </c>
      <c r="AA44" s="210">
        <f>+AA42-AA43</f>
        <v>10620870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8965972</v>
      </c>
      <c r="D46" s="206">
        <f>SUM(D44:D45)</f>
        <v>0</v>
      </c>
      <c r="E46" s="207">
        <f t="shared" si="5"/>
        <v>10620870</v>
      </c>
      <c r="F46" s="88">
        <f t="shared" si="5"/>
        <v>10620870</v>
      </c>
      <c r="G46" s="88">
        <f t="shared" si="5"/>
        <v>14611566</v>
      </c>
      <c r="H46" s="88">
        <f t="shared" si="5"/>
        <v>11748881</v>
      </c>
      <c r="I46" s="88">
        <f t="shared" si="5"/>
        <v>-13775237</v>
      </c>
      <c r="J46" s="88">
        <f t="shared" si="5"/>
        <v>12585210</v>
      </c>
      <c r="K46" s="88">
        <f t="shared" si="5"/>
        <v>-7683548</v>
      </c>
      <c r="L46" s="88">
        <f t="shared" si="5"/>
        <v>143163</v>
      </c>
      <c r="M46" s="88">
        <f t="shared" si="5"/>
        <v>21193187</v>
      </c>
      <c r="N46" s="88">
        <f t="shared" si="5"/>
        <v>13652802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26238012</v>
      </c>
      <c r="X46" s="88">
        <f t="shared" si="5"/>
        <v>5310435</v>
      </c>
      <c r="Y46" s="88">
        <f t="shared" si="5"/>
        <v>20927577</v>
      </c>
      <c r="Z46" s="208">
        <f>+IF(X46&lt;&gt;0,+(Y46/X46)*100,0)</f>
        <v>394.08404396250023</v>
      </c>
      <c r="AA46" s="206">
        <f>SUM(AA44:AA45)</f>
        <v>10620870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8965972</v>
      </c>
      <c r="D48" s="217">
        <f>SUM(D46:D47)</f>
        <v>0</v>
      </c>
      <c r="E48" s="218">
        <f t="shared" si="6"/>
        <v>10620870</v>
      </c>
      <c r="F48" s="219">
        <f t="shared" si="6"/>
        <v>10620870</v>
      </c>
      <c r="G48" s="219">
        <f t="shared" si="6"/>
        <v>14611566</v>
      </c>
      <c r="H48" s="220">
        <f t="shared" si="6"/>
        <v>11748881</v>
      </c>
      <c r="I48" s="220">
        <f t="shared" si="6"/>
        <v>-13775237</v>
      </c>
      <c r="J48" s="220">
        <f t="shared" si="6"/>
        <v>12585210</v>
      </c>
      <c r="K48" s="220">
        <f t="shared" si="6"/>
        <v>-7683548</v>
      </c>
      <c r="L48" s="220">
        <f t="shared" si="6"/>
        <v>143163</v>
      </c>
      <c r="M48" s="219">
        <f t="shared" si="6"/>
        <v>21193187</v>
      </c>
      <c r="N48" s="219">
        <f t="shared" si="6"/>
        <v>13652802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26238012</v>
      </c>
      <c r="X48" s="220">
        <f t="shared" si="6"/>
        <v>5310435</v>
      </c>
      <c r="Y48" s="220">
        <f t="shared" si="6"/>
        <v>20927577</v>
      </c>
      <c r="Z48" s="221">
        <f>+IF(X48&lt;&gt;0,+(Y48/X48)*100,0)</f>
        <v>394.08404396250023</v>
      </c>
      <c r="AA48" s="222">
        <f>SUM(AA46:AA47)</f>
        <v>10620870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979180</v>
      </c>
      <c r="D5" s="153">
        <f>SUM(D6:D8)</f>
        <v>0</v>
      </c>
      <c r="E5" s="154">
        <f t="shared" si="0"/>
        <v>659000</v>
      </c>
      <c r="F5" s="100">
        <f t="shared" si="0"/>
        <v>659000</v>
      </c>
      <c r="G5" s="100">
        <f t="shared" si="0"/>
        <v>6219</v>
      </c>
      <c r="H5" s="100">
        <f t="shared" si="0"/>
        <v>7281</v>
      </c>
      <c r="I5" s="100">
        <f t="shared" si="0"/>
        <v>0</v>
      </c>
      <c r="J5" s="100">
        <f t="shared" si="0"/>
        <v>13500</v>
      </c>
      <c r="K5" s="100">
        <f t="shared" si="0"/>
        <v>12790</v>
      </c>
      <c r="L5" s="100">
        <f t="shared" si="0"/>
        <v>25232</v>
      </c>
      <c r="M5" s="100">
        <f t="shared" si="0"/>
        <v>27722</v>
      </c>
      <c r="N5" s="100">
        <f t="shared" si="0"/>
        <v>65744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79244</v>
      </c>
      <c r="X5" s="100">
        <f t="shared" si="0"/>
        <v>329500</v>
      </c>
      <c r="Y5" s="100">
        <f t="shared" si="0"/>
        <v>-250256</v>
      </c>
      <c r="Z5" s="137">
        <f>+IF(X5&lt;&gt;0,+(Y5/X5)*100,0)</f>
        <v>-75.95022761760242</v>
      </c>
      <c r="AA5" s="153">
        <f>SUM(AA6:AA8)</f>
        <v>659000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979180</v>
      </c>
      <c r="D7" s="157"/>
      <c r="E7" s="158">
        <v>243000</v>
      </c>
      <c r="F7" s="159">
        <v>243000</v>
      </c>
      <c r="G7" s="159">
        <v>6219</v>
      </c>
      <c r="H7" s="159">
        <v>7281</v>
      </c>
      <c r="I7" s="159"/>
      <c r="J7" s="159">
        <v>13500</v>
      </c>
      <c r="K7" s="159">
        <v>12790</v>
      </c>
      <c r="L7" s="159">
        <v>6592</v>
      </c>
      <c r="M7" s="159">
        <v>27722</v>
      </c>
      <c r="N7" s="159">
        <v>47104</v>
      </c>
      <c r="O7" s="159"/>
      <c r="P7" s="159"/>
      <c r="Q7" s="159"/>
      <c r="R7" s="159"/>
      <c r="S7" s="159"/>
      <c r="T7" s="159"/>
      <c r="U7" s="159"/>
      <c r="V7" s="159"/>
      <c r="W7" s="159">
        <v>60604</v>
      </c>
      <c r="X7" s="159">
        <v>121500</v>
      </c>
      <c r="Y7" s="159">
        <v>-60896</v>
      </c>
      <c r="Z7" s="141">
        <v>-50.12</v>
      </c>
      <c r="AA7" s="225">
        <v>243000</v>
      </c>
    </row>
    <row r="8" spans="1:27" ht="13.5">
      <c r="A8" s="138" t="s">
        <v>77</v>
      </c>
      <c r="B8" s="136"/>
      <c r="C8" s="155"/>
      <c r="D8" s="155"/>
      <c r="E8" s="156">
        <v>416000</v>
      </c>
      <c r="F8" s="60">
        <v>416000</v>
      </c>
      <c r="G8" s="60"/>
      <c r="H8" s="60"/>
      <c r="I8" s="60"/>
      <c r="J8" s="60"/>
      <c r="K8" s="60"/>
      <c r="L8" s="60">
        <v>18640</v>
      </c>
      <c r="M8" s="60"/>
      <c r="N8" s="60">
        <v>18640</v>
      </c>
      <c r="O8" s="60"/>
      <c r="P8" s="60"/>
      <c r="Q8" s="60"/>
      <c r="R8" s="60"/>
      <c r="S8" s="60"/>
      <c r="T8" s="60"/>
      <c r="U8" s="60"/>
      <c r="V8" s="60"/>
      <c r="W8" s="60">
        <v>18640</v>
      </c>
      <c r="X8" s="60">
        <v>208000</v>
      </c>
      <c r="Y8" s="60">
        <v>-189360</v>
      </c>
      <c r="Z8" s="140">
        <v>-91.04</v>
      </c>
      <c r="AA8" s="62">
        <v>416000</v>
      </c>
    </row>
    <row r="9" spans="1:27" ht="13.5">
      <c r="A9" s="135" t="s">
        <v>78</v>
      </c>
      <c r="B9" s="136"/>
      <c r="C9" s="153">
        <f aca="true" t="shared" si="1" ref="C9:Y9">SUM(C10:C14)</f>
        <v>1622370</v>
      </c>
      <c r="D9" s="153">
        <f>SUM(D10:D14)</f>
        <v>0</v>
      </c>
      <c r="E9" s="154">
        <f t="shared" si="1"/>
        <v>430000</v>
      </c>
      <c r="F9" s="100">
        <f t="shared" si="1"/>
        <v>430000</v>
      </c>
      <c r="G9" s="100">
        <f t="shared" si="1"/>
        <v>1754</v>
      </c>
      <c r="H9" s="100">
        <f t="shared" si="1"/>
        <v>246</v>
      </c>
      <c r="I9" s="100">
        <f t="shared" si="1"/>
        <v>0</v>
      </c>
      <c r="J9" s="100">
        <f t="shared" si="1"/>
        <v>2000</v>
      </c>
      <c r="K9" s="100">
        <f t="shared" si="1"/>
        <v>63079</v>
      </c>
      <c r="L9" s="100">
        <f t="shared" si="1"/>
        <v>256278</v>
      </c>
      <c r="M9" s="100">
        <f t="shared" si="1"/>
        <v>3548</v>
      </c>
      <c r="N9" s="100">
        <f t="shared" si="1"/>
        <v>322905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324905</v>
      </c>
      <c r="X9" s="100">
        <f t="shared" si="1"/>
        <v>215000</v>
      </c>
      <c r="Y9" s="100">
        <f t="shared" si="1"/>
        <v>109905</v>
      </c>
      <c r="Z9" s="137">
        <f>+IF(X9&lt;&gt;0,+(Y9/X9)*100,0)</f>
        <v>51.11860465116279</v>
      </c>
      <c r="AA9" s="102">
        <f>SUM(AA10:AA14)</f>
        <v>430000</v>
      </c>
    </row>
    <row r="10" spans="1:27" ht="13.5">
      <c r="A10" s="138" t="s">
        <v>79</v>
      </c>
      <c r="B10" s="136"/>
      <c r="C10" s="155"/>
      <c r="D10" s="155"/>
      <c r="E10" s="156">
        <v>30000</v>
      </c>
      <c r="F10" s="60">
        <v>30000</v>
      </c>
      <c r="G10" s="60">
        <v>1754</v>
      </c>
      <c r="H10" s="60">
        <v>246</v>
      </c>
      <c r="I10" s="60"/>
      <c r="J10" s="60">
        <v>2000</v>
      </c>
      <c r="K10" s="60">
        <v>24318</v>
      </c>
      <c r="L10" s="60"/>
      <c r="M10" s="60"/>
      <c r="N10" s="60">
        <v>24318</v>
      </c>
      <c r="O10" s="60"/>
      <c r="P10" s="60"/>
      <c r="Q10" s="60"/>
      <c r="R10" s="60"/>
      <c r="S10" s="60"/>
      <c r="T10" s="60"/>
      <c r="U10" s="60"/>
      <c r="V10" s="60"/>
      <c r="W10" s="60">
        <v>26318</v>
      </c>
      <c r="X10" s="60">
        <v>15000</v>
      </c>
      <c r="Y10" s="60">
        <v>11318</v>
      </c>
      <c r="Z10" s="140">
        <v>75.45</v>
      </c>
      <c r="AA10" s="62">
        <v>30000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1622370</v>
      </c>
      <c r="D12" s="155"/>
      <c r="E12" s="156">
        <v>400000</v>
      </c>
      <c r="F12" s="60">
        <v>400000</v>
      </c>
      <c r="G12" s="60"/>
      <c r="H12" s="60"/>
      <c r="I12" s="60"/>
      <c r="J12" s="60"/>
      <c r="K12" s="60">
        <v>38761</v>
      </c>
      <c r="L12" s="60">
        <v>256278</v>
      </c>
      <c r="M12" s="60">
        <v>3548</v>
      </c>
      <c r="N12" s="60">
        <v>298587</v>
      </c>
      <c r="O12" s="60"/>
      <c r="P12" s="60"/>
      <c r="Q12" s="60"/>
      <c r="R12" s="60"/>
      <c r="S12" s="60"/>
      <c r="T12" s="60"/>
      <c r="U12" s="60"/>
      <c r="V12" s="60"/>
      <c r="W12" s="60">
        <v>298587</v>
      </c>
      <c r="X12" s="60">
        <v>200000</v>
      </c>
      <c r="Y12" s="60">
        <v>98587</v>
      </c>
      <c r="Z12" s="140">
        <v>49.29</v>
      </c>
      <c r="AA12" s="62">
        <v>400000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11000</v>
      </c>
      <c r="F15" s="100">
        <f t="shared" si="2"/>
        <v>11000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5500</v>
      </c>
      <c r="Y15" s="100">
        <f t="shared" si="2"/>
        <v>-5500</v>
      </c>
      <c r="Z15" s="137">
        <f>+IF(X15&lt;&gt;0,+(Y15/X15)*100,0)</f>
        <v>-100</v>
      </c>
      <c r="AA15" s="102">
        <f>SUM(AA16:AA18)</f>
        <v>11000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>
        <v>11000</v>
      </c>
      <c r="F18" s="60">
        <v>11000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5500</v>
      </c>
      <c r="Y18" s="60">
        <v>-5500</v>
      </c>
      <c r="Z18" s="140">
        <v>-100</v>
      </c>
      <c r="AA18" s="62">
        <v>11000</v>
      </c>
    </row>
    <row r="19" spans="1:27" ht="13.5">
      <c r="A19" s="135" t="s">
        <v>88</v>
      </c>
      <c r="B19" s="142"/>
      <c r="C19" s="153">
        <f aca="true" t="shared" si="3" ref="C19:Y19">SUM(C20:C23)</f>
        <v>33665956</v>
      </c>
      <c r="D19" s="153">
        <f>SUM(D20:D23)</f>
        <v>0</v>
      </c>
      <c r="E19" s="154">
        <f t="shared" si="3"/>
        <v>15200000</v>
      </c>
      <c r="F19" s="100">
        <f t="shared" si="3"/>
        <v>15200000</v>
      </c>
      <c r="G19" s="100">
        <f t="shared" si="3"/>
        <v>174156</v>
      </c>
      <c r="H19" s="100">
        <f t="shared" si="3"/>
        <v>415564</v>
      </c>
      <c r="I19" s="100">
        <f t="shared" si="3"/>
        <v>0</v>
      </c>
      <c r="J19" s="100">
        <f t="shared" si="3"/>
        <v>589720</v>
      </c>
      <c r="K19" s="100">
        <f t="shared" si="3"/>
        <v>1370522</v>
      </c>
      <c r="L19" s="100">
        <f t="shared" si="3"/>
        <v>211383</v>
      </c>
      <c r="M19" s="100">
        <f t="shared" si="3"/>
        <v>481420</v>
      </c>
      <c r="N19" s="100">
        <f t="shared" si="3"/>
        <v>2063325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2653045</v>
      </c>
      <c r="X19" s="100">
        <f t="shared" si="3"/>
        <v>7600000</v>
      </c>
      <c r="Y19" s="100">
        <f t="shared" si="3"/>
        <v>-4946955</v>
      </c>
      <c r="Z19" s="137">
        <f>+IF(X19&lt;&gt;0,+(Y19/X19)*100,0)</f>
        <v>-65.09151315789474</v>
      </c>
      <c r="AA19" s="102">
        <f>SUM(AA20:AA23)</f>
        <v>15200000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33665956</v>
      </c>
      <c r="D21" s="155"/>
      <c r="E21" s="156">
        <v>15200000</v>
      </c>
      <c r="F21" s="60">
        <v>15200000</v>
      </c>
      <c r="G21" s="60">
        <v>174156</v>
      </c>
      <c r="H21" s="60">
        <v>415564</v>
      </c>
      <c r="I21" s="60"/>
      <c r="J21" s="60">
        <v>589720</v>
      </c>
      <c r="K21" s="60">
        <v>1370522</v>
      </c>
      <c r="L21" s="60">
        <v>211383</v>
      </c>
      <c r="M21" s="60">
        <v>481420</v>
      </c>
      <c r="N21" s="60">
        <v>2063325</v>
      </c>
      <c r="O21" s="60"/>
      <c r="P21" s="60"/>
      <c r="Q21" s="60"/>
      <c r="R21" s="60"/>
      <c r="S21" s="60"/>
      <c r="T21" s="60"/>
      <c r="U21" s="60"/>
      <c r="V21" s="60"/>
      <c r="W21" s="60">
        <v>2653045</v>
      </c>
      <c r="X21" s="60">
        <v>7600000</v>
      </c>
      <c r="Y21" s="60">
        <v>-4946955</v>
      </c>
      <c r="Z21" s="140">
        <v>-65.09</v>
      </c>
      <c r="AA21" s="62">
        <v>15200000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36267506</v>
      </c>
      <c r="D25" s="217">
        <f>+D5+D9+D15+D19+D24</f>
        <v>0</v>
      </c>
      <c r="E25" s="230">
        <f t="shared" si="4"/>
        <v>16300000</v>
      </c>
      <c r="F25" s="219">
        <f t="shared" si="4"/>
        <v>16300000</v>
      </c>
      <c r="G25" s="219">
        <f t="shared" si="4"/>
        <v>182129</v>
      </c>
      <c r="H25" s="219">
        <f t="shared" si="4"/>
        <v>423091</v>
      </c>
      <c r="I25" s="219">
        <f t="shared" si="4"/>
        <v>0</v>
      </c>
      <c r="J25" s="219">
        <f t="shared" si="4"/>
        <v>605220</v>
      </c>
      <c r="K25" s="219">
        <f t="shared" si="4"/>
        <v>1446391</v>
      </c>
      <c r="L25" s="219">
        <f t="shared" si="4"/>
        <v>492893</v>
      </c>
      <c r="M25" s="219">
        <f t="shared" si="4"/>
        <v>512690</v>
      </c>
      <c r="N25" s="219">
        <f t="shared" si="4"/>
        <v>2451974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3057194</v>
      </c>
      <c r="X25" s="219">
        <f t="shared" si="4"/>
        <v>8150000</v>
      </c>
      <c r="Y25" s="219">
        <f t="shared" si="4"/>
        <v>-5092806</v>
      </c>
      <c r="Z25" s="231">
        <f>+IF(X25&lt;&gt;0,+(Y25/X25)*100,0)</f>
        <v>-62.488417177914116</v>
      </c>
      <c r="AA25" s="232">
        <f>+AA5+AA9+AA15+AA19+AA24</f>
        <v>16300000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6420683</v>
      </c>
      <c r="D28" s="155"/>
      <c r="E28" s="156">
        <v>10000000</v>
      </c>
      <c r="F28" s="60">
        <v>10000000</v>
      </c>
      <c r="G28" s="60"/>
      <c r="H28" s="60"/>
      <c r="I28" s="60"/>
      <c r="J28" s="60"/>
      <c r="K28" s="60">
        <v>648047</v>
      </c>
      <c r="L28" s="60">
        <v>211383</v>
      </c>
      <c r="M28" s="60">
        <v>311955</v>
      </c>
      <c r="N28" s="60">
        <v>1171385</v>
      </c>
      <c r="O28" s="60"/>
      <c r="P28" s="60"/>
      <c r="Q28" s="60"/>
      <c r="R28" s="60"/>
      <c r="S28" s="60"/>
      <c r="T28" s="60"/>
      <c r="U28" s="60"/>
      <c r="V28" s="60"/>
      <c r="W28" s="60">
        <v>1171385</v>
      </c>
      <c r="X28" s="60">
        <v>5000000</v>
      </c>
      <c r="Y28" s="60">
        <v>-3828615</v>
      </c>
      <c r="Z28" s="140">
        <v>-76.57</v>
      </c>
      <c r="AA28" s="155">
        <v>10000000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>
        <v>174156</v>
      </c>
      <c r="H31" s="60">
        <v>204099</v>
      </c>
      <c r="I31" s="60"/>
      <c r="J31" s="60">
        <v>378255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378255</v>
      </c>
      <c r="X31" s="60"/>
      <c r="Y31" s="60">
        <v>378255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6420683</v>
      </c>
      <c r="D32" s="210">
        <f>SUM(D28:D31)</f>
        <v>0</v>
      </c>
      <c r="E32" s="211">
        <f t="shared" si="5"/>
        <v>10000000</v>
      </c>
      <c r="F32" s="77">
        <f t="shared" si="5"/>
        <v>10000000</v>
      </c>
      <c r="G32" s="77">
        <f t="shared" si="5"/>
        <v>174156</v>
      </c>
      <c r="H32" s="77">
        <f t="shared" si="5"/>
        <v>204099</v>
      </c>
      <c r="I32" s="77">
        <f t="shared" si="5"/>
        <v>0</v>
      </c>
      <c r="J32" s="77">
        <f t="shared" si="5"/>
        <v>378255</v>
      </c>
      <c r="K32" s="77">
        <f t="shared" si="5"/>
        <v>648047</v>
      </c>
      <c r="L32" s="77">
        <f t="shared" si="5"/>
        <v>211383</v>
      </c>
      <c r="M32" s="77">
        <f t="shared" si="5"/>
        <v>311955</v>
      </c>
      <c r="N32" s="77">
        <f t="shared" si="5"/>
        <v>1171385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1549640</v>
      </c>
      <c r="X32" s="77">
        <f t="shared" si="5"/>
        <v>5000000</v>
      </c>
      <c r="Y32" s="77">
        <f t="shared" si="5"/>
        <v>-3450360</v>
      </c>
      <c r="Z32" s="212">
        <f>+IF(X32&lt;&gt;0,+(Y32/X32)*100,0)</f>
        <v>-69.0072</v>
      </c>
      <c r="AA32" s="79">
        <f>SUM(AA28:AA31)</f>
        <v>10000000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24451988</v>
      </c>
      <c r="D34" s="155"/>
      <c r="E34" s="156"/>
      <c r="F34" s="60"/>
      <c r="G34" s="60"/>
      <c r="H34" s="60"/>
      <c r="I34" s="60"/>
      <c r="J34" s="60"/>
      <c r="K34" s="60"/>
      <c r="L34" s="60"/>
      <c r="M34" s="60">
        <v>169465</v>
      </c>
      <c r="N34" s="60">
        <v>169465</v>
      </c>
      <c r="O34" s="60"/>
      <c r="P34" s="60"/>
      <c r="Q34" s="60"/>
      <c r="R34" s="60"/>
      <c r="S34" s="60"/>
      <c r="T34" s="60"/>
      <c r="U34" s="60"/>
      <c r="V34" s="60"/>
      <c r="W34" s="60">
        <v>169465</v>
      </c>
      <c r="X34" s="60"/>
      <c r="Y34" s="60">
        <v>169465</v>
      </c>
      <c r="Z34" s="140"/>
      <c r="AA34" s="62"/>
    </row>
    <row r="35" spans="1:27" ht="13.5">
      <c r="A35" s="237" t="s">
        <v>53</v>
      </c>
      <c r="B35" s="136"/>
      <c r="C35" s="155">
        <v>5394835</v>
      </c>
      <c r="D35" s="155"/>
      <c r="E35" s="156">
        <v>6300000</v>
      </c>
      <c r="F35" s="60">
        <v>6300000</v>
      </c>
      <c r="G35" s="60">
        <v>7973</v>
      </c>
      <c r="H35" s="60">
        <v>218992</v>
      </c>
      <c r="I35" s="60"/>
      <c r="J35" s="60">
        <v>226965</v>
      </c>
      <c r="K35" s="60">
        <v>798344</v>
      </c>
      <c r="L35" s="60">
        <v>281510</v>
      </c>
      <c r="M35" s="60">
        <v>31270</v>
      </c>
      <c r="N35" s="60">
        <v>1111124</v>
      </c>
      <c r="O35" s="60"/>
      <c r="P35" s="60"/>
      <c r="Q35" s="60"/>
      <c r="R35" s="60"/>
      <c r="S35" s="60"/>
      <c r="T35" s="60"/>
      <c r="U35" s="60"/>
      <c r="V35" s="60"/>
      <c r="W35" s="60">
        <v>1338089</v>
      </c>
      <c r="X35" s="60">
        <v>3150000</v>
      </c>
      <c r="Y35" s="60">
        <v>-1811911</v>
      </c>
      <c r="Z35" s="140">
        <v>-57.52</v>
      </c>
      <c r="AA35" s="62">
        <v>6300000</v>
      </c>
    </row>
    <row r="36" spans="1:27" ht="13.5">
      <c r="A36" s="238" t="s">
        <v>139</v>
      </c>
      <c r="B36" s="149"/>
      <c r="C36" s="222">
        <f aca="true" t="shared" si="6" ref="C36:Y36">SUM(C32:C35)</f>
        <v>36267506</v>
      </c>
      <c r="D36" s="222">
        <f>SUM(D32:D35)</f>
        <v>0</v>
      </c>
      <c r="E36" s="218">
        <f t="shared" si="6"/>
        <v>16300000</v>
      </c>
      <c r="F36" s="220">
        <f t="shared" si="6"/>
        <v>16300000</v>
      </c>
      <c r="G36" s="220">
        <f t="shared" si="6"/>
        <v>182129</v>
      </c>
      <c r="H36" s="220">
        <f t="shared" si="6"/>
        <v>423091</v>
      </c>
      <c r="I36" s="220">
        <f t="shared" si="6"/>
        <v>0</v>
      </c>
      <c r="J36" s="220">
        <f t="shared" si="6"/>
        <v>605220</v>
      </c>
      <c r="K36" s="220">
        <f t="shared" si="6"/>
        <v>1446391</v>
      </c>
      <c r="L36" s="220">
        <f t="shared" si="6"/>
        <v>492893</v>
      </c>
      <c r="M36" s="220">
        <f t="shared" si="6"/>
        <v>512690</v>
      </c>
      <c r="N36" s="220">
        <f t="shared" si="6"/>
        <v>2451974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3057194</v>
      </c>
      <c r="X36" s="220">
        <f t="shared" si="6"/>
        <v>8150000</v>
      </c>
      <c r="Y36" s="220">
        <f t="shared" si="6"/>
        <v>-5092806</v>
      </c>
      <c r="Z36" s="221">
        <f>+IF(X36&lt;&gt;0,+(Y36/X36)*100,0)</f>
        <v>-62.488417177914116</v>
      </c>
      <c r="AA36" s="239">
        <f>SUM(AA32:AA35)</f>
        <v>16300000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159236940</v>
      </c>
      <c r="D6" s="155"/>
      <c r="E6" s="59">
        <v>174156000</v>
      </c>
      <c r="F6" s="60">
        <v>174156000</v>
      </c>
      <c r="G6" s="60"/>
      <c r="H6" s="60"/>
      <c r="I6" s="60">
        <v>180598520</v>
      </c>
      <c r="J6" s="60">
        <v>180598520</v>
      </c>
      <c r="K6" s="60">
        <v>178380647</v>
      </c>
      <c r="L6" s="60">
        <v>173406660</v>
      </c>
      <c r="M6" s="60">
        <v>184375905</v>
      </c>
      <c r="N6" s="60">
        <v>184375905</v>
      </c>
      <c r="O6" s="60"/>
      <c r="P6" s="60"/>
      <c r="Q6" s="60"/>
      <c r="R6" s="60"/>
      <c r="S6" s="60"/>
      <c r="T6" s="60"/>
      <c r="U6" s="60"/>
      <c r="V6" s="60"/>
      <c r="W6" s="60">
        <v>184375905</v>
      </c>
      <c r="X6" s="60">
        <v>87078000</v>
      </c>
      <c r="Y6" s="60">
        <v>97297905</v>
      </c>
      <c r="Z6" s="140">
        <v>111.74</v>
      </c>
      <c r="AA6" s="62">
        <v>174156000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>
        <v>177739862</v>
      </c>
      <c r="H7" s="60">
        <v>190384932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7511253</v>
      </c>
      <c r="D8" s="155"/>
      <c r="E8" s="59">
        <v>5566000</v>
      </c>
      <c r="F8" s="60">
        <v>5566000</v>
      </c>
      <c r="G8" s="60">
        <v>7438043</v>
      </c>
      <c r="H8" s="60">
        <v>7799139</v>
      </c>
      <c r="I8" s="60">
        <v>7573714</v>
      </c>
      <c r="J8" s="60">
        <v>7573714</v>
      </c>
      <c r="K8" s="60">
        <v>7093589</v>
      </c>
      <c r="L8" s="60">
        <v>9009733</v>
      </c>
      <c r="M8" s="60">
        <v>8775552</v>
      </c>
      <c r="N8" s="60">
        <v>8775552</v>
      </c>
      <c r="O8" s="60"/>
      <c r="P8" s="60"/>
      <c r="Q8" s="60"/>
      <c r="R8" s="60"/>
      <c r="S8" s="60"/>
      <c r="T8" s="60"/>
      <c r="U8" s="60"/>
      <c r="V8" s="60"/>
      <c r="W8" s="60">
        <v>8775552</v>
      </c>
      <c r="X8" s="60">
        <v>2783000</v>
      </c>
      <c r="Y8" s="60">
        <v>5992552</v>
      </c>
      <c r="Z8" s="140">
        <v>215.33</v>
      </c>
      <c r="AA8" s="62">
        <v>5566000</v>
      </c>
    </row>
    <row r="9" spans="1:27" ht="13.5">
      <c r="A9" s="249" t="s">
        <v>146</v>
      </c>
      <c r="B9" s="182"/>
      <c r="C9" s="155">
        <v>10243169</v>
      </c>
      <c r="D9" s="155"/>
      <c r="E9" s="59">
        <v>410000</v>
      </c>
      <c r="F9" s="60">
        <v>410000</v>
      </c>
      <c r="G9" s="60">
        <v>2825481</v>
      </c>
      <c r="H9" s="60">
        <v>3412686</v>
      </c>
      <c r="I9" s="60">
        <v>3847638</v>
      </c>
      <c r="J9" s="60">
        <v>3847638</v>
      </c>
      <c r="K9" s="60">
        <v>4065423</v>
      </c>
      <c r="L9" s="60">
        <v>3635592</v>
      </c>
      <c r="M9" s="60">
        <v>4137870</v>
      </c>
      <c r="N9" s="60">
        <v>4137870</v>
      </c>
      <c r="O9" s="60"/>
      <c r="P9" s="60"/>
      <c r="Q9" s="60"/>
      <c r="R9" s="60"/>
      <c r="S9" s="60"/>
      <c r="T9" s="60"/>
      <c r="U9" s="60"/>
      <c r="V9" s="60"/>
      <c r="W9" s="60">
        <v>4137870</v>
      </c>
      <c r="X9" s="60">
        <v>205000</v>
      </c>
      <c r="Y9" s="60">
        <v>3932870</v>
      </c>
      <c r="Z9" s="140">
        <v>1918.47</v>
      </c>
      <c r="AA9" s="62">
        <v>410000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1672263</v>
      </c>
      <c r="D11" s="155"/>
      <c r="E11" s="59">
        <v>1262000</v>
      </c>
      <c r="F11" s="60">
        <v>1262000</v>
      </c>
      <c r="G11" s="60">
        <v>1516251</v>
      </c>
      <c r="H11" s="60">
        <v>1630207</v>
      </c>
      <c r="I11" s="60">
        <v>1732084</v>
      </c>
      <c r="J11" s="60">
        <v>1732084</v>
      </c>
      <c r="K11" s="60">
        <v>1846119</v>
      </c>
      <c r="L11" s="60">
        <v>1842027</v>
      </c>
      <c r="M11" s="60">
        <v>1623080</v>
      </c>
      <c r="N11" s="60">
        <v>1623080</v>
      </c>
      <c r="O11" s="60"/>
      <c r="P11" s="60"/>
      <c r="Q11" s="60"/>
      <c r="R11" s="60"/>
      <c r="S11" s="60"/>
      <c r="T11" s="60"/>
      <c r="U11" s="60"/>
      <c r="V11" s="60"/>
      <c r="W11" s="60">
        <v>1623080</v>
      </c>
      <c r="X11" s="60">
        <v>631000</v>
      </c>
      <c r="Y11" s="60">
        <v>992080</v>
      </c>
      <c r="Z11" s="140">
        <v>157.22</v>
      </c>
      <c r="AA11" s="62">
        <v>1262000</v>
      </c>
    </row>
    <row r="12" spans="1:27" ht="13.5">
      <c r="A12" s="250" t="s">
        <v>56</v>
      </c>
      <c r="B12" s="251"/>
      <c r="C12" s="168">
        <f aca="true" t="shared" si="0" ref="C12:Y12">SUM(C6:C11)</f>
        <v>178663625</v>
      </c>
      <c r="D12" s="168">
        <f>SUM(D6:D11)</f>
        <v>0</v>
      </c>
      <c r="E12" s="72">
        <f t="shared" si="0"/>
        <v>181394000</v>
      </c>
      <c r="F12" s="73">
        <f t="shared" si="0"/>
        <v>181394000</v>
      </c>
      <c r="G12" s="73">
        <f t="shared" si="0"/>
        <v>189519637</v>
      </c>
      <c r="H12" s="73">
        <f t="shared" si="0"/>
        <v>203226964</v>
      </c>
      <c r="I12" s="73">
        <f t="shared" si="0"/>
        <v>193751956</v>
      </c>
      <c r="J12" s="73">
        <f t="shared" si="0"/>
        <v>193751956</v>
      </c>
      <c r="K12" s="73">
        <f t="shared" si="0"/>
        <v>191385778</v>
      </c>
      <c r="L12" s="73">
        <f t="shared" si="0"/>
        <v>187894012</v>
      </c>
      <c r="M12" s="73">
        <f t="shared" si="0"/>
        <v>198912407</v>
      </c>
      <c r="N12" s="73">
        <f t="shared" si="0"/>
        <v>198912407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198912407</v>
      </c>
      <c r="X12" s="73">
        <f t="shared" si="0"/>
        <v>90697000</v>
      </c>
      <c r="Y12" s="73">
        <f t="shared" si="0"/>
        <v>108215407</v>
      </c>
      <c r="Z12" s="170">
        <f>+IF(X12&lt;&gt;0,+(Y12/X12)*100,0)</f>
        <v>119.31531031897418</v>
      </c>
      <c r="AA12" s="74">
        <f>SUM(AA6:AA11)</f>
        <v>181394000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4811974</v>
      </c>
      <c r="D17" s="155"/>
      <c r="E17" s="59">
        <v>5474000</v>
      </c>
      <c r="F17" s="60">
        <v>5474000</v>
      </c>
      <c r="G17" s="60">
        <v>4811975</v>
      </c>
      <c r="H17" s="60">
        <v>4800188</v>
      </c>
      <c r="I17" s="60">
        <v>4788402</v>
      </c>
      <c r="J17" s="60">
        <v>4788402</v>
      </c>
      <c r="K17" s="60">
        <v>4776997</v>
      </c>
      <c r="L17" s="60">
        <v>4765210</v>
      </c>
      <c r="M17" s="60">
        <v>4753805</v>
      </c>
      <c r="N17" s="60">
        <v>4753805</v>
      </c>
      <c r="O17" s="60"/>
      <c r="P17" s="60"/>
      <c r="Q17" s="60"/>
      <c r="R17" s="60"/>
      <c r="S17" s="60"/>
      <c r="T17" s="60"/>
      <c r="U17" s="60"/>
      <c r="V17" s="60"/>
      <c r="W17" s="60">
        <v>4753805</v>
      </c>
      <c r="X17" s="60">
        <v>2737000</v>
      </c>
      <c r="Y17" s="60">
        <v>2016805</v>
      </c>
      <c r="Z17" s="140">
        <v>73.69</v>
      </c>
      <c r="AA17" s="62">
        <v>5474000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336540325</v>
      </c>
      <c r="D19" s="155"/>
      <c r="E19" s="59">
        <v>480728000</v>
      </c>
      <c r="F19" s="60">
        <v>480728000</v>
      </c>
      <c r="G19" s="60">
        <v>335321506</v>
      </c>
      <c r="H19" s="60">
        <v>335750220</v>
      </c>
      <c r="I19" s="60">
        <v>335040789</v>
      </c>
      <c r="J19" s="60">
        <v>335040789</v>
      </c>
      <c r="K19" s="60">
        <v>334809034</v>
      </c>
      <c r="L19" s="60">
        <v>333822523</v>
      </c>
      <c r="M19" s="60">
        <v>333046172</v>
      </c>
      <c r="N19" s="60">
        <v>333046172</v>
      </c>
      <c r="O19" s="60"/>
      <c r="P19" s="60"/>
      <c r="Q19" s="60"/>
      <c r="R19" s="60"/>
      <c r="S19" s="60"/>
      <c r="T19" s="60"/>
      <c r="U19" s="60"/>
      <c r="V19" s="60"/>
      <c r="W19" s="60">
        <v>333046172</v>
      </c>
      <c r="X19" s="60">
        <v>240364000</v>
      </c>
      <c r="Y19" s="60">
        <v>92682172</v>
      </c>
      <c r="Z19" s="140">
        <v>38.56</v>
      </c>
      <c r="AA19" s="62">
        <v>480728000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320056</v>
      </c>
      <c r="D22" s="155"/>
      <c r="E22" s="59"/>
      <c r="F22" s="60"/>
      <c r="G22" s="60">
        <v>320057</v>
      </c>
      <c r="H22" s="60">
        <v>307310</v>
      </c>
      <c r="I22" s="60">
        <v>294573</v>
      </c>
      <c r="J22" s="60">
        <v>294573</v>
      </c>
      <c r="K22" s="60">
        <v>282256</v>
      </c>
      <c r="L22" s="60">
        <v>269521</v>
      </c>
      <c r="M22" s="60">
        <v>257207</v>
      </c>
      <c r="N22" s="60">
        <v>257207</v>
      </c>
      <c r="O22" s="60"/>
      <c r="P22" s="60"/>
      <c r="Q22" s="60"/>
      <c r="R22" s="60"/>
      <c r="S22" s="60"/>
      <c r="T22" s="60"/>
      <c r="U22" s="60"/>
      <c r="V22" s="60"/>
      <c r="W22" s="60">
        <v>257207</v>
      </c>
      <c r="X22" s="60"/>
      <c r="Y22" s="60">
        <v>257207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341672355</v>
      </c>
      <c r="D24" s="168">
        <f>SUM(D15:D23)</f>
        <v>0</v>
      </c>
      <c r="E24" s="76">
        <f t="shared" si="1"/>
        <v>486202000</v>
      </c>
      <c r="F24" s="77">
        <f t="shared" si="1"/>
        <v>486202000</v>
      </c>
      <c r="G24" s="77">
        <f t="shared" si="1"/>
        <v>340453538</v>
      </c>
      <c r="H24" s="77">
        <f t="shared" si="1"/>
        <v>340857718</v>
      </c>
      <c r="I24" s="77">
        <f t="shared" si="1"/>
        <v>340123764</v>
      </c>
      <c r="J24" s="77">
        <f t="shared" si="1"/>
        <v>340123764</v>
      </c>
      <c r="K24" s="77">
        <f t="shared" si="1"/>
        <v>339868287</v>
      </c>
      <c r="L24" s="77">
        <f t="shared" si="1"/>
        <v>338857254</v>
      </c>
      <c r="M24" s="77">
        <f t="shared" si="1"/>
        <v>338057184</v>
      </c>
      <c r="N24" s="77">
        <f t="shared" si="1"/>
        <v>338057184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338057184</v>
      </c>
      <c r="X24" s="77">
        <f t="shared" si="1"/>
        <v>243101000</v>
      </c>
      <c r="Y24" s="77">
        <f t="shared" si="1"/>
        <v>94956184</v>
      </c>
      <c r="Z24" s="212">
        <f>+IF(X24&lt;&gt;0,+(Y24/X24)*100,0)</f>
        <v>39.060383955639836</v>
      </c>
      <c r="AA24" s="79">
        <f>SUM(AA15:AA23)</f>
        <v>486202000</v>
      </c>
    </row>
    <row r="25" spans="1:27" ht="13.5">
      <c r="A25" s="250" t="s">
        <v>159</v>
      </c>
      <c r="B25" s="251"/>
      <c r="C25" s="168">
        <f aca="true" t="shared" si="2" ref="C25:Y25">+C12+C24</f>
        <v>520335980</v>
      </c>
      <c r="D25" s="168">
        <f>+D12+D24</f>
        <v>0</v>
      </c>
      <c r="E25" s="72">
        <f t="shared" si="2"/>
        <v>667596000</v>
      </c>
      <c r="F25" s="73">
        <f t="shared" si="2"/>
        <v>667596000</v>
      </c>
      <c r="G25" s="73">
        <f t="shared" si="2"/>
        <v>529973175</v>
      </c>
      <c r="H25" s="73">
        <f t="shared" si="2"/>
        <v>544084682</v>
      </c>
      <c r="I25" s="73">
        <f t="shared" si="2"/>
        <v>533875720</v>
      </c>
      <c r="J25" s="73">
        <f t="shared" si="2"/>
        <v>533875720</v>
      </c>
      <c r="K25" s="73">
        <f t="shared" si="2"/>
        <v>531254065</v>
      </c>
      <c r="L25" s="73">
        <f t="shared" si="2"/>
        <v>526751266</v>
      </c>
      <c r="M25" s="73">
        <f t="shared" si="2"/>
        <v>536969591</v>
      </c>
      <c r="N25" s="73">
        <f t="shared" si="2"/>
        <v>536969591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536969591</v>
      </c>
      <c r="X25" s="73">
        <f t="shared" si="2"/>
        <v>333798000</v>
      </c>
      <c r="Y25" s="73">
        <f t="shared" si="2"/>
        <v>203171591</v>
      </c>
      <c r="Z25" s="170">
        <f>+IF(X25&lt;&gt;0,+(Y25/X25)*100,0)</f>
        <v>60.866629218868894</v>
      </c>
      <c r="AA25" s="74">
        <f>+AA12+AA24</f>
        <v>667596000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10915703</v>
      </c>
      <c r="D30" s="155"/>
      <c r="E30" s="59">
        <v>8861000</v>
      </c>
      <c r="F30" s="60">
        <v>8861000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4430500</v>
      </c>
      <c r="Y30" s="60">
        <v>-4430500</v>
      </c>
      <c r="Z30" s="140">
        <v>-100</v>
      </c>
      <c r="AA30" s="62">
        <v>8861000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31847329</v>
      </c>
      <c r="D32" s="155"/>
      <c r="E32" s="59">
        <v>15548000</v>
      </c>
      <c r="F32" s="60">
        <v>15548000</v>
      </c>
      <c r="G32" s="60">
        <v>30053163</v>
      </c>
      <c r="H32" s="60">
        <v>31686114</v>
      </c>
      <c r="I32" s="60">
        <v>34907246</v>
      </c>
      <c r="J32" s="60">
        <v>34907246</v>
      </c>
      <c r="K32" s="60">
        <v>40718897</v>
      </c>
      <c r="L32" s="60">
        <v>39390615</v>
      </c>
      <c r="M32" s="60">
        <v>33646923</v>
      </c>
      <c r="N32" s="60">
        <v>33646923</v>
      </c>
      <c r="O32" s="60"/>
      <c r="P32" s="60"/>
      <c r="Q32" s="60"/>
      <c r="R32" s="60"/>
      <c r="S32" s="60"/>
      <c r="T32" s="60"/>
      <c r="U32" s="60"/>
      <c r="V32" s="60"/>
      <c r="W32" s="60">
        <v>33646923</v>
      </c>
      <c r="X32" s="60">
        <v>7774000</v>
      </c>
      <c r="Y32" s="60">
        <v>25872923</v>
      </c>
      <c r="Z32" s="140">
        <v>332.81</v>
      </c>
      <c r="AA32" s="62">
        <v>15548000</v>
      </c>
    </row>
    <row r="33" spans="1:27" ht="13.5">
      <c r="A33" s="249" t="s">
        <v>165</v>
      </c>
      <c r="B33" s="182"/>
      <c r="C33" s="155">
        <v>5407508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48170540</v>
      </c>
      <c r="D34" s="168">
        <f>SUM(D29:D33)</f>
        <v>0</v>
      </c>
      <c r="E34" s="72">
        <f t="shared" si="3"/>
        <v>24409000</v>
      </c>
      <c r="F34" s="73">
        <f t="shared" si="3"/>
        <v>24409000</v>
      </c>
      <c r="G34" s="73">
        <f t="shared" si="3"/>
        <v>30053163</v>
      </c>
      <c r="H34" s="73">
        <f t="shared" si="3"/>
        <v>31686114</v>
      </c>
      <c r="I34" s="73">
        <f t="shared" si="3"/>
        <v>34907246</v>
      </c>
      <c r="J34" s="73">
        <f t="shared" si="3"/>
        <v>34907246</v>
      </c>
      <c r="K34" s="73">
        <f t="shared" si="3"/>
        <v>40718897</v>
      </c>
      <c r="L34" s="73">
        <f t="shared" si="3"/>
        <v>39390615</v>
      </c>
      <c r="M34" s="73">
        <f t="shared" si="3"/>
        <v>33646923</v>
      </c>
      <c r="N34" s="73">
        <f t="shared" si="3"/>
        <v>33646923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33646923</v>
      </c>
      <c r="X34" s="73">
        <f t="shared" si="3"/>
        <v>12204500</v>
      </c>
      <c r="Y34" s="73">
        <f t="shared" si="3"/>
        <v>21442423</v>
      </c>
      <c r="Z34" s="170">
        <f>+IF(X34&lt;&gt;0,+(Y34/X34)*100,0)</f>
        <v>175.69276086689337</v>
      </c>
      <c r="AA34" s="74">
        <f>SUM(AA29:AA33)</f>
        <v>24409000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100755766</v>
      </c>
      <c r="D37" s="155"/>
      <c r="E37" s="59">
        <v>104285000</v>
      </c>
      <c r="F37" s="60">
        <v>104285000</v>
      </c>
      <c r="G37" s="60">
        <v>110408830</v>
      </c>
      <c r="H37" s="60">
        <v>110408830</v>
      </c>
      <c r="I37" s="60">
        <v>110408830</v>
      </c>
      <c r="J37" s="60">
        <v>110408830</v>
      </c>
      <c r="K37" s="60">
        <v>110408830</v>
      </c>
      <c r="L37" s="60">
        <v>110408830</v>
      </c>
      <c r="M37" s="60">
        <v>105885426</v>
      </c>
      <c r="N37" s="60">
        <v>105885426</v>
      </c>
      <c r="O37" s="60"/>
      <c r="P37" s="60"/>
      <c r="Q37" s="60"/>
      <c r="R37" s="60"/>
      <c r="S37" s="60"/>
      <c r="T37" s="60"/>
      <c r="U37" s="60"/>
      <c r="V37" s="60"/>
      <c r="W37" s="60">
        <v>105885426</v>
      </c>
      <c r="X37" s="60">
        <v>52142500</v>
      </c>
      <c r="Y37" s="60">
        <v>53742926</v>
      </c>
      <c r="Z37" s="140">
        <v>103.07</v>
      </c>
      <c r="AA37" s="62">
        <v>104285000</v>
      </c>
    </row>
    <row r="38" spans="1:27" ht="13.5">
      <c r="A38" s="249" t="s">
        <v>165</v>
      </c>
      <c r="B38" s="182"/>
      <c r="C38" s="155">
        <v>69041911</v>
      </c>
      <c r="D38" s="155"/>
      <c r="E38" s="59">
        <v>56717000</v>
      </c>
      <c r="F38" s="60">
        <v>56717000</v>
      </c>
      <c r="G38" s="60">
        <v>74380988</v>
      </c>
      <c r="H38" s="60">
        <v>73896224</v>
      </c>
      <c r="I38" s="60">
        <v>73403502</v>
      </c>
      <c r="J38" s="60">
        <v>73403502</v>
      </c>
      <c r="K38" s="60">
        <v>72931651</v>
      </c>
      <c r="L38" s="60">
        <v>69541245</v>
      </c>
      <c r="M38" s="60">
        <v>68830885</v>
      </c>
      <c r="N38" s="60">
        <v>68830885</v>
      </c>
      <c r="O38" s="60"/>
      <c r="P38" s="60"/>
      <c r="Q38" s="60"/>
      <c r="R38" s="60"/>
      <c r="S38" s="60"/>
      <c r="T38" s="60"/>
      <c r="U38" s="60"/>
      <c r="V38" s="60"/>
      <c r="W38" s="60">
        <v>68830885</v>
      </c>
      <c r="X38" s="60">
        <v>28358500</v>
      </c>
      <c r="Y38" s="60">
        <v>40472385</v>
      </c>
      <c r="Z38" s="140">
        <v>142.72</v>
      </c>
      <c r="AA38" s="62">
        <v>56717000</v>
      </c>
    </row>
    <row r="39" spans="1:27" ht="13.5">
      <c r="A39" s="250" t="s">
        <v>59</v>
      </c>
      <c r="B39" s="253"/>
      <c r="C39" s="168">
        <f aca="true" t="shared" si="4" ref="C39:Y39">SUM(C37:C38)</f>
        <v>169797677</v>
      </c>
      <c r="D39" s="168">
        <f>SUM(D37:D38)</f>
        <v>0</v>
      </c>
      <c r="E39" s="76">
        <f t="shared" si="4"/>
        <v>161002000</v>
      </c>
      <c r="F39" s="77">
        <f t="shared" si="4"/>
        <v>161002000</v>
      </c>
      <c r="G39" s="77">
        <f t="shared" si="4"/>
        <v>184789818</v>
      </c>
      <c r="H39" s="77">
        <f t="shared" si="4"/>
        <v>184305054</v>
      </c>
      <c r="I39" s="77">
        <f t="shared" si="4"/>
        <v>183812332</v>
      </c>
      <c r="J39" s="77">
        <f t="shared" si="4"/>
        <v>183812332</v>
      </c>
      <c r="K39" s="77">
        <f t="shared" si="4"/>
        <v>183340481</v>
      </c>
      <c r="L39" s="77">
        <f t="shared" si="4"/>
        <v>179950075</v>
      </c>
      <c r="M39" s="77">
        <f t="shared" si="4"/>
        <v>174716311</v>
      </c>
      <c r="N39" s="77">
        <f t="shared" si="4"/>
        <v>174716311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174716311</v>
      </c>
      <c r="X39" s="77">
        <f t="shared" si="4"/>
        <v>80501000</v>
      </c>
      <c r="Y39" s="77">
        <f t="shared" si="4"/>
        <v>94215311</v>
      </c>
      <c r="Z39" s="212">
        <f>+IF(X39&lt;&gt;0,+(Y39/X39)*100,0)</f>
        <v>117.03619955031614</v>
      </c>
      <c r="AA39" s="79">
        <f>SUM(AA37:AA38)</f>
        <v>161002000</v>
      </c>
    </row>
    <row r="40" spans="1:27" ht="13.5">
      <c r="A40" s="250" t="s">
        <v>167</v>
      </c>
      <c r="B40" s="251"/>
      <c r="C40" s="168">
        <f aca="true" t="shared" si="5" ref="C40:Y40">+C34+C39</f>
        <v>217968217</v>
      </c>
      <c r="D40" s="168">
        <f>+D34+D39</f>
        <v>0</v>
      </c>
      <c r="E40" s="72">
        <f t="shared" si="5"/>
        <v>185411000</v>
      </c>
      <c r="F40" s="73">
        <f t="shared" si="5"/>
        <v>185411000</v>
      </c>
      <c r="G40" s="73">
        <f t="shared" si="5"/>
        <v>214842981</v>
      </c>
      <c r="H40" s="73">
        <f t="shared" si="5"/>
        <v>215991168</v>
      </c>
      <c r="I40" s="73">
        <f t="shared" si="5"/>
        <v>218719578</v>
      </c>
      <c r="J40" s="73">
        <f t="shared" si="5"/>
        <v>218719578</v>
      </c>
      <c r="K40" s="73">
        <f t="shared" si="5"/>
        <v>224059378</v>
      </c>
      <c r="L40" s="73">
        <f t="shared" si="5"/>
        <v>219340690</v>
      </c>
      <c r="M40" s="73">
        <f t="shared" si="5"/>
        <v>208363234</v>
      </c>
      <c r="N40" s="73">
        <f t="shared" si="5"/>
        <v>208363234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208363234</v>
      </c>
      <c r="X40" s="73">
        <f t="shared" si="5"/>
        <v>92705500</v>
      </c>
      <c r="Y40" s="73">
        <f t="shared" si="5"/>
        <v>115657734</v>
      </c>
      <c r="Z40" s="170">
        <f>+IF(X40&lt;&gt;0,+(Y40/X40)*100,0)</f>
        <v>124.75822254343055</v>
      </c>
      <c r="AA40" s="74">
        <f>+AA34+AA39</f>
        <v>185411000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302367763</v>
      </c>
      <c r="D42" s="257">
        <f>+D25-D40</f>
        <v>0</v>
      </c>
      <c r="E42" s="258">
        <f t="shared" si="6"/>
        <v>482185000</v>
      </c>
      <c r="F42" s="259">
        <f t="shared" si="6"/>
        <v>482185000</v>
      </c>
      <c r="G42" s="259">
        <f t="shared" si="6"/>
        <v>315130194</v>
      </c>
      <c r="H42" s="259">
        <f t="shared" si="6"/>
        <v>328093514</v>
      </c>
      <c r="I42" s="259">
        <f t="shared" si="6"/>
        <v>315156142</v>
      </c>
      <c r="J42" s="259">
        <f t="shared" si="6"/>
        <v>315156142</v>
      </c>
      <c r="K42" s="259">
        <f t="shared" si="6"/>
        <v>307194687</v>
      </c>
      <c r="L42" s="259">
        <f t="shared" si="6"/>
        <v>307410576</v>
      </c>
      <c r="M42" s="259">
        <f t="shared" si="6"/>
        <v>328606357</v>
      </c>
      <c r="N42" s="259">
        <f t="shared" si="6"/>
        <v>328606357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328606357</v>
      </c>
      <c r="X42" s="259">
        <f t="shared" si="6"/>
        <v>241092500</v>
      </c>
      <c r="Y42" s="259">
        <f t="shared" si="6"/>
        <v>87513857</v>
      </c>
      <c r="Z42" s="260">
        <f>+IF(X42&lt;&gt;0,+(Y42/X42)*100,0)</f>
        <v>36.298871594927256</v>
      </c>
      <c r="AA42" s="261">
        <f>+AA25-AA40</f>
        <v>482185000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302367763</v>
      </c>
      <c r="D45" s="155"/>
      <c r="E45" s="59">
        <v>482185000</v>
      </c>
      <c r="F45" s="60">
        <v>482185000</v>
      </c>
      <c r="G45" s="60">
        <v>315130194</v>
      </c>
      <c r="H45" s="60">
        <v>328093514</v>
      </c>
      <c r="I45" s="60">
        <v>315156142</v>
      </c>
      <c r="J45" s="60">
        <v>315156142</v>
      </c>
      <c r="K45" s="60">
        <v>307194687</v>
      </c>
      <c r="L45" s="60">
        <v>307410576</v>
      </c>
      <c r="M45" s="60">
        <v>328606357</v>
      </c>
      <c r="N45" s="60">
        <v>328606357</v>
      </c>
      <c r="O45" s="60"/>
      <c r="P45" s="60"/>
      <c r="Q45" s="60"/>
      <c r="R45" s="60"/>
      <c r="S45" s="60"/>
      <c r="T45" s="60"/>
      <c r="U45" s="60"/>
      <c r="V45" s="60"/>
      <c r="W45" s="60">
        <v>328606357</v>
      </c>
      <c r="X45" s="60">
        <v>241092500</v>
      </c>
      <c r="Y45" s="60">
        <v>87513857</v>
      </c>
      <c r="Z45" s="139">
        <v>36.3</v>
      </c>
      <c r="AA45" s="62">
        <v>482185000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302367763</v>
      </c>
      <c r="D48" s="217">
        <f>SUM(D45:D47)</f>
        <v>0</v>
      </c>
      <c r="E48" s="264">
        <f t="shared" si="7"/>
        <v>482185000</v>
      </c>
      <c r="F48" s="219">
        <f t="shared" si="7"/>
        <v>482185000</v>
      </c>
      <c r="G48" s="219">
        <f t="shared" si="7"/>
        <v>315130194</v>
      </c>
      <c r="H48" s="219">
        <f t="shared" si="7"/>
        <v>328093514</v>
      </c>
      <c r="I48" s="219">
        <f t="shared" si="7"/>
        <v>315156142</v>
      </c>
      <c r="J48" s="219">
        <f t="shared" si="7"/>
        <v>315156142</v>
      </c>
      <c r="K48" s="219">
        <f t="shared" si="7"/>
        <v>307194687</v>
      </c>
      <c r="L48" s="219">
        <f t="shared" si="7"/>
        <v>307410576</v>
      </c>
      <c r="M48" s="219">
        <f t="shared" si="7"/>
        <v>328606357</v>
      </c>
      <c r="N48" s="219">
        <f t="shared" si="7"/>
        <v>328606357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328606357</v>
      </c>
      <c r="X48" s="219">
        <f t="shared" si="7"/>
        <v>241092500</v>
      </c>
      <c r="Y48" s="219">
        <f t="shared" si="7"/>
        <v>87513857</v>
      </c>
      <c r="Z48" s="265">
        <f>+IF(X48&lt;&gt;0,+(Y48/X48)*100,0)</f>
        <v>36.298871594927256</v>
      </c>
      <c r="AA48" s="232">
        <f>SUM(AA45:AA47)</f>
        <v>482185000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168045282</v>
      </c>
      <c r="D6" s="155"/>
      <c r="E6" s="59">
        <v>191346000</v>
      </c>
      <c r="F6" s="60">
        <v>191346000</v>
      </c>
      <c r="G6" s="60">
        <v>27622615</v>
      </c>
      <c r="H6" s="60">
        <v>49634899</v>
      </c>
      <c r="I6" s="60">
        <v>17897926</v>
      </c>
      <c r="J6" s="60">
        <v>95155440</v>
      </c>
      <c r="K6" s="60">
        <v>43266799</v>
      </c>
      <c r="L6" s="60">
        <v>17352257</v>
      </c>
      <c r="M6" s="60">
        <v>40249573</v>
      </c>
      <c r="N6" s="60">
        <v>100868629</v>
      </c>
      <c r="O6" s="60"/>
      <c r="P6" s="60"/>
      <c r="Q6" s="60"/>
      <c r="R6" s="60"/>
      <c r="S6" s="60"/>
      <c r="T6" s="60"/>
      <c r="U6" s="60"/>
      <c r="V6" s="60"/>
      <c r="W6" s="60">
        <v>196024069</v>
      </c>
      <c r="X6" s="60">
        <v>72598000</v>
      </c>
      <c r="Y6" s="60">
        <v>123426069</v>
      </c>
      <c r="Z6" s="140">
        <v>170.01</v>
      </c>
      <c r="AA6" s="62">
        <v>191346000</v>
      </c>
    </row>
    <row r="7" spans="1:27" ht="13.5">
      <c r="A7" s="249" t="s">
        <v>178</v>
      </c>
      <c r="B7" s="182"/>
      <c r="C7" s="155">
        <v>82061757</v>
      </c>
      <c r="D7" s="155"/>
      <c r="E7" s="59">
        <v>76281000</v>
      </c>
      <c r="F7" s="60">
        <v>76281000</v>
      </c>
      <c r="G7" s="60">
        <v>30261000</v>
      </c>
      <c r="H7" s="60">
        <v>34681</v>
      </c>
      <c r="I7" s="60"/>
      <c r="J7" s="60">
        <v>30295681</v>
      </c>
      <c r="K7" s="60"/>
      <c r="L7" s="60"/>
      <c r="M7" s="60">
        <v>23356662</v>
      </c>
      <c r="N7" s="60">
        <v>23356662</v>
      </c>
      <c r="O7" s="60"/>
      <c r="P7" s="60"/>
      <c r="Q7" s="60"/>
      <c r="R7" s="60"/>
      <c r="S7" s="60"/>
      <c r="T7" s="60"/>
      <c r="U7" s="60"/>
      <c r="V7" s="60"/>
      <c r="W7" s="60">
        <v>53652343</v>
      </c>
      <c r="X7" s="60">
        <v>50854000</v>
      </c>
      <c r="Y7" s="60">
        <v>2798343</v>
      </c>
      <c r="Z7" s="140">
        <v>5.5</v>
      </c>
      <c r="AA7" s="62">
        <v>76281000</v>
      </c>
    </row>
    <row r="8" spans="1:27" ht="13.5">
      <c r="A8" s="249" t="s">
        <v>179</v>
      </c>
      <c r="B8" s="182"/>
      <c r="C8" s="155"/>
      <c r="D8" s="155"/>
      <c r="E8" s="59">
        <v>9999000</v>
      </c>
      <c r="F8" s="60">
        <v>9999000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6666000</v>
      </c>
      <c r="Y8" s="60">
        <v>-6666000</v>
      </c>
      <c r="Z8" s="140">
        <v>-100</v>
      </c>
      <c r="AA8" s="62">
        <v>9999000</v>
      </c>
    </row>
    <row r="9" spans="1:27" ht="13.5">
      <c r="A9" s="249" t="s">
        <v>180</v>
      </c>
      <c r="B9" s="182"/>
      <c r="C9" s="155">
        <v>8898704</v>
      </c>
      <c r="D9" s="155"/>
      <c r="E9" s="59">
        <v>8000000</v>
      </c>
      <c r="F9" s="60">
        <v>8000000</v>
      </c>
      <c r="G9" s="60">
        <v>-10146</v>
      </c>
      <c r="H9" s="60">
        <v>32816</v>
      </c>
      <c r="I9" s="60">
        <v>309373</v>
      </c>
      <c r="J9" s="60">
        <v>332043</v>
      </c>
      <c r="K9" s="60">
        <v>340560</v>
      </c>
      <c r="L9" s="60">
        <v>997705</v>
      </c>
      <c r="M9" s="60">
        <v>329000</v>
      </c>
      <c r="N9" s="60">
        <v>1667265</v>
      </c>
      <c r="O9" s="60"/>
      <c r="P9" s="60"/>
      <c r="Q9" s="60"/>
      <c r="R9" s="60"/>
      <c r="S9" s="60"/>
      <c r="T9" s="60"/>
      <c r="U9" s="60"/>
      <c r="V9" s="60"/>
      <c r="W9" s="60">
        <v>1999308</v>
      </c>
      <c r="X9" s="60">
        <v>3120000</v>
      </c>
      <c r="Y9" s="60">
        <v>-1120692</v>
      </c>
      <c r="Z9" s="140">
        <v>-35.92</v>
      </c>
      <c r="AA9" s="62">
        <v>8000000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-196981585</v>
      </c>
      <c r="D12" s="155"/>
      <c r="E12" s="59">
        <v>-232112000</v>
      </c>
      <c r="F12" s="60">
        <v>-232112000</v>
      </c>
      <c r="G12" s="60">
        <v>-58326656</v>
      </c>
      <c r="H12" s="60">
        <v>-48581996</v>
      </c>
      <c r="I12" s="60">
        <v>-18270924</v>
      </c>
      <c r="J12" s="60">
        <v>-125179576</v>
      </c>
      <c r="K12" s="60">
        <v>-29197272</v>
      </c>
      <c r="L12" s="60">
        <v>-30873785</v>
      </c>
      <c r="M12" s="60">
        <v>-53448237</v>
      </c>
      <c r="N12" s="60">
        <v>-113519294</v>
      </c>
      <c r="O12" s="60"/>
      <c r="P12" s="60"/>
      <c r="Q12" s="60"/>
      <c r="R12" s="60"/>
      <c r="S12" s="60"/>
      <c r="T12" s="60"/>
      <c r="U12" s="60"/>
      <c r="V12" s="60"/>
      <c r="W12" s="60">
        <v>-238698870</v>
      </c>
      <c r="X12" s="60">
        <v>-90525000</v>
      </c>
      <c r="Y12" s="60">
        <v>-148173870</v>
      </c>
      <c r="Z12" s="140">
        <v>163.68</v>
      </c>
      <c r="AA12" s="62">
        <v>-232112000</v>
      </c>
    </row>
    <row r="13" spans="1:27" ht="13.5">
      <c r="A13" s="249" t="s">
        <v>40</v>
      </c>
      <c r="B13" s="182"/>
      <c r="C13" s="155">
        <v>-10793408</v>
      </c>
      <c r="D13" s="155"/>
      <c r="E13" s="59">
        <v>-12930000</v>
      </c>
      <c r="F13" s="60">
        <v>-12930000</v>
      </c>
      <c r="G13" s="60">
        <v>-1650123</v>
      </c>
      <c r="H13" s="60">
        <v>12469</v>
      </c>
      <c r="I13" s="60"/>
      <c r="J13" s="60">
        <v>-1637654</v>
      </c>
      <c r="K13" s="60"/>
      <c r="L13" s="60"/>
      <c r="M13" s="60">
        <v>-4470545</v>
      </c>
      <c r="N13" s="60">
        <v>-4470545</v>
      </c>
      <c r="O13" s="60"/>
      <c r="P13" s="60"/>
      <c r="Q13" s="60"/>
      <c r="R13" s="60"/>
      <c r="S13" s="60"/>
      <c r="T13" s="60"/>
      <c r="U13" s="60"/>
      <c r="V13" s="60"/>
      <c r="W13" s="60">
        <v>-6108199</v>
      </c>
      <c r="X13" s="60">
        <v>-6465000</v>
      </c>
      <c r="Y13" s="60">
        <v>356801</v>
      </c>
      <c r="Z13" s="140">
        <v>-5.52</v>
      </c>
      <c r="AA13" s="62">
        <v>-12930000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51230750</v>
      </c>
      <c r="D15" s="168">
        <f>SUM(D6:D14)</f>
        <v>0</v>
      </c>
      <c r="E15" s="72">
        <f t="shared" si="0"/>
        <v>40584000</v>
      </c>
      <c r="F15" s="73">
        <f t="shared" si="0"/>
        <v>40584000</v>
      </c>
      <c r="G15" s="73">
        <f t="shared" si="0"/>
        <v>-2103310</v>
      </c>
      <c r="H15" s="73">
        <f t="shared" si="0"/>
        <v>1132869</v>
      </c>
      <c r="I15" s="73">
        <f t="shared" si="0"/>
        <v>-63625</v>
      </c>
      <c r="J15" s="73">
        <f t="shared" si="0"/>
        <v>-1034066</v>
      </c>
      <c r="K15" s="73">
        <f t="shared" si="0"/>
        <v>14410087</v>
      </c>
      <c r="L15" s="73">
        <f t="shared" si="0"/>
        <v>-12523823</v>
      </c>
      <c r="M15" s="73">
        <f t="shared" si="0"/>
        <v>6016453</v>
      </c>
      <c r="N15" s="73">
        <f t="shared" si="0"/>
        <v>7902717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6868651</v>
      </c>
      <c r="X15" s="73">
        <f t="shared" si="0"/>
        <v>36248000</v>
      </c>
      <c r="Y15" s="73">
        <f t="shared" si="0"/>
        <v>-29379349</v>
      </c>
      <c r="Z15" s="170">
        <f>+IF(X15&lt;&gt;0,+(Y15/X15)*100,0)</f>
        <v>-81.05095177664975</v>
      </c>
      <c r="AA15" s="74">
        <f>SUM(AA6:AA14)</f>
        <v>40584000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-36021837</v>
      </c>
      <c r="D24" s="155"/>
      <c r="E24" s="59">
        <v>-16300000</v>
      </c>
      <c r="F24" s="60">
        <v>-16300000</v>
      </c>
      <c r="G24" s="60">
        <v>-182129</v>
      </c>
      <c r="H24" s="60">
        <v>-423091</v>
      </c>
      <c r="I24" s="60"/>
      <c r="J24" s="60">
        <v>-605220</v>
      </c>
      <c r="K24" s="60">
        <v>-1446391</v>
      </c>
      <c r="L24" s="60">
        <v>-492893</v>
      </c>
      <c r="M24" s="60">
        <v>-512690</v>
      </c>
      <c r="N24" s="60">
        <v>-2451974</v>
      </c>
      <c r="O24" s="60"/>
      <c r="P24" s="60"/>
      <c r="Q24" s="60"/>
      <c r="R24" s="60"/>
      <c r="S24" s="60"/>
      <c r="T24" s="60"/>
      <c r="U24" s="60"/>
      <c r="V24" s="60"/>
      <c r="W24" s="60">
        <v>-3057194</v>
      </c>
      <c r="X24" s="60">
        <v>-6357000</v>
      </c>
      <c r="Y24" s="60">
        <v>3299806</v>
      </c>
      <c r="Z24" s="140">
        <v>-51.91</v>
      </c>
      <c r="AA24" s="62">
        <v>-16300000</v>
      </c>
    </row>
    <row r="25" spans="1:27" ht="13.5">
      <c r="A25" s="250" t="s">
        <v>191</v>
      </c>
      <c r="B25" s="251"/>
      <c r="C25" s="168">
        <f aca="true" t="shared" si="1" ref="C25:Y25">SUM(C19:C24)</f>
        <v>-36021837</v>
      </c>
      <c r="D25" s="168">
        <f>SUM(D19:D24)</f>
        <v>0</v>
      </c>
      <c r="E25" s="72">
        <f t="shared" si="1"/>
        <v>-16300000</v>
      </c>
      <c r="F25" s="73">
        <f t="shared" si="1"/>
        <v>-16300000</v>
      </c>
      <c r="G25" s="73">
        <f t="shared" si="1"/>
        <v>-182129</v>
      </c>
      <c r="H25" s="73">
        <f t="shared" si="1"/>
        <v>-423091</v>
      </c>
      <c r="I25" s="73">
        <f t="shared" si="1"/>
        <v>0</v>
      </c>
      <c r="J25" s="73">
        <f t="shared" si="1"/>
        <v>-605220</v>
      </c>
      <c r="K25" s="73">
        <f t="shared" si="1"/>
        <v>-1446391</v>
      </c>
      <c r="L25" s="73">
        <f t="shared" si="1"/>
        <v>-492893</v>
      </c>
      <c r="M25" s="73">
        <f t="shared" si="1"/>
        <v>-512690</v>
      </c>
      <c r="N25" s="73">
        <f t="shared" si="1"/>
        <v>-2451974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-3057194</v>
      </c>
      <c r="X25" s="73">
        <f t="shared" si="1"/>
        <v>-6357000</v>
      </c>
      <c r="Y25" s="73">
        <f t="shared" si="1"/>
        <v>3299806</v>
      </c>
      <c r="Z25" s="170">
        <f>+IF(X25&lt;&gt;0,+(Y25/X25)*100,0)</f>
        <v>-51.908227151171936</v>
      </c>
      <c r="AA25" s="74">
        <f>SUM(AA19:AA24)</f>
        <v>-16300000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20580985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-10793403</v>
      </c>
      <c r="D33" s="155"/>
      <c r="E33" s="59">
        <v>-8861000</v>
      </c>
      <c r="F33" s="60">
        <v>-8861000</v>
      </c>
      <c r="G33" s="60">
        <v>-1262639</v>
      </c>
      <c r="H33" s="60"/>
      <c r="I33" s="60"/>
      <c r="J33" s="60">
        <v>-1262639</v>
      </c>
      <c r="K33" s="60"/>
      <c r="L33" s="60"/>
      <c r="M33" s="60">
        <v>-4523403</v>
      </c>
      <c r="N33" s="60">
        <v>-4523403</v>
      </c>
      <c r="O33" s="60"/>
      <c r="P33" s="60"/>
      <c r="Q33" s="60"/>
      <c r="R33" s="60"/>
      <c r="S33" s="60"/>
      <c r="T33" s="60"/>
      <c r="U33" s="60"/>
      <c r="V33" s="60"/>
      <c r="W33" s="60">
        <v>-5786042</v>
      </c>
      <c r="X33" s="60">
        <v>-4430500</v>
      </c>
      <c r="Y33" s="60">
        <v>-1355542</v>
      </c>
      <c r="Z33" s="140">
        <v>30.6</v>
      </c>
      <c r="AA33" s="62">
        <v>-8861000</v>
      </c>
    </row>
    <row r="34" spans="1:27" ht="13.5">
      <c r="A34" s="250" t="s">
        <v>197</v>
      </c>
      <c r="B34" s="251"/>
      <c r="C34" s="168">
        <f aca="true" t="shared" si="2" ref="C34:Y34">SUM(C29:C33)</f>
        <v>9787582</v>
      </c>
      <c r="D34" s="168">
        <f>SUM(D29:D33)</f>
        <v>0</v>
      </c>
      <c r="E34" s="72">
        <f t="shared" si="2"/>
        <v>-8861000</v>
      </c>
      <c r="F34" s="73">
        <f t="shared" si="2"/>
        <v>-8861000</v>
      </c>
      <c r="G34" s="73">
        <f t="shared" si="2"/>
        <v>-1262639</v>
      </c>
      <c r="H34" s="73">
        <f t="shared" si="2"/>
        <v>0</v>
      </c>
      <c r="I34" s="73">
        <f t="shared" si="2"/>
        <v>0</v>
      </c>
      <c r="J34" s="73">
        <f t="shared" si="2"/>
        <v>-1262639</v>
      </c>
      <c r="K34" s="73">
        <f t="shared" si="2"/>
        <v>0</v>
      </c>
      <c r="L34" s="73">
        <f t="shared" si="2"/>
        <v>0</v>
      </c>
      <c r="M34" s="73">
        <f t="shared" si="2"/>
        <v>-4523403</v>
      </c>
      <c r="N34" s="73">
        <f t="shared" si="2"/>
        <v>-4523403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-5786042</v>
      </c>
      <c r="X34" s="73">
        <f t="shared" si="2"/>
        <v>-4430500</v>
      </c>
      <c r="Y34" s="73">
        <f t="shared" si="2"/>
        <v>-1355542</v>
      </c>
      <c r="Z34" s="170">
        <f>+IF(X34&lt;&gt;0,+(Y34/X34)*100,0)</f>
        <v>30.595688974156417</v>
      </c>
      <c r="AA34" s="74">
        <f>SUM(AA29:AA33)</f>
        <v>-8861000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24996495</v>
      </c>
      <c r="D36" s="153">
        <f>+D15+D25+D34</f>
        <v>0</v>
      </c>
      <c r="E36" s="99">
        <f t="shared" si="3"/>
        <v>15423000</v>
      </c>
      <c r="F36" s="100">
        <f t="shared" si="3"/>
        <v>15423000</v>
      </c>
      <c r="G36" s="100">
        <f t="shared" si="3"/>
        <v>-3548078</v>
      </c>
      <c r="H36" s="100">
        <f t="shared" si="3"/>
        <v>709778</v>
      </c>
      <c r="I36" s="100">
        <f t="shared" si="3"/>
        <v>-63625</v>
      </c>
      <c r="J36" s="100">
        <f t="shared" si="3"/>
        <v>-2901925</v>
      </c>
      <c r="K36" s="100">
        <f t="shared" si="3"/>
        <v>12963696</v>
      </c>
      <c r="L36" s="100">
        <f t="shared" si="3"/>
        <v>-13016716</v>
      </c>
      <c r="M36" s="100">
        <f t="shared" si="3"/>
        <v>980360</v>
      </c>
      <c r="N36" s="100">
        <f t="shared" si="3"/>
        <v>927340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-1974585</v>
      </c>
      <c r="X36" s="100">
        <f t="shared" si="3"/>
        <v>25460500</v>
      </c>
      <c r="Y36" s="100">
        <f t="shared" si="3"/>
        <v>-27435085</v>
      </c>
      <c r="Z36" s="137">
        <f>+IF(X36&lt;&gt;0,+(Y36/X36)*100,0)</f>
        <v>-107.75548398499637</v>
      </c>
      <c r="AA36" s="102">
        <f>+AA15+AA25+AA34</f>
        <v>15423000</v>
      </c>
    </row>
    <row r="37" spans="1:27" ht="13.5">
      <c r="A37" s="249" t="s">
        <v>199</v>
      </c>
      <c r="B37" s="182"/>
      <c r="C37" s="153">
        <v>134240446</v>
      </c>
      <c r="D37" s="153"/>
      <c r="E37" s="99">
        <v>158732000</v>
      </c>
      <c r="F37" s="100">
        <v>158732000</v>
      </c>
      <c r="G37" s="100">
        <v>159236941</v>
      </c>
      <c r="H37" s="100">
        <v>155688863</v>
      </c>
      <c r="I37" s="100">
        <v>156398641</v>
      </c>
      <c r="J37" s="100">
        <v>159236941</v>
      </c>
      <c r="K37" s="100">
        <v>156335016</v>
      </c>
      <c r="L37" s="100">
        <v>169298712</v>
      </c>
      <c r="M37" s="100">
        <v>156281996</v>
      </c>
      <c r="N37" s="100">
        <v>156335016</v>
      </c>
      <c r="O37" s="100"/>
      <c r="P37" s="100"/>
      <c r="Q37" s="100"/>
      <c r="R37" s="100"/>
      <c r="S37" s="100"/>
      <c r="T37" s="100"/>
      <c r="U37" s="100"/>
      <c r="V37" s="100"/>
      <c r="W37" s="100">
        <v>159236941</v>
      </c>
      <c r="X37" s="100">
        <v>158732000</v>
      </c>
      <c r="Y37" s="100">
        <v>504941</v>
      </c>
      <c r="Z37" s="137">
        <v>0.32</v>
      </c>
      <c r="AA37" s="102">
        <v>158732000</v>
      </c>
    </row>
    <row r="38" spans="1:27" ht="13.5">
      <c r="A38" s="269" t="s">
        <v>200</v>
      </c>
      <c r="B38" s="256"/>
      <c r="C38" s="257">
        <v>159236941</v>
      </c>
      <c r="D38" s="257"/>
      <c r="E38" s="258">
        <v>174155000</v>
      </c>
      <c r="F38" s="259">
        <v>174155000</v>
      </c>
      <c r="G38" s="259">
        <v>155688863</v>
      </c>
      <c r="H38" s="259">
        <v>156398641</v>
      </c>
      <c r="I38" s="259">
        <v>156335016</v>
      </c>
      <c r="J38" s="259">
        <v>156335016</v>
      </c>
      <c r="K38" s="259">
        <v>169298712</v>
      </c>
      <c r="L38" s="259">
        <v>156281996</v>
      </c>
      <c r="M38" s="259">
        <v>157262356</v>
      </c>
      <c r="N38" s="259">
        <v>157262356</v>
      </c>
      <c r="O38" s="259"/>
      <c r="P38" s="259"/>
      <c r="Q38" s="259"/>
      <c r="R38" s="259"/>
      <c r="S38" s="259"/>
      <c r="T38" s="259"/>
      <c r="U38" s="259"/>
      <c r="V38" s="259"/>
      <c r="W38" s="259">
        <v>157262356</v>
      </c>
      <c r="X38" s="259">
        <v>184192500</v>
      </c>
      <c r="Y38" s="259">
        <v>-26930144</v>
      </c>
      <c r="Z38" s="260">
        <v>-14.62</v>
      </c>
      <c r="AA38" s="261">
        <v>174155000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36267506</v>
      </c>
      <c r="D5" s="200">
        <f t="shared" si="0"/>
        <v>0</v>
      </c>
      <c r="E5" s="106">
        <f t="shared" si="0"/>
        <v>16300000</v>
      </c>
      <c r="F5" s="106">
        <f t="shared" si="0"/>
        <v>16300000</v>
      </c>
      <c r="G5" s="106">
        <f t="shared" si="0"/>
        <v>182129</v>
      </c>
      <c r="H5" s="106">
        <f t="shared" si="0"/>
        <v>423091</v>
      </c>
      <c r="I5" s="106">
        <f t="shared" si="0"/>
        <v>0</v>
      </c>
      <c r="J5" s="106">
        <f t="shared" si="0"/>
        <v>605220</v>
      </c>
      <c r="K5" s="106">
        <f t="shared" si="0"/>
        <v>1446391</v>
      </c>
      <c r="L5" s="106">
        <f t="shared" si="0"/>
        <v>492893</v>
      </c>
      <c r="M5" s="106">
        <f t="shared" si="0"/>
        <v>512690</v>
      </c>
      <c r="N5" s="106">
        <f t="shared" si="0"/>
        <v>2451974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3057194</v>
      </c>
      <c r="X5" s="106">
        <f t="shared" si="0"/>
        <v>8150000</v>
      </c>
      <c r="Y5" s="106">
        <f t="shared" si="0"/>
        <v>-5092806</v>
      </c>
      <c r="Z5" s="201">
        <f>+IF(X5&lt;&gt;0,+(Y5/X5)*100,0)</f>
        <v>-62.488417177914116</v>
      </c>
      <c r="AA5" s="199">
        <f>SUM(AA11:AA18)</f>
        <v>16300000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32099464</v>
      </c>
      <c r="D8" s="156"/>
      <c r="E8" s="60">
        <v>15200000</v>
      </c>
      <c r="F8" s="60">
        <v>15200000</v>
      </c>
      <c r="G8" s="60">
        <v>174156</v>
      </c>
      <c r="H8" s="60">
        <v>415564</v>
      </c>
      <c r="I8" s="60"/>
      <c r="J8" s="60">
        <v>589720</v>
      </c>
      <c r="K8" s="60">
        <v>1370522</v>
      </c>
      <c r="L8" s="60">
        <v>211383</v>
      </c>
      <c r="M8" s="60">
        <v>481420</v>
      </c>
      <c r="N8" s="60">
        <v>2063325</v>
      </c>
      <c r="O8" s="60"/>
      <c r="P8" s="60"/>
      <c r="Q8" s="60"/>
      <c r="R8" s="60"/>
      <c r="S8" s="60"/>
      <c r="T8" s="60"/>
      <c r="U8" s="60"/>
      <c r="V8" s="60"/>
      <c r="W8" s="60">
        <v>2653045</v>
      </c>
      <c r="X8" s="60">
        <v>7600000</v>
      </c>
      <c r="Y8" s="60">
        <v>-4946955</v>
      </c>
      <c r="Z8" s="140">
        <v>-65.09</v>
      </c>
      <c r="AA8" s="155">
        <v>15200000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32099464</v>
      </c>
      <c r="D11" s="294">
        <f t="shared" si="1"/>
        <v>0</v>
      </c>
      <c r="E11" s="295">
        <f t="shared" si="1"/>
        <v>15200000</v>
      </c>
      <c r="F11" s="295">
        <f t="shared" si="1"/>
        <v>15200000</v>
      </c>
      <c r="G11" s="295">
        <f t="shared" si="1"/>
        <v>174156</v>
      </c>
      <c r="H11" s="295">
        <f t="shared" si="1"/>
        <v>415564</v>
      </c>
      <c r="I11" s="295">
        <f t="shared" si="1"/>
        <v>0</v>
      </c>
      <c r="J11" s="295">
        <f t="shared" si="1"/>
        <v>589720</v>
      </c>
      <c r="K11" s="295">
        <f t="shared" si="1"/>
        <v>1370522</v>
      </c>
      <c r="L11" s="295">
        <f t="shared" si="1"/>
        <v>211383</v>
      </c>
      <c r="M11" s="295">
        <f t="shared" si="1"/>
        <v>481420</v>
      </c>
      <c r="N11" s="295">
        <f t="shared" si="1"/>
        <v>2063325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2653045</v>
      </c>
      <c r="X11" s="295">
        <f t="shared" si="1"/>
        <v>7600000</v>
      </c>
      <c r="Y11" s="295">
        <f t="shared" si="1"/>
        <v>-4946955</v>
      </c>
      <c r="Z11" s="296">
        <f>+IF(X11&lt;&gt;0,+(Y11/X11)*100,0)</f>
        <v>-65.09151315789474</v>
      </c>
      <c r="AA11" s="297">
        <f>SUM(AA6:AA10)</f>
        <v>15200000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>
        <v>1754</v>
      </c>
      <c r="H12" s="60">
        <v>246</v>
      </c>
      <c r="I12" s="60"/>
      <c r="J12" s="60">
        <v>2000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2000</v>
      </c>
      <c r="X12" s="60"/>
      <c r="Y12" s="60">
        <v>2000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4168042</v>
      </c>
      <c r="D15" s="156"/>
      <c r="E15" s="60">
        <v>1100000</v>
      </c>
      <c r="F15" s="60">
        <v>1100000</v>
      </c>
      <c r="G15" s="60">
        <v>6219</v>
      </c>
      <c r="H15" s="60">
        <v>7281</v>
      </c>
      <c r="I15" s="60"/>
      <c r="J15" s="60">
        <v>13500</v>
      </c>
      <c r="K15" s="60">
        <v>75869</v>
      </c>
      <c r="L15" s="60">
        <v>281510</v>
      </c>
      <c r="M15" s="60">
        <v>31270</v>
      </c>
      <c r="N15" s="60">
        <v>388649</v>
      </c>
      <c r="O15" s="60"/>
      <c r="P15" s="60"/>
      <c r="Q15" s="60"/>
      <c r="R15" s="60"/>
      <c r="S15" s="60"/>
      <c r="T15" s="60"/>
      <c r="U15" s="60"/>
      <c r="V15" s="60"/>
      <c r="W15" s="60">
        <v>402149</v>
      </c>
      <c r="X15" s="60">
        <v>550000</v>
      </c>
      <c r="Y15" s="60">
        <v>-147851</v>
      </c>
      <c r="Z15" s="140">
        <v>-26.88</v>
      </c>
      <c r="AA15" s="155">
        <v>1100000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32099464</v>
      </c>
      <c r="D38" s="156">
        <f t="shared" si="4"/>
        <v>0</v>
      </c>
      <c r="E38" s="60">
        <f t="shared" si="4"/>
        <v>15200000</v>
      </c>
      <c r="F38" s="60">
        <f t="shared" si="4"/>
        <v>15200000</v>
      </c>
      <c r="G38" s="60">
        <f t="shared" si="4"/>
        <v>174156</v>
      </c>
      <c r="H38" s="60">
        <f t="shared" si="4"/>
        <v>415564</v>
      </c>
      <c r="I38" s="60">
        <f t="shared" si="4"/>
        <v>0</v>
      </c>
      <c r="J38" s="60">
        <f t="shared" si="4"/>
        <v>589720</v>
      </c>
      <c r="K38" s="60">
        <f t="shared" si="4"/>
        <v>1370522</v>
      </c>
      <c r="L38" s="60">
        <f t="shared" si="4"/>
        <v>211383</v>
      </c>
      <c r="M38" s="60">
        <f t="shared" si="4"/>
        <v>481420</v>
      </c>
      <c r="N38" s="60">
        <f t="shared" si="4"/>
        <v>2063325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2653045</v>
      </c>
      <c r="X38" s="60">
        <f t="shared" si="4"/>
        <v>7600000</v>
      </c>
      <c r="Y38" s="60">
        <f t="shared" si="4"/>
        <v>-4946955</v>
      </c>
      <c r="Z38" s="140">
        <f t="shared" si="5"/>
        <v>-65.09151315789474</v>
      </c>
      <c r="AA38" s="155">
        <f>AA8+AA23</f>
        <v>15200000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32099464</v>
      </c>
      <c r="D41" s="294">
        <f t="shared" si="6"/>
        <v>0</v>
      </c>
      <c r="E41" s="295">
        <f t="shared" si="6"/>
        <v>15200000</v>
      </c>
      <c r="F41" s="295">
        <f t="shared" si="6"/>
        <v>15200000</v>
      </c>
      <c r="G41" s="295">
        <f t="shared" si="6"/>
        <v>174156</v>
      </c>
      <c r="H41" s="295">
        <f t="shared" si="6"/>
        <v>415564</v>
      </c>
      <c r="I41" s="295">
        <f t="shared" si="6"/>
        <v>0</v>
      </c>
      <c r="J41" s="295">
        <f t="shared" si="6"/>
        <v>589720</v>
      </c>
      <c r="K41" s="295">
        <f t="shared" si="6"/>
        <v>1370522</v>
      </c>
      <c r="L41" s="295">
        <f t="shared" si="6"/>
        <v>211383</v>
      </c>
      <c r="M41" s="295">
        <f t="shared" si="6"/>
        <v>481420</v>
      </c>
      <c r="N41" s="295">
        <f t="shared" si="6"/>
        <v>2063325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2653045</v>
      </c>
      <c r="X41" s="295">
        <f t="shared" si="6"/>
        <v>7600000</v>
      </c>
      <c r="Y41" s="295">
        <f t="shared" si="6"/>
        <v>-4946955</v>
      </c>
      <c r="Z41" s="296">
        <f t="shared" si="5"/>
        <v>-65.09151315789474</v>
      </c>
      <c r="AA41" s="297">
        <f>SUM(AA36:AA40)</f>
        <v>15200000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1754</v>
      </c>
      <c r="H42" s="54">
        <f t="shared" si="7"/>
        <v>246</v>
      </c>
      <c r="I42" s="54">
        <f t="shared" si="7"/>
        <v>0</v>
      </c>
      <c r="J42" s="54">
        <f t="shared" si="7"/>
        <v>2000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2000</v>
      </c>
      <c r="X42" s="54">
        <f t="shared" si="7"/>
        <v>0</v>
      </c>
      <c r="Y42" s="54">
        <f t="shared" si="7"/>
        <v>2000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4168042</v>
      </c>
      <c r="D45" s="129">
        <f t="shared" si="7"/>
        <v>0</v>
      </c>
      <c r="E45" s="54">
        <f t="shared" si="7"/>
        <v>1100000</v>
      </c>
      <c r="F45" s="54">
        <f t="shared" si="7"/>
        <v>1100000</v>
      </c>
      <c r="G45" s="54">
        <f t="shared" si="7"/>
        <v>6219</v>
      </c>
      <c r="H45" s="54">
        <f t="shared" si="7"/>
        <v>7281</v>
      </c>
      <c r="I45" s="54">
        <f t="shared" si="7"/>
        <v>0</v>
      </c>
      <c r="J45" s="54">
        <f t="shared" si="7"/>
        <v>13500</v>
      </c>
      <c r="K45" s="54">
        <f t="shared" si="7"/>
        <v>75869</v>
      </c>
      <c r="L45" s="54">
        <f t="shared" si="7"/>
        <v>281510</v>
      </c>
      <c r="M45" s="54">
        <f t="shared" si="7"/>
        <v>31270</v>
      </c>
      <c r="N45" s="54">
        <f t="shared" si="7"/>
        <v>388649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402149</v>
      </c>
      <c r="X45" s="54">
        <f t="shared" si="7"/>
        <v>550000</v>
      </c>
      <c r="Y45" s="54">
        <f t="shared" si="7"/>
        <v>-147851</v>
      </c>
      <c r="Z45" s="184">
        <f t="shared" si="5"/>
        <v>-26.882</v>
      </c>
      <c r="AA45" s="130">
        <f t="shared" si="8"/>
        <v>1100000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36267506</v>
      </c>
      <c r="D49" s="218">
        <f t="shared" si="9"/>
        <v>0</v>
      </c>
      <c r="E49" s="220">
        <f t="shared" si="9"/>
        <v>16300000</v>
      </c>
      <c r="F49" s="220">
        <f t="shared" si="9"/>
        <v>16300000</v>
      </c>
      <c r="G49" s="220">
        <f t="shared" si="9"/>
        <v>182129</v>
      </c>
      <c r="H49" s="220">
        <f t="shared" si="9"/>
        <v>423091</v>
      </c>
      <c r="I49" s="220">
        <f t="shared" si="9"/>
        <v>0</v>
      </c>
      <c r="J49" s="220">
        <f t="shared" si="9"/>
        <v>605220</v>
      </c>
      <c r="K49" s="220">
        <f t="shared" si="9"/>
        <v>1446391</v>
      </c>
      <c r="L49" s="220">
        <f t="shared" si="9"/>
        <v>492893</v>
      </c>
      <c r="M49" s="220">
        <f t="shared" si="9"/>
        <v>512690</v>
      </c>
      <c r="N49" s="220">
        <f t="shared" si="9"/>
        <v>2451974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3057194</v>
      </c>
      <c r="X49" s="220">
        <f t="shared" si="9"/>
        <v>8150000</v>
      </c>
      <c r="Y49" s="220">
        <f t="shared" si="9"/>
        <v>-5092806</v>
      </c>
      <c r="Z49" s="221">
        <f t="shared" si="5"/>
        <v>-62.488417177914116</v>
      </c>
      <c r="AA49" s="222">
        <f>SUM(AA41:AA48)</f>
        <v>16300000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12631836</v>
      </c>
      <c r="D51" s="129">
        <f t="shared" si="10"/>
        <v>0</v>
      </c>
      <c r="E51" s="54">
        <f t="shared" si="10"/>
        <v>78200320</v>
      </c>
      <c r="F51" s="54">
        <f t="shared" si="10"/>
        <v>78200320</v>
      </c>
      <c r="G51" s="54">
        <f t="shared" si="10"/>
        <v>0</v>
      </c>
      <c r="H51" s="54">
        <f t="shared" si="10"/>
        <v>656946</v>
      </c>
      <c r="I51" s="54">
        <f t="shared" si="10"/>
        <v>157005</v>
      </c>
      <c r="J51" s="54">
        <f t="shared" si="10"/>
        <v>813951</v>
      </c>
      <c r="K51" s="54">
        <f t="shared" si="10"/>
        <v>2516314</v>
      </c>
      <c r="L51" s="54">
        <f t="shared" si="10"/>
        <v>2378035</v>
      </c>
      <c r="M51" s="54">
        <f t="shared" si="10"/>
        <v>3082342</v>
      </c>
      <c r="N51" s="54">
        <f t="shared" si="10"/>
        <v>7976691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8790642</v>
      </c>
      <c r="X51" s="54">
        <f t="shared" si="10"/>
        <v>39100160</v>
      </c>
      <c r="Y51" s="54">
        <f t="shared" si="10"/>
        <v>-30309518</v>
      </c>
      <c r="Z51" s="184">
        <f>+IF(X51&lt;&gt;0,+(Y51/X51)*100,0)</f>
        <v>-77.51763164140505</v>
      </c>
      <c r="AA51" s="130">
        <f>SUM(AA57:AA61)</f>
        <v>78200320</v>
      </c>
    </row>
    <row r="52" spans="1:27" ht="13.5">
      <c r="A52" s="310" t="s">
        <v>204</v>
      </c>
      <c r="B52" s="142"/>
      <c r="C52" s="62">
        <v>5824783</v>
      </c>
      <c r="D52" s="156"/>
      <c r="E52" s="60">
        <v>70264860</v>
      </c>
      <c r="F52" s="60">
        <v>70264860</v>
      </c>
      <c r="G52" s="60"/>
      <c r="H52" s="60"/>
      <c r="I52" s="60"/>
      <c r="J52" s="60"/>
      <c r="K52" s="60">
        <v>1915916</v>
      </c>
      <c r="L52" s="60">
        <v>2204696</v>
      </c>
      <c r="M52" s="60">
        <v>2357250</v>
      </c>
      <c r="N52" s="60">
        <v>6477862</v>
      </c>
      <c r="O52" s="60"/>
      <c r="P52" s="60"/>
      <c r="Q52" s="60"/>
      <c r="R52" s="60"/>
      <c r="S52" s="60"/>
      <c r="T52" s="60"/>
      <c r="U52" s="60"/>
      <c r="V52" s="60"/>
      <c r="W52" s="60">
        <v>6477862</v>
      </c>
      <c r="X52" s="60">
        <v>35132430</v>
      </c>
      <c r="Y52" s="60">
        <v>-28654568</v>
      </c>
      <c r="Z52" s="140">
        <v>-81.56</v>
      </c>
      <c r="AA52" s="155">
        <v>70264860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>
        <v>3897446</v>
      </c>
      <c r="D54" s="156"/>
      <c r="E54" s="60">
        <v>4012500</v>
      </c>
      <c r="F54" s="60">
        <v>4012500</v>
      </c>
      <c r="G54" s="60"/>
      <c r="H54" s="60">
        <v>379545</v>
      </c>
      <c r="I54" s="60">
        <v>65000</v>
      </c>
      <c r="J54" s="60">
        <v>444545</v>
      </c>
      <c r="K54" s="60">
        <v>419508</v>
      </c>
      <c r="L54" s="60">
        <v>173339</v>
      </c>
      <c r="M54" s="60">
        <v>392305</v>
      </c>
      <c r="N54" s="60">
        <v>985152</v>
      </c>
      <c r="O54" s="60"/>
      <c r="P54" s="60"/>
      <c r="Q54" s="60"/>
      <c r="R54" s="60"/>
      <c r="S54" s="60"/>
      <c r="T54" s="60"/>
      <c r="U54" s="60"/>
      <c r="V54" s="60"/>
      <c r="W54" s="60">
        <v>1429697</v>
      </c>
      <c r="X54" s="60">
        <v>2006250</v>
      </c>
      <c r="Y54" s="60">
        <v>-576553</v>
      </c>
      <c r="Z54" s="140">
        <v>-28.74</v>
      </c>
      <c r="AA54" s="155">
        <v>4012500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9722229</v>
      </c>
      <c r="D57" s="294">
        <f t="shared" si="11"/>
        <v>0</v>
      </c>
      <c r="E57" s="295">
        <f t="shared" si="11"/>
        <v>74277360</v>
      </c>
      <c r="F57" s="295">
        <f t="shared" si="11"/>
        <v>74277360</v>
      </c>
      <c r="G57" s="295">
        <f t="shared" si="11"/>
        <v>0</v>
      </c>
      <c r="H57" s="295">
        <f t="shared" si="11"/>
        <v>379545</v>
      </c>
      <c r="I57" s="295">
        <f t="shared" si="11"/>
        <v>65000</v>
      </c>
      <c r="J57" s="295">
        <f t="shared" si="11"/>
        <v>444545</v>
      </c>
      <c r="K57" s="295">
        <f t="shared" si="11"/>
        <v>2335424</v>
      </c>
      <c r="L57" s="295">
        <f t="shared" si="11"/>
        <v>2378035</v>
      </c>
      <c r="M57" s="295">
        <f t="shared" si="11"/>
        <v>2749555</v>
      </c>
      <c r="N57" s="295">
        <f t="shared" si="11"/>
        <v>7463014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7907559</v>
      </c>
      <c r="X57" s="295">
        <f t="shared" si="11"/>
        <v>37138680</v>
      </c>
      <c r="Y57" s="295">
        <f t="shared" si="11"/>
        <v>-29231121</v>
      </c>
      <c r="Z57" s="296">
        <f>+IF(X57&lt;&gt;0,+(Y57/X57)*100,0)</f>
        <v>-78.70802354849445</v>
      </c>
      <c r="AA57" s="297">
        <f>SUM(AA52:AA56)</f>
        <v>74277360</v>
      </c>
    </row>
    <row r="58" spans="1:27" ht="13.5">
      <c r="A58" s="311" t="s">
        <v>210</v>
      </c>
      <c r="B58" s="136"/>
      <c r="C58" s="62">
        <v>312948</v>
      </c>
      <c r="D58" s="156"/>
      <c r="E58" s="60"/>
      <c r="F58" s="60"/>
      <c r="G58" s="60"/>
      <c r="H58" s="60">
        <v>54334</v>
      </c>
      <c r="I58" s="60"/>
      <c r="J58" s="60">
        <v>54334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54334</v>
      </c>
      <c r="X58" s="60"/>
      <c r="Y58" s="60">
        <v>54334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2596659</v>
      </c>
      <c r="D61" s="156"/>
      <c r="E61" s="60">
        <v>3922960</v>
      </c>
      <c r="F61" s="60">
        <v>3922960</v>
      </c>
      <c r="G61" s="60"/>
      <c r="H61" s="60">
        <v>223067</v>
      </c>
      <c r="I61" s="60">
        <v>92005</v>
      </c>
      <c r="J61" s="60">
        <v>315072</v>
      </c>
      <c r="K61" s="60">
        <v>180890</v>
      </c>
      <c r="L61" s="60"/>
      <c r="M61" s="60">
        <v>332787</v>
      </c>
      <c r="N61" s="60">
        <v>513677</v>
      </c>
      <c r="O61" s="60"/>
      <c r="P61" s="60"/>
      <c r="Q61" s="60"/>
      <c r="R61" s="60"/>
      <c r="S61" s="60"/>
      <c r="T61" s="60"/>
      <c r="U61" s="60"/>
      <c r="V61" s="60"/>
      <c r="W61" s="60">
        <v>828749</v>
      </c>
      <c r="X61" s="60">
        <v>1961480</v>
      </c>
      <c r="Y61" s="60">
        <v>-1132731</v>
      </c>
      <c r="Z61" s="140">
        <v>-57.75</v>
      </c>
      <c r="AA61" s="155">
        <v>3922960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78200000</v>
      </c>
      <c r="F66" s="275"/>
      <c r="G66" s="275"/>
      <c r="H66" s="275">
        <v>656946</v>
      </c>
      <c r="I66" s="275">
        <v>157005</v>
      </c>
      <c r="J66" s="275">
        <v>813951</v>
      </c>
      <c r="K66" s="275">
        <v>2516314</v>
      </c>
      <c r="L66" s="275">
        <v>2378035</v>
      </c>
      <c r="M66" s="275">
        <v>3082342</v>
      </c>
      <c r="N66" s="275">
        <v>7976691</v>
      </c>
      <c r="O66" s="275"/>
      <c r="P66" s="275"/>
      <c r="Q66" s="275"/>
      <c r="R66" s="275"/>
      <c r="S66" s="275"/>
      <c r="T66" s="275"/>
      <c r="U66" s="275"/>
      <c r="V66" s="275"/>
      <c r="W66" s="275">
        <v>8790642</v>
      </c>
      <c r="X66" s="275"/>
      <c r="Y66" s="275">
        <v>8790642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78200000</v>
      </c>
      <c r="F69" s="220">
        <f t="shared" si="12"/>
        <v>0</v>
      </c>
      <c r="G69" s="220">
        <f t="shared" si="12"/>
        <v>0</v>
      </c>
      <c r="H69" s="220">
        <f t="shared" si="12"/>
        <v>656946</v>
      </c>
      <c r="I69" s="220">
        <f t="shared" si="12"/>
        <v>157005</v>
      </c>
      <c r="J69" s="220">
        <f t="shared" si="12"/>
        <v>813951</v>
      </c>
      <c r="K69" s="220">
        <f t="shared" si="12"/>
        <v>2516314</v>
      </c>
      <c r="L69" s="220">
        <f t="shared" si="12"/>
        <v>2378035</v>
      </c>
      <c r="M69" s="220">
        <f t="shared" si="12"/>
        <v>3082342</v>
      </c>
      <c r="N69" s="220">
        <f t="shared" si="12"/>
        <v>7976691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8790642</v>
      </c>
      <c r="X69" s="220">
        <f t="shared" si="12"/>
        <v>0</v>
      </c>
      <c r="Y69" s="220">
        <f t="shared" si="12"/>
        <v>8790642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32099464</v>
      </c>
      <c r="D5" s="357">
        <f t="shared" si="0"/>
        <v>0</v>
      </c>
      <c r="E5" s="356">
        <f t="shared" si="0"/>
        <v>15200000</v>
      </c>
      <c r="F5" s="358">
        <f t="shared" si="0"/>
        <v>15200000</v>
      </c>
      <c r="G5" s="358">
        <f t="shared" si="0"/>
        <v>174156</v>
      </c>
      <c r="H5" s="356">
        <f t="shared" si="0"/>
        <v>415564</v>
      </c>
      <c r="I5" s="356">
        <f t="shared" si="0"/>
        <v>0</v>
      </c>
      <c r="J5" s="358">
        <f t="shared" si="0"/>
        <v>589720</v>
      </c>
      <c r="K5" s="358">
        <f t="shared" si="0"/>
        <v>1370522</v>
      </c>
      <c r="L5" s="356">
        <f t="shared" si="0"/>
        <v>211383</v>
      </c>
      <c r="M5" s="356">
        <f t="shared" si="0"/>
        <v>481420</v>
      </c>
      <c r="N5" s="358">
        <f t="shared" si="0"/>
        <v>2063325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2653045</v>
      </c>
      <c r="X5" s="356">
        <f t="shared" si="0"/>
        <v>7600000</v>
      </c>
      <c r="Y5" s="358">
        <f t="shared" si="0"/>
        <v>-4946955</v>
      </c>
      <c r="Z5" s="359">
        <f>+IF(X5&lt;&gt;0,+(Y5/X5)*100,0)</f>
        <v>-65.09151315789474</v>
      </c>
      <c r="AA5" s="360">
        <f>+AA6+AA8+AA11+AA13+AA15</f>
        <v>15200000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32099464</v>
      </c>
      <c r="D11" s="363">
        <f aca="true" t="shared" si="3" ref="D11:AA11">+D12</f>
        <v>0</v>
      </c>
      <c r="E11" s="362">
        <f t="shared" si="3"/>
        <v>15200000</v>
      </c>
      <c r="F11" s="364">
        <f t="shared" si="3"/>
        <v>15200000</v>
      </c>
      <c r="G11" s="364">
        <f t="shared" si="3"/>
        <v>174156</v>
      </c>
      <c r="H11" s="362">
        <f t="shared" si="3"/>
        <v>415564</v>
      </c>
      <c r="I11" s="362">
        <f t="shared" si="3"/>
        <v>0</v>
      </c>
      <c r="J11" s="364">
        <f t="shared" si="3"/>
        <v>589720</v>
      </c>
      <c r="K11" s="364">
        <f t="shared" si="3"/>
        <v>1370522</v>
      </c>
      <c r="L11" s="362">
        <f t="shared" si="3"/>
        <v>211383</v>
      </c>
      <c r="M11" s="362">
        <f t="shared" si="3"/>
        <v>481420</v>
      </c>
      <c r="N11" s="364">
        <f t="shared" si="3"/>
        <v>2063325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2653045</v>
      </c>
      <c r="X11" s="362">
        <f t="shared" si="3"/>
        <v>7600000</v>
      </c>
      <c r="Y11" s="364">
        <f t="shared" si="3"/>
        <v>-4946955</v>
      </c>
      <c r="Z11" s="365">
        <f>+IF(X11&lt;&gt;0,+(Y11/X11)*100,0)</f>
        <v>-65.09151315789474</v>
      </c>
      <c r="AA11" s="366">
        <f t="shared" si="3"/>
        <v>15200000</v>
      </c>
    </row>
    <row r="12" spans="1:27" ht="13.5">
      <c r="A12" s="291" t="s">
        <v>231</v>
      </c>
      <c r="B12" s="136"/>
      <c r="C12" s="60">
        <v>32099464</v>
      </c>
      <c r="D12" s="340"/>
      <c r="E12" s="60">
        <v>15200000</v>
      </c>
      <c r="F12" s="59">
        <v>15200000</v>
      </c>
      <c r="G12" s="59">
        <v>174156</v>
      </c>
      <c r="H12" s="60">
        <v>415564</v>
      </c>
      <c r="I12" s="60"/>
      <c r="J12" s="59">
        <v>589720</v>
      </c>
      <c r="K12" s="59">
        <v>1370522</v>
      </c>
      <c r="L12" s="60">
        <v>211383</v>
      </c>
      <c r="M12" s="60">
        <v>481420</v>
      </c>
      <c r="N12" s="59">
        <v>2063325</v>
      </c>
      <c r="O12" s="59"/>
      <c r="P12" s="60"/>
      <c r="Q12" s="60"/>
      <c r="R12" s="59"/>
      <c r="S12" s="59"/>
      <c r="T12" s="60"/>
      <c r="U12" s="60"/>
      <c r="V12" s="59"/>
      <c r="W12" s="59">
        <v>2653045</v>
      </c>
      <c r="X12" s="60">
        <v>7600000</v>
      </c>
      <c r="Y12" s="59">
        <v>-4946955</v>
      </c>
      <c r="Z12" s="61">
        <v>-65.09</v>
      </c>
      <c r="AA12" s="62">
        <v>15200000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1754</v>
      </c>
      <c r="H22" s="343">
        <f t="shared" si="6"/>
        <v>246</v>
      </c>
      <c r="I22" s="343">
        <f t="shared" si="6"/>
        <v>0</v>
      </c>
      <c r="J22" s="345">
        <f t="shared" si="6"/>
        <v>2000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2000</v>
      </c>
      <c r="X22" s="343">
        <f t="shared" si="6"/>
        <v>0</v>
      </c>
      <c r="Y22" s="345">
        <f t="shared" si="6"/>
        <v>2000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>
        <v>1754</v>
      </c>
      <c r="H27" s="60">
        <v>246</v>
      </c>
      <c r="I27" s="60"/>
      <c r="J27" s="59">
        <v>2000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2000</v>
      </c>
      <c r="X27" s="60"/>
      <c r="Y27" s="59">
        <v>2000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4168042</v>
      </c>
      <c r="D40" s="344">
        <f t="shared" si="9"/>
        <v>0</v>
      </c>
      <c r="E40" s="343">
        <f t="shared" si="9"/>
        <v>1100000</v>
      </c>
      <c r="F40" s="345">
        <f t="shared" si="9"/>
        <v>1100000</v>
      </c>
      <c r="G40" s="345">
        <f t="shared" si="9"/>
        <v>6219</v>
      </c>
      <c r="H40" s="343">
        <f t="shared" si="9"/>
        <v>7281</v>
      </c>
      <c r="I40" s="343">
        <f t="shared" si="9"/>
        <v>0</v>
      </c>
      <c r="J40" s="345">
        <f t="shared" si="9"/>
        <v>13500</v>
      </c>
      <c r="K40" s="345">
        <f t="shared" si="9"/>
        <v>75869</v>
      </c>
      <c r="L40" s="343">
        <f t="shared" si="9"/>
        <v>281510</v>
      </c>
      <c r="M40" s="343">
        <f t="shared" si="9"/>
        <v>31270</v>
      </c>
      <c r="N40" s="345">
        <f t="shared" si="9"/>
        <v>388649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402149</v>
      </c>
      <c r="X40" s="343">
        <f t="shared" si="9"/>
        <v>550000</v>
      </c>
      <c r="Y40" s="345">
        <f t="shared" si="9"/>
        <v>-147851</v>
      </c>
      <c r="Z40" s="336">
        <f>+IF(X40&lt;&gt;0,+(Y40/X40)*100,0)</f>
        <v>-26.882</v>
      </c>
      <c r="AA40" s="350">
        <f>SUM(AA41:AA49)</f>
        <v>1100000</v>
      </c>
    </row>
    <row r="41" spans="1:27" ht="13.5">
      <c r="A41" s="361" t="s">
        <v>247</v>
      </c>
      <c r="B41" s="142"/>
      <c r="C41" s="362">
        <v>946783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2242079</v>
      </c>
      <c r="D43" s="369"/>
      <c r="E43" s="305">
        <v>430000</v>
      </c>
      <c r="F43" s="370">
        <v>430000</v>
      </c>
      <c r="G43" s="370"/>
      <c r="H43" s="305"/>
      <c r="I43" s="305"/>
      <c r="J43" s="370"/>
      <c r="K43" s="370">
        <v>75869</v>
      </c>
      <c r="L43" s="305">
        <v>271932</v>
      </c>
      <c r="M43" s="305"/>
      <c r="N43" s="370">
        <v>347801</v>
      </c>
      <c r="O43" s="370"/>
      <c r="P43" s="305"/>
      <c r="Q43" s="305"/>
      <c r="R43" s="370"/>
      <c r="S43" s="370"/>
      <c r="T43" s="305"/>
      <c r="U43" s="305"/>
      <c r="V43" s="370"/>
      <c r="W43" s="370">
        <v>347801</v>
      </c>
      <c r="X43" s="305">
        <v>215000</v>
      </c>
      <c r="Y43" s="370">
        <v>132801</v>
      </c>
      <c r="Z43" s="371">
        <v>61.77</v>
      </c>
      <c r="AA43" s="303">
        <v>430000</v>
      </c>
    </row>
    <row r="44" spans="1:27" ht="13.5">
      <c r="A44" s="361" t="s">
        <v>250</v>
      </c>
      <c r="B44" s="136"/>
      <c r="C44" s="60">
        <v>979180</v>
      </c>
      <c r="D44" s="368"/>
      <c r="E44" s="54">
        <v>670000</v>
      </c>
      <c r="F44" s="53">
        <v>670000</v>
      </c>
      <c r="G44" s="53"/>
      <c r="H44" s="54"/>
      <c r="I44" s="54"/>
      <c r="J44" s="53"/>
      <c r="K44" s="53"/>
      <c r="L44" s="54">
        <v>2986</v>
      </c>
      <c r="M44" s="54">
        <v>3548</v>
      </c>
      <c r="N44" s="53">
        <v>6534</v>
      </c>
      <c r="O44" s="53"/>
      <c r="P44" s="54"/>
      <c r="Q44" s="54"/>
      <c r="R44" s="53"/>
      <c r="S44" s="53"/>
      <c r="T44" s="54"/>
      <c r="U44" s="54"/>
      <c r="V44" s="53"/>
      <c r="W44" s="53">
        <v>6534</v>
      </c>
      <c r="X44" s="54">
        <v>335000</v>
      </c>
      <c r="Y44" s="53">
        <v>-328466</v>
      </c>
      <c r="Z44" s="94">
        <v>-98.05</v>
      </c>
      <c r="AA44" s="95">
        <v>670000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>
        <v>6219</v>
      </c>
      <c r="H49" s="54">
        <v>7281</v>
      </c>
      <c r="I49" s="54"/>
      <c r="J49" s="53">
        <v>13500</v>
      </c>
      <c r="K49" s="53"/>
      <c r="L49" s="54">
        <v>6592</v>
      </c>
      <c r="M49" s="54">
        <v>27722</v>
      </c>
      <c r="N49" s="53">
        <v>34314</v>
      </c>
      <c r="O49" s="53"/>
      <c r="P49" s="54"/>
      <c r="Q49" s="54"/>
      <c r="R49" s="53"/>
      <c r="S49" s="53"/>
      <c r="T49" s="54"/>
      <c r="U49" s="54"/>
      <c r="V49" s="53"/>
      <c r="W49" s="53">
        <v>47814</v>
      </c>
      <c r="X49" s="54"/>
      <c r="Y49" s="53">
        <v>47814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36267506</v>
      </c>
      <c r="D60" s="346">
        <f t="shared" si="14"/>
        <v>0</v>
      </c>
      <c r="E60" s="219">
        <f t="shared" si="14"/>
        <v>16300000</v>
      </c>
      <c r="F60" s="264">
        <f t="shared" si="14"/>
        <v>16300000</v>
      </c>
      <c r="G60" s="264">
        <f t="shared" si="14"/>
        <v>182129</v>
      </c>
      <c r="H60" s="219">
        <f t="shared" si="14"/>
        <v>423091</v>
      </c>
      <c r="I60" s="219">
        <f t="shared" si="14"/>
        <v>0</v>
      </c>
      <c r="J60" s="264">
        <f t="shared" si="14"/>
        <v>605220</v>
      </c>
      <c r="K60" s="264">
        <f t="shared" si="14"/>
        <v>1446391</v>
      </c>
      <c r="L60" s="219">
        <f t="shared" si="14"/>
        <v>492893</v>
      </c>
      <c r="M60" s="219">
        <f t="shared" si="14"/>
        <v>512690</v>
      </c>
      <c r="N60" s="264">
        <f t="shared" si="14"/>
        <v>2451974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3057194</v>
      </c>
      <c r="X60" s="219">
        <f t="shared" si="14"/>
        <v>8150000</v>
      </c>
      <c r="Y60" s="264">
        <f t="shared" si="14"/>
        <v>-5092806</v>
      </c>
      <c r="Z60" s="337">
        <f>+IF(X60&lt;&gt;0,+(Y60/X60)*100,0)</f>
        <v>-62.488417177914116</v>
      </c>
      <c r="AA60" s="232">
        <f>+AA57+AA54+AA51+AA40+AA37+AA34+AA22+AA5</f>
        <v>16300000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2014-02-11T06:55:28Z</dcterms:created>
  <dcterms:modified xsi:type="dcterms:W3CDTF">2014-02-11T06:55:32Z</dcterms:modified>
  <cp:category/>
  <cp:version/>
  <cp:contentType/>
  <cp:contentStatus/>
</cp:coreProperties>
</file>