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<sst xmlns="http://schemas.openxmlformats.org/spreadsheetml/2006/main" count="855" uniqueCount="302">
  <si>
    <t>Eastern Cape: Cacadu(DC10) - Table C1 Schedule Quarterly Budget Statement Summary for 2nd Quarter ended 31 December 2013 (Figures Finalised as at 2014/01/31)</t>
  </si>
  <si>
    <t>Description</t>
  </si>
  <si>
    <t>2012/13</t>
  </si>
  <si>
    <t>2013/14</t>
  </si>
  <si>
    <t>Budget year 2013/14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</si>
  <si>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</si>
  <si>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</si>
  <si>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</si>
  <si>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</si>
  <si>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</si>
  <si>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</si>
  <si>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</si>
  <si>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</si>
  <si>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</si>
  <si>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</si>
  <si>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</si>
  <si>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</si>
  <si>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</si>
  <si>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</si>
  <si>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</si>
  <si>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</si>
  <si>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</si>
  <si>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</si>
  <si>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</si>
  <si>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</si>
  <si>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</si>
  <si>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</si>
  <si>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</si>
  <si>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</si>
  <si>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</si>
  <si>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</si>
  <si>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</si>
  <si>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</si>
  <si>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</si>
  <si>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</si>
  <si>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</si>
  <si>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</si>
  <si>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</si>
  <si>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</si>
  <si>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</si>
  <si>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</si>
  <si>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</si>
  <si>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</si>
  <si>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</si>
  <si>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</si>
  <si>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</si>
  <si>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</si>
  <si>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</si>
  <si>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</si>
  <si>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</si>
  <si>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</si>
  <si>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</si>
  <si>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</si>
  <si>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</si>
  <si>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</si>
  <si>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</si>
  <si>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</si>
  <si>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</si>
  <si>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</si>
  <si>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</si>
  <si>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</si>
  <si>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</si>
  <si>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</si>
  <si>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</si>
  <si>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</si>
  <si>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</si>
  <si>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</si>
  <si>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</si>
  <si>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</si>
  <si>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</si>
  <si>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Eastern Cape: Cacadu(DC10) - Table C2 Quarterly Budget Statement - Financial Performance (standard classification) for 2nd Quarter ended 31 December 2013 (Figures Finalised as at 2014/01/31)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</si>
  <si>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</si>
  <si>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</si>
  <si>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</si>
  <si>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</si>
  <si>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</si>
  <si>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</si>
  <si>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</si>
  <si>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</si>
  <si>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</si>
  <si>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</si>
  <si>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</si>
  <si>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</si>
  <si>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</si>
  <si>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</si>
  <si>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</si>
  <si>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</si>
  <si>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</si>
  <si>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</si>
  <si>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</si>
  <si>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</si>
  <si>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</si>
  <si>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</si>
  <si>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</si>
  <si>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</si>
  <si>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</si>
  <si>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</si>
  <si>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</si>
  <si>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</si>
  <si>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</si>
  <si>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Eastern Cape: Cacadu(DC10) - Table C4 Quarterly Budget Statement - Financial Performance (revenue and expenditure) for 2nd Quarter ended 31 December 2013 (Figures Finalised as at 2014/01/31)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</si>
  <si>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</si>
  <si>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</si>
  <si>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</si>
  <si>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</si>
  <si>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</si>
  <si>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</si>
  <si>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</si>
  <si>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</si>
  <si>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</si>
  <si>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</si>
  <si>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</si>
  <si>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</si>
  <si>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</si>
  <si>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</si>
  <si>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</si>
  <si>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</si>
  <si>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</si>
  <si>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</si>
  <si>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</si>
  <si>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</si>
  <si>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</si>
  <si>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</si>
  <si>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</si>
  <si>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</si>
  <si>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</si>
  <si>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</si>
  <si>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</si>
  <si>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</si>
  <si>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Eastern Cape: Cacadu(DC10) - Table C5 Quarterly Budget Statement - Capital Expenditure by Standard Classification and Funding for 2nd Quarter ended 31 December 2013 (Figures Finalised as at 2014/01/31)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</si>
  <si>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</si>
  <si>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</si>
  <si>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</si>
  <si>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</si>
  <si>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</si>
  <si>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</si>
  <si>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</si>
  <si>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</si>
  <si>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</si>
  <si>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</si>
  <si>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Eastern Cape: Cacadu(DC10) - Table C6 Quarterly Budget Statement - Financial Position for 2nd Quarter ended 31 December 2013 (Figures Finalised as at 2014/01/31)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</si>
  <si>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</si>
  <si>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</si>
  <si>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</si>
  <si>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</si>
  <si>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</si>
  <si>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</si>
  <si>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</si>
  <si>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</si>
  <si>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</si>
  <si>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</si>
  <si>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</si>
  <si>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</si>
  <si>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</si>
  <si>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</si>
  <si>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</si>
  <si>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</si>
  <si>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</si>
  <si>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</si>
  <si>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</si>
  <si>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</si>
  <si>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</si>
  <si>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</si>
  <si>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</si>
  <si>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</si>
  <si>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</si>
  <si>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</si>
  <si>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</si>
  <si>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</si>
  <si>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</si>
  <si>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</si>
  <si>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</si>
  <si>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</si>
  <si>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</si>
  <si>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Eastern Cape: Cacadu(DC10) - Table C7 Quarterly Budget Statement - Cash Flows for 2nd Quarter ended 31 December 2013 (Figures Finalised as at 2014/01/31)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</si>
  <si>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</si>
  <si>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</si>
  <si>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</si>
  <si>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</si>
  <si>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</si>
  <si>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</si>
  <si>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</si>
  <si>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</si>
  <si>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</si>
  <si>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</si>
  <si>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</si>
  <si>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</si>
  <si>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</si>
  <si>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</si>
  <si>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</si>
  <si>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</si>
  <si>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</si>
  <si>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</si>
  <si>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</si>
  <si>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</si>
  <si>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</si>
  <si>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</si>
  <si>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</si>
  <si>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</si>
  <si>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</si>
  <si>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</si>
  <si>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Eastern Cape: Cacadu(DC10) - Table C9 Quarterly Budget Statement - Capital Expenditure by Asset Clas for 2nd Quarter ended 31 December 2013 (Figures Finalised as at 2014/01/31)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</si>
  <si>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</si>
  <si>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</si>
  <si>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</si>
  <si>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</si>
  <si>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</si>
  <si>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</si>
  <si>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</si>
  <si>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</si>
  <si>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</si>
  <si>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</si>
  <si>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</si>
  <si>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</si>
  <si>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</si>
  <si>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</si>
  <si>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</si>
  <si>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</si>
  <si>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</si>
  <si>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</si>
  <si>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</si>
  <si>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</si>
  <si>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</si>
  <si>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</si>
  <si>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</si>
  <si>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</si>
  <si>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Eastern Cape: Cacadu(DC10) - Table SC13a Quarterly Budget Statement - Capital Expenditure on New Assets by Asset Class for 2nd Quarter ended 31 December 2013 (Figures Finalised as at 2014/01/31)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</si>
  <si>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</si>
  <si>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</si>
  <si>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</si>
  <si>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</si>
  <si>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</si>
  <si>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</si>
  <si>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</si>
  <si>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</si>
  <si>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</si>
  <si>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</si>
  <si>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</si>
  <si>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</si>
  <si>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</si>
  <si>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</si>
  <si>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</si>
  <si>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</si>
  <si>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</si>
  <si>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</si>
  <si>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</si>
  <si>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</si>
  <si>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</si>
  <si>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</si>
  <si>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</si>
  <si>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</si>
  <si>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</si>
  <si>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</si>
  <si>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</si>
  <si>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</si>
  <si>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</si>
  <si>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</si>
  <si>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</si>
  <si>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</si>
  <si>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</si>
  <si>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</si>
  <si>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</si>
  <si>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Eastern Cape: Cacadu(DC10) - Table SC13B Quarterly Budget Statement - Capital Expenditure on Renewal of existing assets by Asset Class for 2nd Quarter ended 31 December 2013 (Figures Finalised as at 2014/01/31)</t>
  </si>
  <si>
    <t>Capital Expenditure on Renewal of Existing Assets by Asset Class/Sub-class</t>
  </si>
  <si>
    <t>Total Capital Expenditure on Renewal of Existing Assets</t>
  </si>
  <si>
    <t>Eastern Cape: Cacadu(DC10) - Table SC13C Quarterly Budget Statement - Repairs and Maintenance Expenditure by Asset Class for 2nd Quarter ended 31 December 2013 (Figures Finalised as at 2014/01/31)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</si>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</sst>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0</v>
      </c>
      <c r="C5" s="19">
        <v>0</v>
      </c>
      <c r="D5" s="59">
        <v>0</v>
      </c>
      <c r="E5" s="60">
        <v>0</v>
      </c>
      <c r="F5" s="60">
        <v>0</v>
      </c>
      <c r="G5" s="60">
        <v>0</v>
      </c>
      <c r="H5" s="60">
        <v>0</v>
      </c>
      <c r="I5" s="60">
        <v>0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0</v>
      </c>
      <c r="X5" s="60">
        <v>0</v>
      </c>
      <c r="Y5" s="61">
        <v>0</v>
      </c>
      <c r="Z5" s="62">
        <v>0</v>
      </c>
    </row>
    <row r="6" spans="1:26" ht="13.5">
      <c r="A6" s="58" t="s">
        <v>32</v>
      </c>
      <c r="B6" s="19">
        <v>0</v>
      </c>
      <c r="C6" s="19">
        <v>0</v>
      </c>
      <c r="D6" s="59">
        <v>0</v>
      </c>
      <c r="E6" s="60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>
        <v>0</v>
      </c>
      <c r="Y6" s="61">
        <v>0</v>
      </c>
      <c r="Z6" s="62">
        <v>0</v>
      </c>
    </row>
    <row r="7" spans="1:26" ht="13.5">
      <c r="A7" s="58" t="s">
        <v>33</v>
      </c>
      <c r="B7" s="19">
        <v>15399324</v>
      </c>
      <c r="C7" s="19">
        <v>0</v>
      </c>
      <c r="D7" s="59">
        <v>10400000</v>
      </c>
      <c r="E7" s="60">
        <v>10400000</v>
      </c>
      <c r="F7" s="60">
        <v>300867</v>
      </c>
      <c r="G7" s="60">
        <v>1273716</v>
      </c>
      <c r="H7" s="60">
        <v>1132447</v>
      </c>
      <c r="I7" s="60">
        <v>2707030</v>
      </c>
      <c r="J7" s="60">
        <v>1319925</v>
      </c>
      <c r="K7" s="60">
        <v>1093889</v>
      </c>
      <c r="L7" s="60">
        <v>713328</v>
      </c>
      <c r="M7" s="60">
        <v>3127142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5834172</v>
      </c>
      <c r="W7" s="60">
        <v>5200000</v>
      </c>
      <c r="X7" s="60">
        <v>634172</v>
      </c>
      <c r="Y7" s="61">
        <v>12.2</v>
      </c>
      <c r="Z7" s="62">
        <v>10400000</v>
      </c>
    </row>
    <row r="8" spans="1:26" ht="13.5">
      <c r="A8" s="58" t="s">
        <v>34</v>
      </c>
      <c r="B8" s="19">
        <v>89706219</v>
      </c>
      <c r="C8" s="19">
        <v>0</v>
      </c>
      <c r="D8" s="59">
        <v>89418372</v>
      </c>
      <c r="E8" s="60">
        <v>89418372</v>
      </c>
      <c r="F8" s="60">
        <v>37894093</v>
      </c>
      <c r="G8" s="60">
        <v>933357</v>
      </c>
      <c r="H8" s="60">
        <v>576262</v>
      </c>
      <c r="I8" s="60">
        <v>39403712</v>
      </c>
      <c r="J8" s="60">
        <v>311777</v>
      </c>
      <c r="K8" s="60">
        <v>472966</v>
      </c>
      <c r="L8" s="60">
        <v>25030000</v>
      </c>
      <c r="M8" s="60">
        <v>25814743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65218455</v>
      </c>
      <c r="W8" s="60">
        <v>44709186</v>
      </c>
      <c r="X8" s="60">
        <v>20509269</v>
      </c>
      <c r="Y8" s="61">
        <v>45.87</v>
      </c>
      <c r="Z8" s="62">
        <v>89418372</v>
      </c>
    </row>
    <row r="9" spans="1:26" ht="13.5">
      <c r="A9" s="58" t="s">
        <v>35</v>
      </c>
      <c r="B9" s="19">
        <v>5725714</v>
      </c>
      <c r="C9" s="19">
        <v>0</v>
      </c>
      <c r="D9" s="59">
        <v>51088628</v>
      </c>
      <c r="E9" s="60">
        <v>51088628</v>
      </c>
      <c r="F9" s="60">
        <v>199678</v>
      </c>
      <c r="G9" s="60">
        <v>1357560</v>
      </c>
      <c r="H9" s="60">
        <v>290086</v>
      </c>
      <c r="I9" s="60">
        <v>1847324</v>
      </c>
      <c r="J9" s="60">
        <v>113506</v>
      </c>
      <c r="K9" s="60">
        <v>110067</v>
      </c>
      <c r="L9" s="60">
        <v>93245</v>
      </c>
      <c r="M9" s="60">
        <v>316818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2164142</v>
      </c>
      <c r="W9" s="60">
        <v>25544314</v>
      </c>
      <c r="X9" s="60">
        <v>-23380172</v>
      </c>
      <c r="Y9" s="61">
        <v>-91.53</v>
      </c>
      <c r="Z9" s="62">
        <v>51088628</v>
      </c>
    </row>
    <row r="10" spans="1:26" ht="25.5">
      <c r="A10" s="63" t="s">
        <v>277</v>
      </c>
      <c r="B10" s="64">
        <f>SUM(B5:B9)</f>
        <v>110831257</v>
      </c>
      <c r="C10" s="64">
        <f>SUM(C5:C9)</f>
        <v>0</v>
      </c>
      <c r="D10" s="65">
        <f aca="true" t="shared" si="0" ref="D10:Z10">SUM(D5:D9)</f>
        <v>150907000</v>
      </c>
      <c r="E10" s="66">
        <f t="shared" si="0"/>
        <v>150907000</v>
      </c>
      <c r="F10" s="66">
        <f t="shared" si="0"/>
        <v>38394638</v>
      </c>
      <c r="G10" s="66">
        <f t="shared" si="0"/>
        <v>3564633</v>
      </c>
      <c r="H10" s="66">
        <f t="shared" si="0"/>
        <v>1998795</v>
      </c>
      <c r="I10" s="66">
        <f t="shared" si="0"/>
        <v>43958066</v>
      </c>
      <c r="J10" s="66">
        <f t="shared" si="0"/>
        <v>1745208</v>
      </c>
      <c r="K10" s="66">
        <f t="shared" si="0"/>
        <v>1676922</v>
      </c>
      <c r="L10" s="66">
        <f t="shared" si="0"/>
        <v>25836573</v>
      </c>
      <c r="M10" s="66">
        <f t="shared" si="0"/>
        <v>29258703</v>
      </c>
      <c r="N10" s="66">
        <f t="shared" si="0"/>
        <v>0</v>
      </c>
      <c r="O10" s="66">
        <f t="shared" si="0"/>
        <v>0</v>
      </c>
      <c r="P10" s="66">
        <f t="shared" si="0"/>
        <v>0</v>
      </c>
      <c r="Q10" s="66">
        <f t="shared" si="0"/>
        <v>0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73216769</v>
      </c>
      <c r="W10" s="66">
        <f t="shared" si="0"/>
        <v>75453500</v>
      </c>
      <c r="X10" s="66">
        <f t="shared" si="0"/>
        <v>-2236731</v>
      </c>
      <c r="Y10" s="67">
        <f>+IF(W10&lt;&gt;0,(X10/W10)*100,0)</f>
        <v>-2.9643833619381477</v>
      </c>
      <c r="Z10" s="68">
        <f t="shared" si="0"/>
        <v>150907000</v>
      </c>
    </row>
    <row r="11" spans="1:26" ht="13.5">
      <c r="A11" s="58" t="s">
        <v>37</v>
      </c>
      <c r="B11" s="19">
        <v>36434823</v>
      </c>
      <c r="C11" s="19">
        <v>0</v>
      </c>
      <c r="D11" s="59">
        <v>41595000</v>
      </c>
      <c r="E11" s="60">
        <v>41595000</v>
      </c>
      <c r="F11" s="60">
        <v>3460066</v>
      </c>
      <c r="G11" s="60">
        <v>3438380</v>
      </c>
      <c r="H11" s="60">
        <v>3750234</v>
      </c>
      <c r="I11" s="60">
        <v>10648680</v>
      </c>
      <c r="J11" s="60">
        <v>3338554</v>
      </c>
      <c r="K11" s="60">
        <v>3896257</v>
      </c>
      <c r="L11" s="60">
        <v>3490790</v>
      </c>
      <c r="M11" s="60">
        <v>10725601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21374281</v>
      </c>
      <c r="W11" s="60">
        <v>20797500</v>
      </c>
      <c r="X11" s="60">
        <v>576781</v>
      </c>
      <c r="Y11" s="61">
        <v>2.77</v>
      </c>
      <c r="Z11" s="62">
        <v>41595000</v>
      </c>
    </row>
    <row r="12" spans="1:26" ht="13.5">
      <c r="A12" s="58" t="s">
        <v>38</v>
      </c>
      <c r="B12" s="19">
        <v>5665024</v>
      </c>
      <c r="C12" s="19">
        <v>0</v>
      </c>
      <c r="D12" s="59">
        <v>5682500</v>
      </c>
      <c r="E12" s="60">
        <v>5682500</v>
      </c>
      <c r="F12" s="60">
        <v>499300</v>
      </c>
      <c r="G12" s="60">
        <v>486843</v>
      </c>
      <c r="H12" s="60">
        <v>514667</v>
      </c>
      <c r="I12" s="60">
        <v>1500810</v>
      </c>
      <c r="J12" s="60">
        <v>500460</v>
      </c>
      <c r="K12" s="60">
        <v>501366</v>
      </c>
      <c r="L12" s="60">
        <v>460422</v>
      </c>
      <c r="M12" s="60">
        <v>1462248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2963058</v>
      </c>
      <c r="W12" s="60">
        <v>2841250</v>
      </c>
      <c r="X12" s="60">
        <v>121808</v>
      </c>
      <c r="Y12" s="61">
        <v>4.29</v>
      </c>
      <c r="Z12" s="62">
        <v>5682500</v>
      </c>
    </row>
    <row r="13" spans="1:26" ht="13.5">
      <c r="A13" s="58" t="s">
        <v>278</v>
      </c>
      <c r="B13" s="19">
        <v>775721</v>
      </c>
      <c r="C13" s="19">
        <v>0</v>
      </c>
      <c r="D13" s="59">
        <v>2033200</v>
      </c>
      <c r="E13" s="60">
        <v>2033200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1016600</v>
      </c>
      <c r="X13" s="60">
        <v>-1016600</v>
      </c>
      <c r="Y13" s="61">
        <v>-100</v>
      </c>
      <c r="Z13" s="62">
        <v>2033200</v>
      </c>
    </row>
    <row r="14" spans="1:26" ht="13.5">
      <c r="A14" s="58" t="s">
        <v>40</v>
      </c>
      <c r="B14" s="19">
        <v>0</v>
      </c>
      <c r="C14" s="19">
        <v>0</v>
      </c>
      <c r="D14" s="59">
        <v>0</v>
      </c>
      <c r="E14" s="60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0</v>
      </c>
      <c r="X14" s="60">
        <v>0</v>
      </c>
      <c r="Y14" s="61">
        <v>0</v>
      </c>
      <c r="Z14" s="62">
        <v>0</v>
      </c>
    </row>
    <row r="15" spans="1:26" ht="13.5">
      <c r="A15" s="58" t="s">
        <v>41</v>
      </c>
      <c r="B15" s="19">
        <v>0</v>
      </c>
      <c r="C15" s="19">
        <v>0</v>
      </c>
      <c r="D15" s="59">
        <v>0</v>
      </c>
      <c r="E15" s="60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>
        <v>0</v>
      </c>
      <c r="Y15" s="61">
        <v>0</v>
      </c>
      <c r="Z15" s="62">
        <v>0</v>
      </c>
    </row>
    <row r="16" spans="1:26" ht="13.5">
      <c r="A16" s="69" t="s">
        <v>42</v>
      </c>
      <c r="B16" s="19">
        <v>11385953</v>
      </c>
      <c r="C16" s="19">
        <v>0</v>
      </c>
      <c r="D16" s="59">
        <v>39552872</v>
      </c>
      <c r="E16" s="60">
        <v>39552872</v>
      </c>
      <c r="F16" s="60">
        <v>195377</v>
      </c>
      <c r="G16" s="60">
        <v>1138058</v>
      </c>
      <c r="H16" s="60">
        <v>1574750</v>
      </c>
      <c r="I16" s="60">
        <v>2908185</v>
      </c>
      <c r="J16" s="60">
        <v>257653</v>
      </c>
      <c r="K16" s="60">
        <v>10304</v>
      </c>
      <c r="L16" s="60">
        <v>0</v>
      </c>
      <c r="M16" s="60">
        <v>267957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3176142</v>
      </c>
      <c r="W16" s="60">
        <v>19776436</v>
      </c>
      <c r="X16" s="60">
        <v>-16600294</v>
      </c>
      <c r="Y16" s="61">
        <v>-83.94</v>
      </c>
      <c r="Z16" s="62">
        <v>39552872</v>
      </c>
    </row>
    <row r="17" spans="1:26" ht="13.5">
      <c r="A17" s="58" t="s">
        <v>43</v>
      </c>
      <c r="B17" s="19">
        <v>63458491</v>
      </c>
      <c r="C17" s="19">
        <v>0</v>
      </c>
      <c r="D17" s="59">
        <v>62043428</v>
      </c>
      <c r="E17" s="60">
        <v>62043428</v>
      </c>
      <c r="F17" s="60">
        <v>5182115</v>
      </c>
      <c r="G17" s="60">
        <v>2540550</v>
      </c>
      <c r="H17" s="60">
        <v>4231873</v>
      </c>
      <c r="I17" s="60">
        <v>11954538</v>
      </c>
      <c r="J17" s="60">
        <v>7279097</v>
      </c>
      <c r="K17" s="60">
        <v>6971746</v>
      </c>
      <c r="L17" s="60">
        <v>4071852</v>
      </c>
      <c r="M17" s="60">
        <v>18322695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30277233</v>
      </c>
      <c r="W17" s="60">
        <v>31021714</v>
      </c>
      <c r="X17" s="60">
        <v>-744481</v>
      </c>
      <c r="Y17" s="61">
        <v>-2.4</v>
      </c>
      <c r="Z17" s="62">
        <v>62043428</v>
      </c>
    </row>
    <row r="18" spans="1:26" ht="13.5">
      <c r="A18" s="70" t="s">
        <v>44</v>
      </c>
      <c r="B18" s="71">
        <f>SUM(B11:B17)</f>
        <v>117720012</v>
      </c>
      <c r="C18" s="71">
        <f>SUM(C11:C17)</f>
        <v>0</v>
      </c>
      <c r="D18" s="72">
        <f aca="true" t="shared" si="1" ref="D18:Z18">SUM(D11:D17)</f>
        <v>150907000</v>
      </c>
      <c r="E18" s="73">
        <f t="shared" si="1"/>
        <v>150907000</v>
      </c>
      <c r="F18" s="73">
        <f t="shared" si="1"/>
        <v>9336858</v>
      </c>
      <c r="G18" s="73">
        <f t="shared" si="1"/>
        <v>7603831</v>
      </c>
      <c r="H18" s="73">
        <f t="shared" si="1"/>
        <v>10071524</v>
      </c>
      <c r="I18" s="73">
        <f t="shared" si="1"/>
        <v>27012213</v>
      </c>
      <c r="J18" s="73">
        <f t="shared" si="1"/>
        <v>11375764</v>
      </c>
      <c r="K18" s="73">
        <f t="shared" si="1"/>
        <v>11379673</v>
      </c>
      <c r="L18" s="73">
        <f t="shared" si="1"/>
        <v>8023064</v>
      </c>
      <c r="M18" s="73">
        <f t="shared" si="1"/>
        <v>30778501</v>
      </c>
      <c r="N18" s="73">
        <f t="shared" si="1"/>
        <v>0</v>
      </c>
      <c r="O18" s="73">
        <f t="shared" si="1"/>
        <v>0</v>
      </c>
      <c r="P18" s="73">
        <f t="shared" si="1"/>
        <v>0</v>
      </c>
      <c r="Q18" s="73">
        <f t="shared" si="1"/>
        <v>0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57790714</v>
      </c>
      <c r="W18" s="73">
        <f t="shared" si="1"/>
        <v>75453500</v>
      </c>
      <c r="X18" s="73">
        <f t="shared" si="1"/>
        <v>-17662786</v>
      </c>
      <c r="Y18" s="67">
        <f>+IF(W18&lt;&gt;0,(X18/W18)*100,0)</f>
        <v>-23.40883590555773</v>
      </c>
      <c r="Z18" s="74">
        <f t="shared" si="1"/>
        <v>150907000</v>
      </c>
    </row>
    <row r="19" spans="1:26" ht="13.5">
      <c r="A19" s="70" t="s">
        <v>45</v>
      </c>
      <c r="B19" s="75">
        <f>+B10-B18</f>
        <v>-6888755</v>
      </c>
      <c r="C19" s="75">
        <f>+C10-C18</f>
        <v>0</v>
      </c>
      <c r="D19" s="76">
        <f aca="true" t="shared" si="2" ref="D19:Z19">+D10-D18</f>
        <v>0</v>
      </c>
      <c r="E19" s="77">
        <f t="shared" si="2"/>
        <v>0</v>
      </c>
      <c r="F19" s="77">
        <f t="shared" si="2"/>
        <v>29057780</v>
      </c>
      <c r="G19" s="77">
        <f t="shared" si="2"/>
        <v>-4039198</v>
      </c>
      <c r="H19" s="77">
        <f t="shared" si="2"/>
        <v>-8072729</v>
      </c>
      <c r="I19" s="77">
        <f t="shared" si="2"/>
        <v>16945853</v>
      </c>
      <c r="J19" s="77">
        <f t="shared" si="2"/>
        <v>-9630556</v>
      </c>
      <c r="K19" s="77">
        <f t="shared" si="2"/>
        <v>-9702751</v>
      </c>
      <c r="L19" s="77">
        <f t="shared" si="2"/>
        <v>17813509</v>
      </c>
      <c r="M19" s="77">
        <f t="shared" si="2"/>
        <v>-1519798</v>
      </c>
      <c r="N19" s="77">
        <f t="shared" si="2"/>
        <v>0</v>
      </c>
      <c r="O19" s="77">
        <f t="shared" si="2"/>
        <v>0</v>
      </c>
      <c r="P19" s="77">
        <f t="shared" si="2"/>
        <v>0</v>
      </c>
      <c r="Q19" s="77">
        <f t="shared" si="2"/>
        <v>0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15426055</v>
      </c>
      <c r="W19" s="77">
        <f>IF(E10=E18,0,W10-W18)</f>
        <v>0</v>
      </c>
      <c r="X19" s="77">
        <f t="shared" si="2"/>
        <v>15426055</v>
      </c>
      <c r="Y19" s="78">
        <f>+IF(W19&lt;&gt;0,(X19/W19)*100,0)</f>
        <v>0</v>
      </c>
      <c r="Z19" s="79">
        <f t="shared" si="2"/>
        <v>0</v>
      </c>
    </row>
    <row r="20" spans="1:26" ht="13.5">
      <c r="A20" s="58" t="s">
        <v>46</v>
      </c>
      <c r="B20" s="19">
        <v>0</v>
      </c>
      <c r="C20" s="19">
        <v>0</v>
      </c>
      <c r="D20" s="59">
        <v>0</v>
      </c>
      <c r="E20" s="60">
        <v>0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60">
        <v>0</v>
      </c>
      <c r="M20" s="60">
        <v>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0</v>
      </c>
      <c r="W20" s="60">
        <v>0</v>
      </c>
      <c r="X20" s="60">
        <v>0</v>
      </c>
      <c r="Y20" s="61">
        <v>0</v>
      </c>
      <c r="Z20" s="62">
        <v>0</v>
      </c>
    </row>
    <row r="21" spans="1:26" ht="13.5">
      <c r="A21" s="58" t="s">
        <v>279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>
        <v>0</v>
      </c>
      <c r="X21" s="82">
        <v>0</v>
      </c>
      <c r="Y21" s="83">
        <v>0</v>
      </c>
      <c r="Z21" s="84">
        <v>0</v>
      </c>
    </row>
    <row r="22" spans="1:26" ht="25.5">
      <c r="A22" s="85" t="s">
        <v>280</v>
      </c>
      <c r="B22" s="86">
        <f>SUM(B19:B21)</f>
        <v>-6888755</v>
      </c>
      <c r="C22" s="86">
        <f>SUM(C19:C21)</f>
        <v>0</v>
      </c>
      <c r="D22" s="87">
        <f aca="true" t="shared" si="3" ref="D22:Z22">SUM(D19:D21)</f>
        <v>0</v>
      </c>
      <c r="E22" s="88">
        <f t="shared" si="3"/>
        <v>0</v>
      </c>
      <c r="F22" s="88">
        <f t="shared" si="3"/>
        <v>29057780</v>
      </c>
      <c r="G22" s="88">
        <f t="shared" si="3"/>
        <v>-4039198</v>
      </c>
      <c r="H22" s="88">
        <f t="shared" si="3"/>
        <v>-8072729</v>
      </c>
      <c r="I22" s="88">
        <f t="shared" si="3"/>
        <v>16945853</v>
      </c>
      <c r="J22" s="88">
        <f t="shared" si="3"/>
        <v>-9630556</v>
      </c>
      <c r="K22" s="88">
        <f t="shared" si="3"/>
        <v>-9702751</v>
      </c>
      <c r="L22" s="88">
        <f t="shared" si="3"/>
        <v>17813509</v>
      </c>
      <c r="M22" s="88">
        <f t="shared" si="3"/>
        <v>-1519798</v>
      </c>
      <c r="N22" s="88">
        <f t="shared" si="3"/>
        <v>0</v>
      </c>
      <c r="O22" s="88">
        <f t="shared" si="3"/>
        <v>0</v>
      </c>
      <c r="P22" s="88">
        <f t="shared" si="3"/>
        <v>0</v>
      </c>
      <c r="Q22" s="88">
        <f t="shared" si="3"/>
        <v>0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15426055</v>
      </c>
      <c r="W22" s="88">
        <f t="shared" si="3"/>
        <v>0</v>
      </c>
      <c r="X22" s="88">
        <f t="shared" si="3"/>
        <v>15426055</v>
      </c>
      <c r="Y22" s="89">
        <f>+IF(W22&lt;&gt;0,(X22/W22)*100,0)</f>
        <v>0</v>
      </c>
      <c r="Z22" s="90">
        <f t="shared" si="3"/>
        <v>0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>
        <v>0</v>
      </c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-6888755</v>
      </c>
      <c r="C24" s="75">
        <f>SUM(C22:C23)</f>
        <v>0</v>
      </c>
      <c r="D24" s="76">
        <f aca="true" t="shared" si="4" ref="D24:Z24">SUM(D22:D23)</f>
        <v>0</v>
      </c>
      <c r="E24" s="77">
        <f t="shared" si="4"/>
        <v>0</v>
      </c>
      <c r="F24" s="77">
        <f t="shared" si="4"/>
        <v>29057780</v>
      </c>
      <c r="G24" s="77">
        <f t="shared" si="4"/>
        <v>-4039198</v>
      </c>
      <c r="H24" s="77">
        <f t="shared" si="4"/>
        <v>-8072729</v>
      </c>
      <c r="I24" s="77">
        <f t="shared" si="4"/>
        <v>16945853</v>
      </c>
      <c r="J24" s="77">
        <f t="shared" si="4"/>
        <v>-9630556</v>
      </c>
      <c r="K24" s="77">
        <f t="shared" si="4"/>
        <v>-9702751</v>
      </c>
      <c r="L24" s="77">
        <f t="shared" si="4"/>
        <v>17813509</v>
      </c>
      <c r="M24" s="77">
        <f t="shared" si="4"/>
        <v>-1519798</v>
      </c>
      <c r="N24" s="77">
        <f t="shared" si="4"/>
        <v>0</v>
      </c>
      <c r="O24" s="77">
        <f t="shared" si="4"/>
        <v>0</v>
      </c>
      <c r="P24" s="77">
        <f t="shared" si="4"/>
        <v>0</v>
      </c>
      <c r="Q24" s="77">
        <f t="shared" si="4"/>
        <v>0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15426055</v>
      </c>
      <c r="W24" s="77">
        <f t="shared" si="4"/>
        <v>0</v>
      </c>
      <c r="X24" s="77">
        <f t="shared" si="4"/>
        <v>15426055</v>
      </c>
      <c r="Y24" s="78">
        <f>+IF(W24&lt;&gt;0,(X24/W24)*100,0)</f>
        <v>0</v>
      </c>
      <c r="Z24" s="79">
        <f t="shared" si="4"/>
        <v>0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281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145082413</v>
      </c>
      <c r="C27" s="22">
        <v>0</v>
      </c>
      <c r="D27" s="99">
        <v>13030000</v>
      </c>
      <c r="E27" s="100">
        <v>13030000</v>
      </c>
      <c r="F27" s="100">
        <v>0</v>
      </c>
      <c r="G27" s="100">
        <v>0</v>
      </c>
      <c r="H27" s="100">
        <v>0</v>
      </c>
      <c r="I27" s="100">
        <v>0</v>
      </c>
      <c r="J27" s="100">
        <v>121987</v>
      </c>
      <c r="K27" s="100">
        <v>3358</v>
      </c>
      <c r="L27" s="100">
        <v>1380123</v>
      </c>
      <c r="M27" s="100">
        <v>1505468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00">
        <v>0</v>
      </c>
      <c r="T27" s="100">
        <v>0</v>
      </c>
      <c r="U27" s="100">
        <v>0</v>
      </c>
      <c r="V27" s="100">
        <v>1505468</v>
      </c>
      <c r="W27" s="100">
        <v>6515000</v>
      </c>
      <c r="X27" s="100">
        <v>-5009532</v>
      </c>
      <c r="Y27" s="101">
        <v>-76.89</v>
      </c>
      <c r="Z27" s="102">
        <v>13030000</v>
      </c>
    </row>
    <row r="28" spans="1:26" ht="13.5">
      <c r="A28" s="103" t="s">
        <v>46</v>
      </c>
      <c r="B28" s="19">
        <v>0</v>
      </c>
      <c r="C28" s="19">
        <v>0</v>
      </c>
      <c r="D28" s="59">
        <v>0</v>
      </c>
      <c r="E28" s="60">
        <v>0</v>
      </c>
      <c r="F28" s="60">
        <v>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v>0</v>
      </c>
      <c r="Y28" s="61">
        <v>0</v>
      </c>
      <c r="Z28" s="62">
        <v>0</v>
      </c>
    </row>
    <row r="29" spans="1:26" ht="13.5">
      <c r="A29" s="58" t="s">
        <v>282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0</v>
      </c>
      <c r="Y29" s="61">
        <v>0</v>
      </c>
      <c r="Z29" s="62">
        <v>0</v>
      </c>
    </row>
    <row r="30" spans="1:26" ht="13.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>
        <v>0</v>
      </c>
      <c r="Y30" s="61">
        <v>0</v>
      </c>
      <c r="Z30" s="62">
        <v>0</v>
      </c>
    </row>
    <row r="31" spans="1:26" ht="13.5">
      <c r="A31" s="58" t="s">
        <v>53</v>
      </c>
      <c r="B31" s="19">
        <v>145082413</v>
      </c>
      <c r="C31" s="19">
        <v>0</v>
      </c>
      <c r="D31" s="59">
        <v>13030000</v>
      </c>
      <c r="E31" s="60">
        <v>13030000</v>
      </c>
      <c r="F31" s="60">
        <v>0</v>
      </c>
      <c r="G31" s="60">
        <v>0</v>
      </c>
      <c r="H31" s="60">
        <v>0</v>
      </c>
      <c r="I31" s="60">
        <v>0</v>
      </c>
      <c r="J31" s="60">
        <v>121987</v>
      </c>
      <c r="K31" s="60">
        <v>3358</v>
      </c>
      <c r="L31" s="60">
        <v>1380123</v>
      </c>
      <c r="M31" s="60">
        <v>1505468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1505468</v>
      </c>
      <c r="W31" s="60">
        <v>6515000</v>
      </c>
      <c r="X31" s="60">
        <v>-5009532</v>
      </c>
      <c r="Y31" s="61">
        <v>-76.89</v>
      </c>
      <c r="Z31" s="62">
        <v>13030000</v>
      </c>
    </row>
    <row r="32" spans="1:26" ht="13.5">
      <c r="A32" s="70" t="s">
        <v>54</v>
      </c>
      <c r="B32" s="22">
        <f>SUM(B28:B31)</f>
        <v>145082413</v>
      </c>
      <c r="C32" s="22">
        <f>SUM(C28:C31)</f>
        <v>0</v>
      </c>
      <c r="D32" s="99">
        <f aca="true" t="shared" si="5" ref="D32:Z32">SUM(D28:D31)</f>
        <v>13030000</v>
      </c>
      <c r="E32" s="100">
        <f t="shared" si="5"/>
        <v>13030000</v>
      </c>
      <c r="F32" s="100">
        <f t="shared" si="5"/>
        <v>0</v>
      </c>
      <c r="G32" s="100">
        <f t="shared" si="5"/>
        <v>0</v>
      </c>
      <c r="H32" s="100">
        <f t="shared" si="5"/>
        <v>0</v>
      </c>
      <c r="I32" s="100">
        <f t="shared" si="5"/>
        <v>0</v>
      </c>
      <c r="J32" s="100">
        <f t="shared" si="5"/>
        <v>121987</v>
      </c>
      <c r="K32" s="100">
        <f t="shared" si="5"/>
        <v>3358</v>
      </c>
      <c r="L32" s="100">
        <f t="shared" si="5"/>
        <v>1380123</v>
      </c>
      <c r="M32" s="100">
        <f t="shared" si="5"/>
        <v>1505468</v>
      </c>
      <c r="N32" s="100">
        <f t="shared" si="5"/>
        <v>0</v>
      </c>
      <c r="O32" s="100">
        <f t="shared" si="5"/>
        <v>0</v>
      </c>
      <c r="P32" s="100">
        <f t="shared" si="5"/>
        <v>0</v>
      </c>
      <c r="Q32" s="100">
        <f t="shared" si="5"/>
        <v>0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1505468</v>
      </c>
      <c r="W32" s="100">
        <f t="shared" si="5"/>
        <v>6515000</v>
      </c>
      <c r="X32" s="100">
        <f t="shared" si="5"/>
        <v>-5009532</v>
      </c>
      <c r="Y32" s="101">
        <f>+IF(W32&lt;&gt;0,(X32/W32)*100,0)</f>
        <v>-76.89227935533384</v>
      </c>
      <c r="Z32" s="102">
        <f t="shared" si="5"/>
        <v>13030000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257103293</v>
      </c>
      <c r="C35" s="19">
        <v>0</v>
      </c>
      <c r="D35" s="59">
        <v>154911934</v>
      </c>
      <c r="E35" s="60">
        <v>154911934</v>
      </c>
      <c r="F35" s="60">
        <v>40554286</v>
      </c>
      <c r="G35" s="60">
        <v>39353267</v>
      </c>
      <c r="H35" s="60">
        <v>39429201</v>
      </c>
      <c r="I35" s="60">
        <v>39429201</v>
      </c>
      <c r="J35" s="60">
        <v>40246181</v>
      </c>
      <c r="K35" s="60">
        <v>37203980</v>
      </c>
      <c r="L35" s="60">
        <v>36405900</v>
      </c>
      <c r="M35" s="60">
        <v>36405900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36405900</v>
      </c>
      <c r="W35" s="60">
        <v>77455967</v>
      </c>
      <c r="X35" s="60">
        <v>-41050067</v>
      </c>
      <c r="Y35" s="61">
        <v>-53</v>
      </c>
      <c r="Z35" s="62">
        <v>154911934</v>
      </c>
    </row>
    <row r="36" spans="1:26" ht="13.5">
      <c r="A36" s="58" t="s">
        <v>57</v>
      </c>
      <c r="B36" s="19">
        <v>87990164</v>
      </c>
      <c r="C36" s="19">
        <v>0</v>
      </c>
      <c r="D36" s="59">
        <v>114312587</v>
      </c>
      <c r="E36" s="60">
        <v>114312587</v>
      </c>
      <c r="F36" s="60">
        <v>175341151</v>
      </c>
      <c r="G36" s="60">
        <v>176738066</v>
      </c>
      <c r="H36" s="60">
        <v>168455765</v>
      </c>
      <c r="I36" s="60">
        <v>168455765</v>
      </c>
      <c r="J36" s="60">
        <v>158357777</v>
      </c>
      <c r="K36" s="60">
        <v>152032361</v>
      </c>
      <c r="L36" s="60">
        <v>172634177</v>
      </c>
      <c r="M36" s="60">
        <v>172634177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172634177</v>
      </c>
      <c r="W36" s="60">
        <v>57156294</v>
      </c>
      <c r="X36" s="60">
        <v>115477883</v>
      </c>
      <c r="Y36" s="61">
        <v>202.04</v>
      </c>
      <c r="Z36" s="62">
        <v>114312587</v>
      </c>
    </row>
    <row r="37" spans="1:26" ht="13.5">
      <c r="A37" s="58" t="s">
        <v>58</v>
      </c>
      <c r="B37" s="19">
        <v>35326033</v>
      </c>
      <c r="C37" s="19">
        <v>0</v>
      </c>
      <c r="D37" s="59">
        <v>24017000</v>
      </c>
      <c r="E37" s="60">
        <v>24017000</v>
      </c>
      <c r="F37" s="60">
        <v>3883433</v>
      </c>
      <c r="G37" s="60">
        <v>7031473</v>
      </c>
      <c r="H37" s="60">
        <v>6897749</v>
      </c>
      <c r="I37" s="60">
        <v>6897749</v>
      </c>
      <c r="J37" s="60">
        <v>7112196</v>
      </c>
      <c r="K37" s="60">
        <v>7443884</v>
      </c>
      <c r="L37" s="60">
        <v>7492004</v>
      </c>
      <c r="M37" s="60">
        <v>7492004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7492004</v>
      </c>
      <c r="W37" s="60">
        <v>12008500</v>
      </c>
      <c r="X37" s="60">
        <v>-4516496</v>
      </c>
      <c r="Y37" s="61">
        <v>-37.61</v>
      </c>
      <c r="Z37" s="62">
        <v>24017000</v>
      </c>
    </row>
    <row r="38" spans="1:26" ht="13.5">
      <c r="A38" s="58" t="s">
        <v>59</v>
      </c>
      <c r="B38" s="19">
        <v>59716794</v>
      </c>
      <c r="C38" s="19">
        <v>0</v>
      </c>
      <c r="D38" s="59">
        <v>54374371</v>
      </c>
      <c r="E38" s="60">
        <v>54374371</v>
      </c>
      <c r="F38" s="60">
        <v>0</v>
      </c>
      <c r="G38" s="60">
        <v>0</v>
      </c>
      <c r="H38" s="60">
        <v>0</v>
      </c>
      <c r="I38" s="60">
        <v>0</v>
      </c>
      <c r="J38" s="60">
        <v>0</v>
      </c>
      <c r="K38" s="60">
        <v>0</v>
      </c>
      <c r="L38" s="60">
        <v>0</v>
      </c>
      <c r="M38" s="60">
        <v>0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0</v>
      </c>
      <c r="W38" s="60">
        <v>27187186</v>
      </c>
      <c r="X38" s="60">
        <v>-27187186</v>
      </c>
      <c r="Y38" s="61">
        <v>-100</v>
      </c>
      <c r="Z38" s="62">
        <v>54374371</v>
      </c>
    </row>
    <row r="39" spans="1:26" ht="13.5">
      <c r="A39" s="58" t="s">
        <v>60</v>
      </c>
      <c r="B39" s="19">
        <v>250050630</v>
      </c>
      <c r="C39" s="19">
        <v>0</v>
      </c>
      <c r="D39" s="59">
        <v>190833150</v>
      </c>
      <c r="E39" s="60">
        <v>190833150</v>
      </c>
      <c r="F39" s="60">
        <v>212012004</v>
      </c>
      <c r="G39" s="60">
        <v>209059860</v>
      </c>
      <c r="H39" s="60">
        <v>200987217</v>
      </c>
      <c r="I39" s="60">
        <v>200987217</v>
      </c>
      <c r="J39" s="60">
        <v>191491762</v>
      </c>
      <c r="K39" s="60">
        <v>181792457</v>
      </c>
      <c r="L39" s="60">
        <v>201548073</v>
      </c>
      <c r="M39" s="60">
        <v>201548073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201548073</v>
      </c>
      <c r="W39" s="60">
        <v>95416575</v>
      </c>
      <c r="X39" s="60">
        <v>106131498</v>
      </c>
      <c r="Y39" s="61">
        <v>111.23</v>
      </c>
      <c r="Z39" s="62">
        <v>190833150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-14982692</v>
      </c>
      <c r="C42" s="19">
        <v>0</v>
      </c>
      <c r="D42" s="59">
        <v>-4009466</v>
      </c>
      <c r="E42" s="60">
        <v>-4009466</v>
      </c>
      <c r="F42" s="60">
        <v>29040366</v>
      </c>
      <c r="G42" s="60">
        <v>-4039198</v>
      </c>
      <c r="H42" s="60">
        <v>-8072729</v>
      </c>
      <c r="I42" s="60">
        <v>16928439</v>
      </c>
      <c r="J42" s="60">
        <v>-9630556</v>
      </c>
      <c r="K42" s="60">
        <v>-9698123</v>
      </c>
      <c r="L42" s="60">
        <v>18377859</v>
      </c>
      <c r="M42" s="60">
        <v>-950820</v>
      </c>
      <c r="N42" s="60">
        <v>0</v>
      </c>
      <c r="O42" s="60">
        <v>0</v>
      </c>
      <c r="P42" s="60">
        <v>0</v>
      </c>
      <c r="Q42" s="60">
        <v>0</v>
      </c>
      <c r="R42" s="60">
        <v>0</v>
      </c>
      <c r="S42" s="60">
        <v>0</v>
      </c>
      <c r="T42" s="60">
        <v>0</v>
      </c>
      <c r="U42" s="60">
        <v>0</v>
      </c>
      <c r="V42" s="60">
        <v>15977619</v>
      </c>
      <c r="W42" s="60">
        <v>4649654</v>
      </c>
      <c r="X42" s="60">
        <v>11327965</v>
      </c>
      <c r="Y42" s="61">
        <v>243.63</v>
      </c>
      <c r="Z42" s="62">
        <v>-4009466</v>
      </c>
    </row>
    <row r="43" spans="1:26" ht="13.5">
      <c r="A43" s="58" t="s">
        <v>63</v>
      </c>
      <c r="B43" s="19">
        <v>3786745</v>
      </c>
      <c r="C43" s="19">
        <v>0</v>
      </c>
      <c r="D43" s="59">
        <v>-13030000</v>
      </c>
      <c r="E43" s="60">
        <v>-13030000</v>
      </c>
      <c r="F43" s="60">
        <v>0</v>
      </c>
      <c r="G43" s="60">
        <v>0</v>
      </c>
      <c r="H43" s="60">
        <v>0</v>
      </c>
      <c r="I43" s="60">
        <v>0</v>
      </c>
      <c r="J43" s="60">
        <v>-121987</v>
      </c>
      <c r="K43" s="60">
        <v>-3358</v>
      </c>
      <c r="L43" s="60">
        <v>-1380123</v>
      </c>
      <c r="M43" s="60">
        <v>-1505468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-1505468</v>
      </c>
      <c r="W43" s="60">
        <v>-6714600</v>
      </c>
      <c r="X43" s="60">
        <v>5209132</v>
      </c>
      <c r="Y43" s="61">
        <v>-77.58</v>
      </c>
      <c r="Z43" s="62">
        <v>-13030000</v>
      </c>
    </row>
    <row r="44" spans="1:26" ht="13.5">
      <c r="A44" s="58" t="s">
        <v>64</v>
      </c>
      <c r="B44" s="19">
        <v>-3567133</v>
      </c>
      <c r="C44" s="19">
        <v>0</v>
      </c>
      <c r="D44" s="59">
        <v>0</v>
      </c>
      <c r="E44" s="60">
        <v>0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0</v>
      </c>
      <c r="W44" s="60">
        <v>0</v>
      </c>
      <c r="X44" s="60">
        <v>0</v>
      </c>
      <c r="Y44" s="61">
        <v>0</v>
      </c>
      <c r="Z44" s="62">
        <v>0</v>
      </c>
    </row>
    <row r="45" spans="1:26" ht="13.5">
      <c r="A45" s="70" t="s">
        <v>65</v>
      </c>
      <c r="B45" s="22">
        <v>253850366</v>
      </c>
      <c r="C45" s="22">
        <v>0</v>
      </c>
      <c r="D45" s="99">
        <v>243870747</v>
      </c>
      <c r="E45" s="100">
        <v>243870747</v>
      </c>
      <c r="F45" s="100">
        <v>282890732</v>
      </c>
      <c r="G45" s="100">
        <v>278851534</v>
      </c>
      <c r="H45" s="100">
        <v>270778805</v>
      </c>
      <c r="I45" s="100">
        <v>270778805</v>
      </c>
      <c r="J45" s="100">
        <v>261026262</v>
      </c>
      <c r="K45" s="100">
        <v>251324781</v>
      </c>
      <c r="L45" s="100">
        <v>268322517</v>
      </c>
      <c r="M45" s="100">
        <v>268322517</v>
      </c>
      <c r="N45" s="100">
        <v>0</v>
      </c>
      <c r="O45" s="100">
        <v>0</v>
      </c>
      <c r="P45" s="100">
        <v>0</v>
      </c>
      <c r="Q45" s="100">
        <v>0</v>
      </c>
      <c r="R45" s="100">
        <v>0</v>
      </c>
      <c r="S45" s="100">
        <v>0</v>
      </c>
      <c r="T45" s="100">
        <v>0</v>
      </c>
      <c r="U45" s="100">
        <v>0</v>
      </c>
      <c r="V45" s="100">
        <v>268322517</v>
      </c>
      <c r="W45" s="100">
        <v>258845267</v>
      </c>
      <c r="X45" s="100">
        <v>9477250</v>
      </c>
      <c r="Y45" s="101">
        <v>3.66</v>
      </c>
      <c r="Z45" s="102">
        <v>243870747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283</v>
      </c>
      <c r="B47" s="115" t="s">
        <v>268</v>
      </c>
      <c r="C47" s="115"/>
      <c r="D47" s="116" t="s">
        <v>269</v>
      </c>
      <c r="E47" s="117" t="s">
        <v>270</v>
      </c>
      <c r="F47" s="118"/>
      <c r="G47" s="118"/>
      <c r="H47" s="118"/>
      <c r="I47" s="119" t="s">
        <v>271</v>
      </c>
      <c r="J47" s="118"/>
      <c r="K47" s="118"/>
      <c r="L47" s="118"/>
      <c r="M47" s="119" t="s">
        <v>272</v>
      </c>
      <c r="N47" s="120"/>
      <c r="O47" s="120"/>
      <c r="P47" s="120"/>
      <c r="Q47" s="120"/>
      <c r="R47" s="120"/>
      <c r="S47" s="120"/>
      <c r="T47" s="120"/>
      <c r="U47" s="120"/>
      <c r="V47" s="119" t="s">
        <v>273</v>
      </c>
      <c r="W47" s="119" t="s">
        <v>274</v>
      </c>
      <c r="X47" s="119" t="s">
        <v>275</v>
      </c>
      <c r="Y47" s="119" t="s">
        <v>276</v>
      </c>
      <c r="Z47" s="121"/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661</v>
      </c>
      <c r="C49" s="52">
        <v>0</v>
      </c>
      <c r="D49" s="129">
        <v>17478</v>
      </c>
      <c r="E49" s="54">
        <v>-100</v>
      </c>
      <c r="F49" s="54">
        <v>0</v>
      </c>
      <c r="G49" s="54">
        <v>0</v>
      </c>
      <c r="H49" s="54">
        <v>0</v>
      </c>
      <c r="I49" s="54">
        <v>-250</v>
      </c>
      <c r="J49" s="54">
        <v>0</v>
      </c>
      <c r="K49" s="54">
        <v>0</v>
      </c>
      <c r="L49" s="54">
        <v>0</v>
      </c>
      <c r="M49" s="54">
        <v>12759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1133438</v>
      </c>
      <c r="W49" s="54">
        <v>108060</v>
      </c>
      <c r="X49" s="54">
        <v>22831977</v>
      </c>
      <c r="Y49" s="54">
        <v>24104023</v>
      </c>
      <c r="Z49" s="130">
        <v>0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59483</v>
      </c>
      <c r="C51" s="52">
        <v>0</v>
      </c>
      <c r="D51" s="129">
        <v>48678</v>
      </c>
      <c r="E51" s="54">
        <v>14089</v>
      </c>
      <c r="F51" s="54">
        <v>0</v>
      </c>
      <c r="G51" s="54">
        <v>0</v>
      </c>
      <c r="H51" s="54">
        <v>0</v>
      </c>
      <c r="I51" s="54">
        <v>6268</v>
      </c>
      <c r="J51" s="54">
        <v>0</v>
      </c>
      <c r="K51" s="54">
        <v>0</v>
      </c>
      <c r="L51" s="54">
        <v>0</v>
      </c>
      <c r="M51" s="54">
        <v>1368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0</v>
      </c>
      <c r="Y51" s="54">
        <v>129886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284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0</v>
      </c>
      <c r="E58" s="7">
        <f t="shared" si="6"/>
        <v>0</v>
      </c>
      <c r="F58" s="7">
        <f t="shared" si="6"/>
        <v>0</v>
      </c>
      <c r="G58" s="7">
        <f t="shared" si="6"/>
        <v>0</v>
      </c>
      <c r="H58" s="7">
        <f t="shared" si="6"/>
        <v>0</v>
      </c>
      <c r="I58" s="7">
        <f t="shared" si="6"/>
        <v>0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0</v>
      </c>
      <c r="W58" s="7">
        <f t="shared" si="6"/>
        <v>0</v>
      </c>
      <c r="X58" s="7">
        <f t="shared" si="6"/>
        <v>0</v>
      </c>
      <c r="Y58" s="7">
        <f t="shared" si="6"/>
        <v>0</v>
      </c>
      <c r="Z58" s="8">
        <f t="shared" si="6"/>
        <v>0</v>
      </c>
    </row>
    <row r="59" spans="1:26" ht="13.5">
      <c r="A59" s="37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0</v>
      </c>
      <c r="E59" s="10">
        <f t="shared" si="7"/>
        <v>0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0</v>
      </c>
    </row>
    <row r="60" spans="1:26" ht="13.5">
      <c r="A60" s="38" t="s">
        <v>32</v>
      </c>
      <c r="B60" s="12">
        <f t="shared" si="7"/>
        <v>0</v>
      </c>
      <c r="C60" s="12">
        <f t="shared" si="7"/>
        <v>0</v>
      </c>
      <c r="D60" s="3">
        <f t="shared" si="7"/>
        <v>0</v>
      </c>
      <c r="E60" s="13">
        <f t="shared" si="7"/>
        <v>0</v>
      </c>
      <c r="F60" s="13">
        <f t="shared" si="7"/>
        <v>0</v>
      </c>
      <c r="G60" s="13">
        <f t="shared" si="7"/>
        <v>0</v>
      </c>
      <c r="H60" s="13">
        <f t="shared" si="7"/>
        <v>0</v>
      </c>
      <c r="I60" s="13">
        <f t="shared" si="7"/>
        <v>0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0</v>
      </c>
      <c r="W60" s="13">
        <f t="shared" si="7"/>
        <v>0</v>
      </c>
      <c r="X60" s="13">
        <f t="shared" si="7"/>
        <v>0</v>
      </c>
      <c r="Y60" s="13">
        <f t="shared" si="7"/>
        <v>0</v>
      </c>
      <c r="Z60" s="14">
        <f t="shared" si="7"/>
        <v>0</v>
      </c>
    </row>
    <row r="61" spans="1:26" ht="13.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3.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1" t="s">
        <v>285</v>
      </c>
      <c r="B67" s="24"/>
      <c r="C67" s="24"/>
      <c r="D67" s="25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5"/>
      <c r="Z67" s="27"/>
    </row>
    <row r="68" spans="1:26" ht="13.5" hidden="1">
      <c r="A68" s="37" t="s">
        <v>31</v>
      </c>
      <c r="B68" s="19"/>
      <c r="C68" s="19"/>
      <c r="D68" s="20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0"/>
      <c r="Z68" s="23"/>
    </row>
    <row r="69" spans="1:26" ht="13.5" hidden="1">
      <c r="A69" s="38" t="s">
        <v>32</v>
      </c>
      <c r="B69" s="19"/>
      <c r="C69" s="19"/>
      <c r="D69" s="20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0"/>
      <c r="Z69" s="23"/>
    </row>
    <row r="70" spans="1:26" ht="13.5" hidden="1">
      <c r="A70" s="39" t="s">
        <v>103</v>
      </c>
      <c r="B70" s="19"/>
      <c r="C70" s="19"/>
      <c r="D70" s="20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0"/>
      <c r="Z70" s="23"/>
    </row>
    <row r="71" spans="1:26" ht="13.5" hidden="1">
      <c r="A71" s="39" t="s">
        <v>104</v>
      </c>
      <c r="B71" s="19"/>
      <c r="C71" s="19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0"/>
      <c r="Z71" s="23"/>
    </row>
    <row r="72" spans="1:26" ht="13.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0"/>
      <c r="Z72" s="23"/>
    </row>
    <row r="73" spans="1:26" ht="13.5" hidden="1">
      <c r="A73" s="39" t="s">
        <v>106</v>
      </c>
      <c r="B73" s="19"/>
      <c r="C73" s="19"/>
      <c r="D73" s="20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0"/>
      <c r="Z73" s="23"/>
    </row>
    <row r="74" spans="1:26" ht="13.5" hidden="1">
      <c r="A74" s="39" t="s">
        <v>107</v>
      </c>
      <c r="B74" s="19"/>
      <c r="C74" s="19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0"/>
      <c r="Z74" s="23"/>
    </row>
    <row r="75" spans="1:26" ht="13.5" hidden="1">
      <c r="A75" s="40" t="s">
        <v>110</v>
      </c>
      <c r="B75" s="28"/>
      <c r="C75" s="28"/>
      <c r="D75" s="29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29"/>
      <c r="Z75" s="31"/>
    </row>
    <row r="76" spans="1:26" ht="13.5" hidden="1">
      <c r="A76" s="42" t="s">
        <v>286</v>
      </c>
      <c r="B76" s="32"/>
      <c r="C76" s="32"/>
      <c r="D76" s="33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3"/>
      <c r="Z76" s="35"/>
    </row>
    <row r="77" spans="1:26" ht="13.5" hidden="1">
      <c r="A77" s="37" t="s">
        <v>31</v>
      </c>
      <c r="B77" s="19"/>
      <c r="C77" s="19"/>
      <c r="D77" s="20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0"/>
      <c r="Z77" s="23"/>
    </row>
    <row r="78" spans="1:26" ht="13.5" hidden="1">
      <c r="A78" s="38" t="s">
        <v>32</v>
      </c>
      <c r="B78" s="19"/>
      <c r="C78" s="19"/>
      <c r="D78" s="20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0"/>
      <c r="Z78" s="23"/>
    </row>
    <row r="79" spans="1:26" ht="13.5" hidden="1">
      <c r="A79" s="39" t="s">
        <v>103</v>
      </c>
      <c r="B79" s="19"/>
      <c r="C79" s="19"/>
      <c r="D79" s="20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0"/>
      <c r="Z79" s="23"/>
    </row>
    <row r="80" spans="1:26" ht="13.5" hidden="1">
      <c r="A80" s="39" t="s">
        <v>104</v>
      </c>
      <c r="B80" s="19"/>
      <c r="C80" s="19"/>
      <c r="D80" s="20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0"/>
      <c r="Z80" s="23"/>
    </row>
    <row r="81" spans="1:26" ht="13.5" hidden="1">
      <c r="A81" s="39" t="s">
        <v>105</v>
      </c>
      <c r="B81" s="19"/>
      <c r="C81" s="19"/>
      <c r="D81" s="20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0"/>
      <c r="Z81" s="23"/>
    </row>
    <row r="82" spans="1:26" ht="13.5" hidden="1">
      <c r="A82" s="39" t="s">
        <v>106</v>
      </c>
      <c r="B82" s="19"/>
      <c r="C82" s="19"/>
      <c r="D82" s="20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0"/>
      <c r="Z82" s="23"/>
    </row>
    <row r="83" spans="1:26" ht="13.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3.5" hidden="1">
      <c r="A84" s="40" t="s">
        <v>110</v>
      </c>
      <c r="B84" s="28"/>
      <c r="C84" s="28"/>
      <c r="D84" s="29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29"/>
      <c r="Z84" s="31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265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266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917285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>
        <v>-474002</v>
      </c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-4896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>
        <v>-106767</v>
      </c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>
        <v>-465661</v>
      </c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>
        <v>1976546</v>
      </c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>
        <v>-7935</v>
      </c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267</v>
      </c>
      <c r="B60" s="149"/>
      <c r="C60" s="219">
        <f aca="true" t="shared" si="14" ref="C60:Y60">+C57+C54+C51+C40+C37+C34+C22+C5</f>
        <v>917285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-4896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>
        <v>-4896</v>
      </c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97280480</v>
      </c>
      <c r="D5" s="153">
        <f>SUM(D6:D8)</f>
        <v>0</v>
      </c>
      <c r="E5" s="154">
        <f t="shared" si="0"/>
        <v>98369455</v>
      </c>
      <c r="F5" s="100">
        <f t="shared" si="0"/>
        <v>98369455</v>
      </c>
      <c r="G5" s="100">
        <f t="shared" si="0"/>
        <v>38199261</v>
      </c>
      <c r="H5" s="100">
        <f t="shared" si="0"/>
        <v>2631276</v>
      </c>
      <c r="I5" s="100">
        <f t="shared" si="0"/>
        <v>1539200</v>
      </c>
      <c r="J5" s="100">
        <f t="shared" si="0"/>
        <v>42369737</v>
      </c>
      <c r="K5" s="100">
        <f t="shared" si="0"/>
        <v>1487555</v>
      </c>
      <c r="L5" s="100">
        <f t="shared" si="0"/>
        <v>1653593</v>
      </c>
      <c r="M5" s="100">
        <f t="shared" si="0"/>
        <v>25836573</v>
      </c>
      <c r="N5" s="100">
        <f t="shared" si="0"/>
        <v>28977721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71347458</v>
      </c>
      <c r="X5" s="100">
        <f t="shared" si="0"/>
        <v>49184728</v>
      </c>
      <c r="Y5" s="100">
        <f t="shared" si="0"/>
        <v>22162730</v>
      </c>
      <c r="Z5" s="137">
        <f>+IF(X5&lt;&gt;0,+(Y5/X5)*100,0)</f>
        <v>45.06018616185089</v>
      </c>
      <c r="AA5" s="153">
        <f>SUM(AA6:AA8)</f>
        <v>98369455</v>
      </c>
    </row>
    <row r="6" spans="1:27" ht="13.5">
      <c r="A6" s="138" t="s">
        <v>75</v>
      </c>
      <c r="B6" s="136"/>
      <c r="C6" s="155">
        <v>4333891</v>
      </c>
      <c r="D6" s="155"/>
      <c r="E6" s="156">
        <v>7230500</v>
      </c>
      <c r="F6" s="60">
        <v>7230500</v>
      </c>
      <c r="G6" s="60">
        <v>107151</v>
      </c>
      <c r="H6" s="60"/>
      <c r="I6" s="60">
        <v>311141</v>
      </c>
      <c r="J6" s="60">
        <v>418292</v>
      </c>
      <c r="K6" s="60">
        <v>1338099</v>
      </c>
      <c r="L6" s="60">
        <v>1038</v>
      </c>
      <c r="M6" s="60">
        <v>860</v>
      </c>
      <c r="N6" s="60">
        <v>1339997</v>
      </c>
      <c r="O6" s="60"/>
      <c r="P6" s="60"/>
      <c r="Q6" s="60"/>
      <c r="R6" s="60"/>
      <c r="S6" s="60"/>
      <c r="T6" s="60"/>
      <c r="U6" s="60"/>
      <c r="V6" s="60"/>
      <c r="W6" s="60">
        <v>1758289</v>
      </c>
      <c r="X6" s="60">
        <v>3615250</v>
      </c>
      <c r="Y6" s="60">
        <v>-1856961</v>
      </c>
      <c r="Z6" s="140">
        <v>-51.36</v>
      </c>
      <c r="AA6" s="155">
        <v>7230500</v>
      </c>
    </row>
    <row r="7" spans="1:27" ht="13.5">
      <c r="A7" s="138" t="s">
        <v>76</v>
      </c>
      <c r="B7" s="136"/>
      <c r="C7" s="157">
        <v>89970452</v>
      </c>
      <c r="D7" s="157"/>
      <c r="E7" s="158">
        <v>91138955</v>
      </c>
      <c r="F7" s="159">
        <v>91138955</v>
      </c>
      <c r="G7" s="159">
        <v>36691935</v>
      </c>
      <c r="H7" s="159">
        <v>2526578</v>
      </c>
      <c r="I7" s="159">
        <v>1132447</v>
      </c>
      <c r="J7" s="159">
        <v>40350960</v>
      </c>
      <c r="K7" s="159"/>
      <c r="L7" s="159">
        <v>1093889</v>
      </c>
      <c r="M7" s="159">
        <v>25743328</v>
      </c>
      <c r="N7" s="159">
        <v>26837217</v>
      </c>
      <c r="O7" s="159"/>
      <c r="P7" s="159"/>
      <c r="Q7" s="159"/>
      <c r="R7" s="159"/>
      <c r="S7" s="159"/>
      <c r="T7" s="159"/>
      <c r="U7" s="159"/>
      <c r="V7" s="159"/>
      <c r="W7" s="159">
        <v>67188177</v>
      </c>
      <c r="X7" s="159">
        <v>45569478</v>
      </c>
      <c r="Y7" s="159">
        <v>21618699</v>
      </c>
      <c r="Z7" s="141">
        <v>47.44</v>
      </c>
      <c r="AA7" s="157">
        <v>91138955</v>
      </c>
    </row>
    <row r="8" spans="1:27" ht="13.5">
      <c r="A8" s="138" t="s">
        <v>77</v>
      </c>
      <c r="B8" s="136"/>
      <c r="C8" s="155">
        <v>2976137</v>
      </c>
      <c r="D8" s="155"/>
      <c r="E8" s="156"/>
      <c r="F8" s="60"/>
      <c r="G8" s="60">
        <v>1400175</v>
      </c>
      <c r="H8" s="60">
        <v>104698</v>
      </c>
      <c r="I8" s="60">
        <v>95612</v>
      </c>
      <c r="J8" s="60">
        <v>1600485</v>
      </c>
      <c r="K8" s="60">
        <v>149456</v>
      </c>
      <c r="L8" s="60">
        <v>558666</v>
      </c>
      <c r="M8" s="60">
        <v>92385</v>
      </c>
      <c r="N8" s="60">
        <v>800507</v>
      </c>
      <c r="O8" s="60"/>
      <c r="P8" s="60"/>
      <c r="Q8" s="60"/>
      <c r="R8" s="60"/>
      <c r="S8" s="60"/>
      <c r="T8" s="60"/>
      <c r="U8" s="60"/>
      <c r="V8" s="60"/>
      <c r="W8" s="60">
        <v>2400992</v>
      </c>
      <c r="X8" s="60"/>
      <c r="Y8" s="60">
        <v>2400992</v>
      </c>
      <c r="Z8" s="140">
        <v>0</v>
      </c>
      <c r="AA8" s="155"/>
    </row>
    <row r="9" spans="1:27" ht="13.5">
      <c r="A9" s="135" t="s">
        <v>78</v>
      </c>
      <c r="B9" s="136"/>
      <c r="C9" s="153">
        <f aca="true" t="shared" si="1" ref="C9:Y9">SUM(C10:C14)</f>
        <v>5180862</v>
      </c>
      <c r="D9" s="153">
        <f>SUM(D10:D14)</f>
        <v>0</v>
      </c>
      <c r="E9" s="154">
        <f t="shared" si="1"/>
        <v>13136885</v>
      </c>
      <c r="F9" s="100">
        <f t="shared" si="1"/>
        <v>13136885</v>
      </c>
      <c r="G9" s="100">
        <f t="shared" si="1"/>
        <v>195377</v>
      </c>
      <c r="H9" s="100">
        <f t="shared" si="1"/>
        <v>0</v>
      </c>
      <c r="I9" s="100">
        <f t="shared" si="1"/>
        <v>0</v>
      </c>
      <c r="J9" s="100">
        <f t="shared" si="1"/>
        <v>195377</v>
      </c>
      <c r="K9" s="100">
        <f t="shared" si="1"/>
        <v>0</v>
      </c>
      <c r="L9" s="100">
        <f t="shared" si="1"/>
        <v>13026</v>
      </c>
      <c r="M9" s="100">
        <f t="shared" si="1"/>
        <v>0</v>
      </c>
      <c r="N9" s="100">
        <f t="shared" si="1"/>
        <v>13026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208403</v>
      </c>
      <c r="X9" s="100">
        <f t="shared" si="1"/>
        <v>6568443</v>
      </c>
      <c r="Y9" s="100">
        <f t="shared" si="1"/>
        <v>-6360040</v>
      </c>
      <c r="Z9" s="137">
        <f>+IF(X9&lt;&gt;0,+(Y9/X9)*100,0)</f>
        <v>-96.82720851806128</v>
      </c>
      <c r="AA9" s="153">
        <f>SUM(AA10:AA14)</f>
        <v>13136885</v>
      </c>
    </row>
    <row r="10" spans="1:27" ht="13.5">
      <c r="A10" s="138" t="s">
        <v>79</v>
      </c>
      <c r="B10" s="136"/>
      <c r="C10" s="155">
        <v>5180862</v>
      </c>
      <c r="D10" s="155"/>
      <c r="E10" s="156">
        <v>800000</v>
      </c>
      <c r="F10" s="60">
        <v>800000</v>
      </c>
      <c r="G10" s="60">
        <v>195377</v>
      </c>
      <c r="H10" s="60"/>
      <c r="I10" s="60"/>
      <c r="J10" s="60">
        <v>195377</v>
      </c>
      <c r="K10" s="60"/>
      <c r="L10" s="60">
        <v>13026</v>
      </c>
      <c r="M10" s="60"/>
      <c r="N10" s="60">
        <v>13026</v>
      </c>
      <c r="O10" s="60"/>
      <c r="P10" s="60"/>
      <c r="Q10" s="60"/>
      <c r="R10" s="60"/>
      <c r="S10" s="60"/>
      <c r="T10" s="60"/>
      <c r="U10" s="60"/>
      <c r="V10" s="60"/>
      <c r="W10" s="60">
        <v>208403</v>
      </c>
      <c r="X10" s="60">
        <v>400000</v>
      </c>
      <c r="Y10" s="60">
        <v>-191597</v>
      </c>
      <c r="Z10" s="140">
        <v>-47.9</v>
      </c>
      <c r="AA10" s="155">
        <v>800000</v>
      </c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>
        <v>0</v>
      </c>
      <c r="AA11" s="155"/>
    </row>
    <row r="12" spans="1:27" ht="13.5">
      <c r="A12" s="138" t="s">
        <v>81</v>
      </c>
      <c r="B12" s="136"/>
      <c r="C12" s="155"/>
      <c r="D12" s="155"/>
      <c r="E12" s="156">
        <v>11144485</v>
      </c>
      <c r="F12" s="60">
        <v>11144485</v>
      </c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>
        <v>5572243</v>
      </c>
      <c r="Y12" s="60">
        <v>-5572243</v>
      </c>
      <c r="Z12" s="140">
        <v>-100</v>
      </c>
      <c r="AA12" s="155">
        <v>11144485</v>
      </c>
    </row>
    <row r="13" spans="1:27" ht="13.5">
      <c r="A13" s="138" t="s">
        <v>82</v>
      </c>
      <c r="B13" s="136"/>
      <c r="C13" s="155"/>
      <c r="D13" s="155"/>
      <c r="E13" s="156">
        <v>600000</v>
      </c>
      <c r="F13" s="60">
        <v>600000</v>
      </c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>
        <v>300000</v>
      </c>
      <c r="Y13" s="60">
        <v>-300000</v>
      </c>
      <c r="Z13" s="140">
        <v>-100</v>
      </c>
      <c r="AA13" s="155">
        <v>600000</v>
      </c>
    </row>
    <row r="14" spans="1:27" ht="13.5">
      <c r="A14" s="138" t="s">
        <v>83</v>
      </c>
      <c r="B14" s="136"/>
      <c r="C14" s="157"/>
      <c r="D14" s="157"/>
      <c r="E14" s="158">
        <v>592400</v>
      </c>
      <c r="F14" s="159">
        <v>592400</v>
      </c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>
        <v>296200</v>
      </c>
      <c r="Y14" s="159">
        <v>-296200</v>
      </c>
      <c r="Z14" s="141">
        <v>-100</v>
      </c>
      <c r="AA14" s="157">
        <v>592400</v>
      </c>
    </row>
    <row r="15" spans="1:27" ht="13.5">
      <c r="A15" s="135" t="s">
        <v>84</v>
      </c>
      <c r="B15" s="142"/>
      <c r="C15" s="153">
        <f aca="true" t="shared" si="2" ref="C15:Y15">SUM(C16:C18)</f>
        <v>3041289</v>
      </c>
      <c r="D15" s="153">
        <f>SUM(D16:D18)</f>
        <v>0</v>
      </c>
      <c r="E15" s="154">
        <f t="shared" si="2"/>
        <v>25281721</v>
      </c>
      <c r="F15" s="100">
        <f t="shared" si="2"/>
        <v>25281721</v>
      </c>
      <c r="G15" s="100">
        <f t="shared" si="2"/>
        <v>0</v>
      </c>
      <c r="H15" s="100">
        <f t="shared" si="2"/>
        <v>933357</v>
      </c>
      <c r="I15" s="100">
        <f t="shared" si="2"/>
        <v>0</v>
      </c>
      <c r="J15" s="100">
        <f t="shared" si="2"/>
        <v>933357</v>
      </c>
      <c r="K15" s="100">
        <f t="shared" si="2"/>
        <v>127881</v>
      </c>
      <c r="L15" s="100">
        <f t="shared" si="2"/>
        <v>0</v>
      </c>
      <c r="M15" s="100">
        <f t="shared" si="2"/>
        <v>0</v>
      </c>
      <c r="N15" s="100">
        <f t="shared" si="2"/>
        <v>127881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1061238</v>
      </c>
      <c r="X15" s="100">
        <f t="shared" si="2"/>
        <v>12640861</v>
      </c>
      <c r="Y15" s="100">
        <f t="shared" si="2"/>
        <v>-11579623</v>
      </c>
      <c r="Z15" s="137">
        <f>+IF(X15&lt;&gt;0,+(Y15/X15)*100,0)</f>
        <v>-91.60470161011975</v>
      </c>
      <c r="AA15" s="153">
        <f>SUM(AA16:AA18)</f>
        <v>25281721</v>
      </c>
    </row>
    <row r="16" spans="1:27" ht="13.5">
      <c r="A16" s="138" t="s">
        <v>85</v>
      </c>
      <c r="B16" s="136"/>
      <c r="C16" s="155">
        <v>1960216</v>
      </c>
      <c r="D16" s="155"/>
      <c r="E16" s="156">
        <v>20380515</v>
      </c>
      <c r="F16" s="60">
        <v>20380515</v>
      </c>
      <c r="G16" s="60"/>
      <c r="H16" s="60"/>
      <c r="I16" s="60"/>
      <c r="J16" s="60"/>
      <c r="K16" s="60">
        <v>127881</v>
      </c>
      <c r="L16" s="60"/>
      <c r="M16" s="60"/>
      <c r="N16" s="60">
        <v>127881</v>
      </c>
      <c r="O16" s="60"/>
      <c r="P16" s="60"/>
      <c r="Q16" s="60"/>
      <c r="R16" s="60"/>
      <c r="S16" s="60"/>
      <c r="T16" s="60"/>
      <c r="U16" s="60"/>
      <c r="V16" s="60"/>
      <c r="W16" s="60">
        <v>127881</v>
      </c>
      <c r="X16" s="60">
        <v>10190258</v>
      </c>
      <c r="Y16" s="60">
        <v>-10062377</v>
      </c>
      <c r="Z16" s="140">
        <v>-98.75</v>
      </c>
      <c r="AA16" s="155">
        <v>20380515</v>
      </c>
    </row>
    <row r="17" spans="1:27" ht="13.5">
      <c r="A17" s="138" t="s">
        <v>86</v>
      </c>
      <c r="B17" s="136"/>
      <c r="C17" s="155">
        <v>1081073</v>
      </c>
      <c r="D17" s="155"/>
      <c r="E17" s="156">
        <v>4901206</v>
      </c>
      <c r="F17" s="60">
        <v>4901206</v>
      </c>
      <c r="G17" s="60"/>
      <c r="H17" s="60">
        <v>933357</v>
      </c>
      <c r="I17" s="60"/>
      <c r="J17" s="60">
        <v>933357</v>
      </c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>
        <v>933357</v>
      </c>
      <c r="X17" s="60">
        <v>2450603</v>
      </c>
      <c r="Y17" s="60">
        <v>-1517246</v>
      </c>
      <c r="Z17" s="140">
        <v>-61.91</v>
      </c>
      <c r="AA17" s="155">
        <v>4901206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3.5">
      <c r="A19" s="135" t="s">
        <v>88</v>
      </c>
      <c r="B19" s="142"/>
      <c r="C19" s="153">
        <f aca="true" t="shared" si="3" ref="C19:Y19">SUM(C20:C23)</f>
        <v>5328626</v>
      </c>
      <c r="D19" s="153">
        <f>SUM(D20:D23)</f>
        <v>0</v>
      </c>
      <c r="E19" s="154">
        <f t="shared" si="3"/>
        <v>9023939</v>
      </c>
      <c r="F19" s="100">
        <f t="shared" si="3"/>
        <v>9023939</v>
      </c>
      <c r="G19" s="100">
        <f t="shared" si="3"/>
        <v>0</v>
      </c>
      <c r="H19" s="100">
        <f t="shared" si="3"/>
        <v>0</v>
      </c>
      <c r="I19" s="100">
        <f t="shared" si="3"/>
        <v>459595</v>
      </c>
      <c r="J19" s="100">
        <f t="shared" si="3"/>
        <v>459595</v>
      </c>
      <c r="K19" s="100">
        <f t="shared" si="3"/>
        <v>129772</v>
      </c>
      <c r="L19" s="100">
        <f t="shared" si="3"/>
        <v>10303</v>
      </c>
      <c r="M19" s="100">
        <f t="shared" si="3"/>
        <v>0</v>
      </c>
      <c r="N19" s="100">
        <f t="shared" si="3"/>
        <v>140075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599670</v>
      </c>
      <c r="X19" s="100">
        <f t="shared" si="3"/>
        <v>4511970</v>
      </c>
      <c r="Y19" s="100">
        <f t="shared" si="3"/>
        <v>-3912300</v>
      </c>
      <c r="Z19" s="137">
        <f>+IF(X19&lt;&gt;0,+(Y19/X19)*100,0)</f>
        <v>-86.70935312069894</v>
      </c>
      <c r="AA19" s="153">
        <f>SUM(AA20:AA23)</f>
        <v>9023939</v>
      </c>
    </row>
    <row r="20" spans="1:27" ht="13.5">
      <c r="A20" s="138" t="s">
        <v>89</v>
      </c>
      <c r="B20" s="136"/>
      <c r="C20" s="155">
        <v>1947922</v>
      </c>
      <c r="D20" s="155"/>
      <c r="E20" s="156">
        <v>125000</v>
      </c>
      <c r="F20" s="60">
        <v>125000</v>
      </c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>
        <v>62500</v>
      </c>
      <c r="Y20" s="60">
        <v>-62500</v>
      </c>
      <c r="Z20" s="140">
        <v>-100</v>
      </c>
      <c r="AA20" s="155">
        <v>125000</v>
      </c>
    </row>
    <row r="21" spans="1:27" ht="13.5">
      <c r="A21" s="138" t="s">
        <v>90</v>
      </c>
      <c r="B21" s="136"/>
      <c r="C21" s="155">
        <v>3380704</v>
      </c>
      <c r="D21" s="155"/>
      <c r="E21" s="156">
        <v>8648939</v>
      </c>
      <c r="F21" s="60">
        <v>8648939</v>
      </c>
      <c r="G21" s="60"/>
      <c r="H21" s="60"/>
      <c r="I21" s="60">
        <v>459595</v>
      </c>
      <c r="J21" s="60">
        <v>459595</v>
      </c>
      <c r="K21" s="60">
        <v>129772</v>
      </c>
      <c r="L21" s="60">
        <v>10303</v>
      </c>
      <c r="M21" s="60"/>
      <c r="N21" s="60">
        <v>140075</v>
      </c>
      <c r="O21" s="60"/>
      <c r="P21" s="60"/>
      <c r="Q21" s="60"/>
      <c r="R21" s="60"/>
      <c r="S21" s="60"/>
      <c r="T21" s="60"/>
      <c r="U21" s="60"/>
      <c r="V21" s="60"/>
      <c r="W21" s="60">
        <v>599670</v>
      </c>
      <c r="X21" s="60">
        <v>4324470</v>
      </c>
      <c r="Y21" s="60">
        <v>-3724800</v>
      </c>
      <c r="Z21" s="140">
        <v>-86.13</v>
      </c>
      <c r="AA21" s="155">
        <v>8648939</v>
      </c>
    </row>
    <row r="22" spans="1:27" ht="13.5">
      <c r="A22" s="138" t="s">
        <v>91</v>
      </c>
      <c r="B22" s="136"/>
      <c r="C22" s="157"/>
      <c r="D22" s="157"/>
      <c r="E22" s="158">
        <v>250000</v>
      </c>
      <c r="F22" s="159">
        <v>250000</v>
      </c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>
        <v>125000</v>
      </c>
      <c r="Y22" s="159">
        <v>-125000</v>
      </c>
      <c r="Z22" s="141">
        <v>-100</v>
      </c>
      <c r="AA22" s="157">
        <v>250000</v>
      </c>
    </row>
    <row r="23" spans="1:27" ht="13.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>
        <v>0</v>
      </c>
      <c r="AA23" s="155"/>
    </row>
    <row r="24" spans="1:27" ht="13.5">
      <c r="A24" s="135" t="s">
        <v>93</v>
      </c>
      <c r="B24" s="142" t="s">
        <v>94</v>
      </c>
      <c r="C24" s="153"/>
      <c r="D24" s="153"/>
      <c r="E24" s="154">
        <v>5095000</v>
      </c>
      <c r="F24" s="100">
        <v>5095000</v>
      </c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>
        <v>2547500</v>
      </c>
      <c r="Y24" s="100">
        <v>-2547500</v>
      </c>
      <c r="Z24" s="137">
        <v>-100</v>
      </c>
      <c r="AA24" s="153">
        <v>5095000</v>
      </c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110831257</v>
      </c>
      <c r="D25" s="168">
        <f>+D5+D9+D15+D19+D24</f>
        <v>0</v>
      </c>
      <c r="E25" s="169">
        <f t="shared" si="4"/>
        <v>150907000</v>
      </c>
      <c r="F25" s="73">
        <f t="shared" si="4"/>
        <v>150907000</v>
      </c>
      <c r="G25" s="73">
        <f t="shared" si="4"/>
        <v>38394638</v>
      </c>
      <c r="H25" s="73">
        <f t="shared" si="4"/>
        <v>3564633</v>
      </c>
      <c r="I25" s="73">
        <f t="shared" si="4"/>
        <v>1998795</v>
      </c>
      <c r="J25" s="73">
        <f t="shared" si="4"/>
        <v>43958066</v>
      </c>
      <c r="K25" s="73">
        <f t="shared" si="4"/>
        <v>1745208</v>
      </c>
      <c r="L25" s="73">
        <f t="shared" si="4"/>
        <v>1676922</v>
      </c>
      <c r="M25" s="73">
        <f t="shared" si="4"/>
        <v>25836573</v>
      </c>
      <c r="N25" s="73">
        <f t="shared" si="4"/>
        <v>29258703</v>
      </c>
      <c r="O25" s="73">
        <f t="shared" si="4"/>
        <v>0</v>
      </c>
      <c r="P25" s="73">
        <f t="shared" si="4"/>
        <v>0</v>
      </c>
      <c r="Q25" s="73">
        <f t="shared" si="4"/>
        <v>0</v>
      </c>
      <c r="R25" s="73">
        <f t="shared" si="4"/>
        <v>0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73216769</v>
      </c>
      <c r="X25" s="73">
        <f t="shared" si="4"/>
        <v>75453502</v>
      </c>
      <c r="Y25" s="73">
        <f t="shared" si="4"/>
        <v>-2236733</v>
      </c>
      <c r="Z25" s="170">
        <f>+IF(X25&lt;&gt;0,+(Y25/X25)*100,0)</f>
        <v>-2.964385934002109</v>
      </c>
      <c r="AA25" s="168">
        <f>+AA5+AA9+AA15+AA19+AA24</f>
        <v>150907000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49480397</v>
      </c>
      <c r="D28" s="153">
        <f>SUM(D29:D31)</f>
        <v>0</v>
      </c>
      <c r="E28" s="154">
        <f t="shared" si="5"/>
        <v>62062140</v>
      </c>
      <c r="F28" s="100">
        <f t="shared" si="5"/>
        <v>62062140</v>
      </c>
      <c r="G28" s="100">
        <f t="shared" si="5"/>
        <v>3316272</v>
      </c>
      <c r="H28" s="100">
        <f t="shared" si="5"/>
        <v>3777626</v>
      </c>
      <c r="I28" s="100">
        <f t="shared" si="5"/>
        <v>4271375</v>
      </c>
      <c r="J28" s="100">
        <f t="shared" si="5"/>
        <v>11365273</v>
      </c>
      <c r="K28" s="100">
        <f t="shared" si="5"/>
        <v>6206014</v>
      </c>
      <c r="L28" s="100">
        <f t="shared" si="5"/>
        <v>5294246</v>
      </c>
      <c r="M28" s="100">
        <f t="shared" si="5"/>
        <v>4305775</v>
      </c>
      <c r="N28" s="100">
        <f t="shared" si="5"/>
        <v>15806035</v>
      </c>
      <c r="O28" s="100">
        <f t="shared" si="5"/>
        <v>0</v>
      </c>
      <c r="P28" s="100">
        <f t="shared" si="5"/>
        <v>0</v>
      </c>
      <c r="Q28" s="100">
        <f t="shared" si="5"/>
        <v>0</v>
      </c>
      <c r="R28" s="100">
        <f t="shared" si="5"/>
        <v>0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27171308</v>
      </c>
      <c r="X28" s="100">
        <f t="shared" si="5"/>
        <v>31031070</v>
      </c>
      <c r="Y28" s="100">
        <f t="shared" si="5"/>
        <v>-3859762</v>
      </c>
      <c r="Z28" s="137">
        <f>+IF(X28&lt;&gt;0,+(Y28/X28)*100,0)</f>
        <v>-12.438378695932819</v>
      </c>
      <c r="AA28" s="153">
        <f>SUM(AA29:AA31)</f>
        <v>62062140</v>
      </c>
    </row>
    <row r="29" spans="1:27" ht="13.5">
      <c r="A29" s="138" t="s">
        <v>75</v>
      </c>
      <c r="B29" s="136"/>
      <c r="C29" s="155">
        <v>20680562</v>
      </c>
      <c r="D29" s="155"/>
      <c r="E29" s="156">
        <v>33040100</v>
      </c>
      <c r="F29" s="60">
        <v>33040100</v>
      </c>
      <c r="G29" s="60">
        <v>1007647</v>
      </c>
      <c r="H29" s="60">
        <v>1570145</v>
      </c>
      <c r="I29" s="60">
        <v>1520723</v>
      </c>
      <c r="J29" s="60">
        <v>4098515</v>
      </c>
      <c r="K29" s="60">
        <v>4945734</v>
      </c>
      <c r="L29" s="60">
        <v>1817168</v>
      </c>
      <c r="M29" s="60">
        <v>1641699</v>
      </c>
      <c r="N29" s="60">
        <v>8404601</v>
      </c>
      <c r="O29" s="60"/>
      <c r="P29" s="60"/>
      <c r="Q29" s="60"/>
      <c r="R29" s="60"/>
      <c r="S29" s="60"/>
      <c r="T29" s="60"/>
      <c r="U29" s="60"/>
      <c r="V29" s="60"/>
      <c r="W29" s="60">
        <v>12503116</v>
      </c>
      <c r="X29" s="60">
        <v>16520050</v>
      </c>
      <c r="Y29" s="60">
        <v>-4016934</v>
      </c>
      <c r="Z29" s="140">
        <v>-24.32</v>
      </c>
      <c r="AA29" s="155">
        <v>33040100</v>
      </c>
    </row>
    <row r="30" spans="1:27" ht="13.5">
      <c r="A30" s="138" t="s">
        <v>76</v>
      </c>
      <c r="B30" s="136"/>
      <c r="C30" s="157">
        <v>10689031</v>
      </c>
      <c r="D30" s="157"/>
      <c r="E30" s="158">
        <v>29022040</v>
      </c>
      <c r="F30" s="159">
        <v>29022040</v>
      </c>
      <c r="G30" s="159">
        <v>995154</v>
      </c>
      <c r="H30" s="159">
        <v>1213859</v>
      </c>
      <c r="I30" s="159">
        <v>1400178</v>
      </c>
      <c r="J30" s="159">
        <v>3609191</v>
      </c>
      <c r="K30" s="159">
        <v>-130899</v>
      </c>
      <c r="L30" s="159">
        <v>2089398</v>
      </c>
      <c r="M30" s="159">
        <v>1399847</v>
      </c>
      <c r="N30" s="159">
        <v>3358346</v>
      </c>
      <c r="O30" s="159"/>
      <c r="P30" s="159"/>
      <c r="Q30" s="159"/>
      <c r="R30" s="159"/>
      <c r="S30" s="159"/>
      <c r="T30" s="159"/>
      <c r="U30" s="159"/>
      <c r="V30" s="159"/>
      <c r="W30" s="159">
        <v>6967537</v>
      </c>
      <c r="X30" s="159">
        <v>14511020</v>
      </c>
      <c r="Y30" s="159">
        <v>-7543483</v>
      </c>
      <c r="Z30" s="141">
        <v>-51.98</v>
      </c>
      <c r="AA30" s="157">
        <v>29022040</v>
      </c>
    </row>
    <row r="31" spans="1:27" ht="13.5">
      <c r="A31" s="138" t="s">
        <v>77</v>
      </c>
      <c r="B31" s="136"/>
      <c r="C31" s="155">
        <v>18110804</v>
      </c>
      <c r="D31" s="155"/>
      <c r="E31" s="156"/>
      <c r="F31" s="60"/>
      <c r="G31" s="60">
        <v>1313471</v>
      </c>
      <c r="H31" s="60">
        <v>993622</v>
      </c>
      <c r="I31" s="60">
        <v>1350474</v>
      </c>
      <c r="J31" s="60">
        <v>3657567</v>
      </c>
      <c r="K31" s="60">
        <v>1391179</v>
      </c>
      <c r="L31" s="60">
        <v>1387680</v>
      </c>
      <c r="M31" s="60">
        <v>1264229</v>
      </c>
      <c r="N31" s="60">
        <v>4043088</v>
      </c>
      <c r="O31" s="60"/>
      <c r="P31" s="60"/>
      <c r="Q31" s="60"/>
      <c r="R31" s="60"/>
      <c r="S31" s="60"/>
      <c r="T31" s="60"/>
      <c r="U31" s="60"/>
      <c r="V31" s="60"/>
      <c r="W31" s="60">
        <v>7700655</v>
      </c>
      <c r="X31" s="60"/>
      <c r="Y31" s="60">
        <v>7700655</v>
      </c>
      <c r="Z31" s="140">
        <v>0</v>
      </c>
      <c r="AA31" s="155"/>
    </row>
    <row r="32" spans="1:27" ht="13.5">
      <c r="A32" s="135" t="s">
        <v>78</v>
      </c>
      <c r="B32" s="136"/>
      <c r="C32" s="153">
        <f aca="true" t="shared" si="6" ref="C32:Y32">SUM(C33:C37)</f>
        <v>35324847</v>
      </c>
      <c r="D32" s="153">
        <f>SUM(D33:D37)</f>
        <v>0</v>
      </c>
      <c r="E32" s="154">
        <f t="shared" si="6"/>
        <v>38540900</v>
      </c>
      <c r="F32" s="100">
        <f t="shared" si="6"/>
        <v>38540900</v>
      </c>
      <c r="G32" s="100">
        <f t="shared" si="6"/>
        <v>1107921</v>
      </c>
      <c r="H32" s="100">
        <f t="shared" si="6"/>
        <v>1276145</v>
      </c>
      <c r="I32" s="100">
        <f t="shared" si="6"/>
        <v>2719935</v>
      </c>
      <c r="J32" s="100">
        <f t="shared" si="6"/>
        <v>5104001</v>
      </c>
      <c r="K32" s="100">
        <f t="shared" si="6"/>
        <v>1631696</v>
      </c>
      <c r="L32" s="100">
        <f t="shared" si="6"/>
        <v>3005483</v>
      </c>
      <c r="M32" s="100">
        <f t="shared" si="6"/>
        <v>1241924</v>
      </c>
      <c r="N32" s="100">
        <f t="shared" si="6"/>
        <v>5879103</v>
      </c>
      <c r="O32" s="100">
        <f t="shared" si="6"/>
        <v>0</v>
      </c>
      <c r="P32" s="100">
        <f t="shared" si="6"/>
        <v>0</v>
      </c>
      <c r="Q32" s="100">
        <f t="shared" si="6"/>
        <v>0</v>
      </c>
      <c r="R32" s="100">
        <f t="shared" si="6"/>
        <v>0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10983104</v>
      </c>
      <c r="X32" s="100">
        <f t="shared" si="6"/>
        <v>19270450</v>
      </c>
      <c r="Y32" s="100">
        <f t="shared" si="6"/>
        <v>-8287346</v>
      </c>
      <c r="Z32" s="137">
        <f>+IF(X32&lt;&gt;0,+(Y32/X32)*100,0)</f>
        <v>-43.00546173026577</v>
      </c>
      <c r="AA32" s="153">
        <f>SUM(AA33:AA37)</f>
        <v>38540900</v>
      </c>
    </row>
    <row r="33" spans="1:27" ht="13.5">
      <c r="A33" s="138" t="s">
        <v>79</v>
      </c>
      <c r="B33" s="136"/>
      <c r="C33" s="155">
        <v>13263038</v>
      </c>
      <c r="D33" s="155"/>
      <c r="E33" s="156">
        <v>800000</v>
      </c>
      <c r="F33" s="60">
        <v>800000</v>
      </c>
      <c r="G33" s="60">
        <v>359201</v>
      </c>
      <c r="H33" s="60">
        <v>500286</v>
      </c>
      <c r="I33" s="60">
        <v>176866</v>
      </c>
      <c r="J33" s="60">
        <v>1036353</v>
      </c>
      <c r="K33" s="60">
        <v>-410015</v>
      </c>
      <c r="L33" s="60">
        <v>78591</v>
      </c>
      <c r="M33" s="60">
        <v>401129</v>
      </c>
      <c r="N33" s="60">
        <v>69705</v>
      </c>
      <c r="O33" s="60"/>
      <c r="P33" s="60"/>
      <c r="Q33" s="60"/>
      <c r="R33" s="60"/>
      <c r="S33" s="60"/>
      <c r="T33" s="60"/>
      <c r="U33" s="60"/>
      <c r="V33" s="60"/>
      <c r="W33" s="60">
        <v>1106058</v>
      </c>
      <c r="X33" s="60">
        <v>400000</v>
      </c>
      <c r="Y33" s="60">
        <v>706058</v>
      </c>
      <c r="Z33" s="140">
        <v>176.51</v>
      </c>
      <c r="AA33" s="155">
        <v>800000</v>
      </c>
    </row>
    <row r="34" spans="1:27" ht="13.5">
      <c r="A34" s="138" t="s">
        <v>80</v>
      </c>
      <c r="B34" s="136"/>
      <c r="C34" s="155">
        <v>365368</v>
      </c>
      <c r="D34" s="155"/>
      <c r="E34" s="156">
        <v>300000</v>
      </c>
      <c r="F34" s="60">
        <v>300000</v>
      </c>
      <c r="G34" s="60">
        <v>200000</v>
      </c>
      <c r="H34" s="60"/>
      <c r="I34" s="60"/>
      <c r="J34" s="60">
        <v>200000</v>
      </c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>
        <v>200000</v>
      </c>
      <c r="X34" s="60">
        <v>150000</v>
      </c>
      <c r="Y34" s="60">
        <v>50000</v>
      </c>
      <c r="Z34" s="140">
        <v>33.33</v>
      </c>
      <c r="AA34" s="155">
        <v>300000</v>
      </c>
    </row>
    <row r="35" spans="1:27" ht="13.5">
      <c r="A35" s="138" t="s">
        <v>81</v>
      </c>
      <c r="B35" s="136"/>
      <c r="C35" s="155">
        <v>10945847</v>
      </c>
      <c r="D35" s="155"/>
      <c r="E35" s="156">
        <v>24692900</v>
      </c>
      <c r="F35" s="60">
        <v>24692900</v>
      </c>
      <c r="G35" s="60">
        <v>429492</v>
      </c>
      <c r="H35" s="60">
        <v>495616</v>
      </c>
      <c r="I35" s="60">
        <v>439388</v>
      </c>
      <c r="J35" s="60">
        <v>1364496</v>
      </c>
      <c r="K35" s="60">
        <v>1880496</v>
      </c>
      <c r="L35" s="60">
        <v>802907</v>
      </c>
      <c r="M35" s="60">
        <v>560981</v>
      </c>
      <c r="N35" s="60">
        <v>3244384</v>
      </c>
      <c r="O35" s="60"/>
      <c r="P35" s="60"/>
      <c r="Q35" s="60"/>
      <c r="R35" s="60"/>
      <c r="S35" s="60"/>
      <c r="T35" s="60"/>
      <c r="U35" s="60"/>
      <c r="V35" s="60"/>
      <c r="W35" s="60">
        <v>4608880</v>
      </c>
      <c r="X35" s="60">
        <v>12346450</v>
      </c>
      <c r="Y35" s="60">
        <v>-7737570</v>
      </c>
      <c r="Z35" s="140">
        <v>-62.67</v>
      </c>
      <c r="AA35" s="155">
        <v>24692900</v>
      </c>
    </row>
    <row r="36" spans="1:27" ht="13.5">
      <c r="A36" s="138" t="s">
        <v>82</v>
      </c>
      <c r="B36" s="136"/>
      <c r="C36" s="155">
        <v>345441</v>
      </c>
      <c r="D36" s="155"/>
      <c r="E36" s="156">
        <v>993700</v>
      </c>
      <c r="F36" s="60">
        <v>993700</v>
      </c>
      <c r="G36" s="60">
        <v>29745</v>
      </c>
      <c r="H36" s="60">
        <v>30210</v>
      </c>
      <c r="I36" s="60">
        <v>34164</v>
      </c>
      <c r="J36" s="60">
        <v>94119</v>
      </c>
      <c r="K36" s="60">
        <v>28628</v>
      </c>
      <c r="L36" s="60">
        <v>32391</v>
      </c>
      <c r="M36" s="60">
        <v>37955</v>
      </c>
      <c r="N36" s="60">
        <v>98974</v>
      </c>
      <c r="O36" s="60"/>
      <c r="P36" s="60"/>
      <c r="Q36" s="60"/>
      <c r="R36" s="60"/>
      <c r="S36" s="60"/>
      <c r="T36" s="60"/>
      <c r="U36" s="60"/>
      <c r="V36" s="60"/>
      <c r="W36" s="60">
        <v>193093</v>
      </c>
      <c r="X36" s="60">
        <v>496850</v>
      </c>
      <c r="Y36" s="60">
        <v>-303757</v>
      </c>
      <c r="Z36" s="140">
        <v>-61.14</v>
      </c>
      <c r="AA36" s="155">
        <v>993700</v>
      </c>
    </row>
    <row r="37" spans="1:27" ht="13.5">
      <c r="A37" s="138" t="s">
        <v>83</v>
      </c>
      <c r="B37" s="136"/>
      <c r="C37" s="157">
        <v>10405153</v>
      </c>
      <c r="D37" s="157"/>
      <c r="E37" s="158">
        <v>11754300</v>
      </c>
      <c r="F37" s="159">
        <v>11754300</v>
      </c>
      <c r="G37" s="159">
        <v>89483</v>
      </c>
      <c r="H37" s="159">
        <v>250033</v>
      </c>
      <c r="I37" s="159">
        <v>2069517</v>
      </c>
      <c r="J37" s="159">
        <v>2409033</v>
      </c>
      <c r="K37" s="159">
        <v>132587</v>
      </c>
      <c r="L37" s="159">
        <v>2091594</v>
      </c>
      <c r="M37" s="159">
        <v>241859</v>
      </c>
      <c r="N37" s="159">
        <v>2466040</v>
      </c>
      <c r="O37" s="159"/>
      <c r="P37" s="159"/>
      <c r="Q37" s="159"/>
      <c r="R37" s="159"/>
      <c r="S37" s="159"/>
      <c r="T37" s="159"/>
      <c r="U37" s="159"/>
      <c r="V37" s="159"/>
      <c r="W37" s="159">
        <v>4875073</v>
      </c>
      <c r="X37" s="159">
        <v>5877150</v>
      </c>
      <c r="Y37" s="159">
        <v>-1002077</v>
      </c>
      <c r="Z37" s="141">
        <v>-17.05</v>
      </c>
      <c r="AA37" s="157">
        <v>11754300</v>
      </c>
    </row>
    <row r="38" spans="1:27" ht="13.5">
      <c r="A38" s="135" t="s">
        <v>84</v>
      </c>
      <c r="B38" s="142"/>
      <c r="C38" s="153">
        <f aca="true" t="shared" si="7" ref="C38:Y38">SUM(C39:C41)</f>
        <v>24226159</v>
      </c>
      <c r="D38" s="153">
        <f>SUM(D39:D41)</f>
        <v>0</v>
      </c>
      <c r="E38" s="154">
        <f t="shared" si="7"/>
        <v>34269821</v>
      </c>
      <c r="F38" s="100">
        <f t="shared" si="7"/>
        <v>34269821</v>
      </c>
      <c r="G38" s="100">
        <f t="shared" si="7"/>
        <v>4810473</v>
      </c>
      <c r="H38" s="100">
        <f t="shared" si="7"/>
        <v>2143229</v>
      </c>
      <c r="I38" s="100">
        <f t="shared" si="7"/>
        <v>1266111</v>
      </c>
      <c r="J38" s="100">
        <f t="shared" si="7"/>
        <v>8219813</v>
      </c>
      <c r="K38" s="100">
        <f t="shared" si="7"/>
        <v>2948278</v>
      </c>
      <c r="L38" s="100">
        <f t="shared" si="7"/>
        <v>2119819</v>
      </c>
      <c r="M38" s="100">
        <f t="shared" si="7"/>
        <v>1412087</v>
      </c>
      <c r="N38" s="100">
        <f t="shared" si="7"/>
        <v>6480184</v>
      </c>
      <c r="O38" s="100">
        <f t="shared" si="7"/>
        <v>0</v>
      </c>
      <c r="P38" s="100">
        <f t="shared" si="7"/>
        <v>0</v>
      </c>
      <c r="Q38" s="100">
        <f t="shared" si="7"/>
        <v>0</v>
      </c>
      <c r="R38" s="100">
        <f t="shared" si="7"/>
        <v>0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14699997</v>
      </c>
      <c r="X38" s="100">
        <f t="shared" si="7"/>
        <v>17134911</v>
      </c>
      <c r="Y38" s="100">
        <f t="shared" si="7"/>
        <v>-2434914</v>
      </c>
      <c r="Z38" s="137">
        <f>+IF(X38&lt;&gt;0,+(Y38/X38)*100,0)</f>
        <v>-14.210251806968824</v>
      </c>
      <c r="AA38" s="153">
        <f>SUM(AA39:AA41)</f>
        <v>34269821</v>
      </c>
    </row>
    <row r="39" spans="1:27" ht="13.5">
      <c r="A39" s="138" t="s">
        <v>85</v>
      </c>
      <c r="B39" s="136"/>
      <c r="C39" s="155">
        <v>20487412</v>
      </c>
      <c r="D39" s="155"/>
      <c r="E39" s="156">
        <v>28745715</v>
      </c>
      <c r="F39" s="60">
        <v>28745715</v>
      </c>
      <c r="G39" s="60">
        <v>4666603</v>
      </c>
      <c r="H39" s="60">
        <v>1159426</v>
      </c>
      <c r="I39" s="60">
        <v>1192568</v>
      </c>
      <c r="J39" s="60">
        <v>7018597</v>
      </c>
      <c r="K39" s="60">
        <v>2887907</v>
      </c>
      <c r="L39" s="60">
        <v>2112935</v>
      </c>
      <c r="M39" s="60">
        <v>1409037</v>
      </c>
      <c r="N39" s="60">
        <v>6409879</v>
      </c>
      <c r="O39" s="60"/>
      <c r="P39" s="60"/>
      <c r="Q39" s="60"/>
      <c r="R39" s="60"/>
      <c r="S39" s="60"/>
      <c r="T39" s="60"/>
      <c r="U39" s="60"/>
      <c r="V39" s="60"/>
      <c r="W39" s="60">
        <v>13428476</v>
      </c>
      <c r="X39" s="60">
        <v>14372858</v>
      </c>
      <c r="Y39" s="60">
        <v>-944382</v>
      </c>
      <c r="Z39" s="140">
        <v>-6.57</v>
      </c>
      <c r="AA39" s="155">
        <v>28745715</v>
      </c>
    </row>
    <row r="40" spans="1:27" ht="13.5">
      <c r="A40" s="138" t="s">
        <v>86</v>
      </c>
      <c r="B40" s="136"/>
      <c r="C40" s="155">
        <v>3738747</v>
      </c>
      <c r="D40" s="155"/>
      <c r="E40" s="156">
        <v>5524106</v>
      </c>
      <c r="F40" s="60">
        <v>5524106</v>
      </c>
      <c r="G40" s="60">
        <v>143870</v>
      </c>
      <c r="H40" s="60">
        <v>983803</v>
      </c>
      <c r="I40" s="60">
        <v>73543</v>
      </c>
      <c r="J40" s="60">
        <v>1201216</v>
      </c>
      <c r="K40" s="60">
        <v>60371</v>
      </c>
      <c r="L40" s="60">
        <v>6884</v>
      </c>
      <c r="M40" s="60">
        <v>3050</v>
      </c>
      <c r="N40" s="60">
        <v>70305</v>
      </c>
      <c r="O40" s="60"/>
      <c r="P40" s="60"/>
      <c r="Q40" s="60"/>
      <c r="R40" s="60"/>
      <c r="S40" s="60"/>
      <c r="T40" s="60"/>
      <c r="U40" s="60"/>
      <c r="V40" s="60"/>
      <c r="W40" s="60">
        <v>1271521</v>
      </c>
      <c r="X40" s="60">
        <v>2762053</v>
      </c>
      <c r="Y40" s="60">
        <v>-1490532</v>
      </c>
      <c r="Z40" s="140">
        <v>-53.96</v>
      </c>
      <c r="AA40" s="155">
        <v>5524106</v>
      </c>
    </row>
    <row r="41" spans="1:27" ht="13.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3.5">
      <c r="A42" s="135" t="s">
        <v>88</v>
      </c>
      <c r="B42" s="142"/>
      <c r="C42" s="153">
        <f aca="true" t="shared" si="8" ref="C42:Y42">SUM(C43:C46)</f>
        <v>5583256</v>
      </c>
      <c r="D42" s="153">
        <f>SUM(D43:D46)</f>
        <v>0</v>
      </c>
      <c r="E42" s="154">
        <f t="shared" si="8"/>
        <v>9765039</v>
      </c>
      <c r="F42" s="100">
        <f t="shared" si="8"/>
        <v>9765039</v>
      </c>
      <c r="G42" s="100">
        <f t="shared" si="8"/>
        <v>53513</v>
      </c>
      <c r="H42" s="100">
        <f t="shared" si="8"/>
        <v>58253</v>
      </c>
      <c r="I42" s="100">
        <f t="shared" si="8"/>
        <v>1528568</v>
      </c>
      <c r="J42" s="100">
        <f t="shared" si="8"/>
        <v>1640334</v>
      </c>
      <c r="K42" s="100">
        <f t="shared" si="8"/>
        <v>187579</v>
      </c>
      <c r="L42" s="100">
        <f t="shared" si="8"/>
        <v>863237</v>
      </c>
      <c r="M42" s="100">
        <f t="shared" si="8"/>
        <v>979245</v>
      </c>
      <c r="N42" s="100">
        <f t="shared" si="8"/>
        <v>2030061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3670395</v>
      </c>
      <c r="X42" s="100">
        <f t="shared" si="8"/>
        <v>4882520</v>
      </c>
      <c r="Y42" s="100">
        <f t="shared" si="8"/>
        <v>-1212125</v>
      </c>
      <c r="Z42" s="137">
        <f>+IF(X42&lt;&gt;0,+(Y42/X42)*100,0)</f>
        <v>-24.825807165152423</v>
      </c>
      <c r="AA42" s="153">
        <f>SUM(AA43:AA46)</f>
        <v>9765039</v>
      </c>
    </row>
    <row r="43" spans="1:27" ht="13.5">
      <c r="A43" s="138" t="s">
        <v>89</v>
      </c>
      <c r="B43" s="136"/>
      <c r="C43" s="155">
        <v>824465</v>
      </c>
      <c r="D43" s="155"/>
      <c r="E43" s="156">
        <v>125000</v>
      </c>
      <c r="F43" s="60">
        <v>125000</v>
      </c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>
        <v>62500</v>
      </c>
      <c r="Y43" s="60">
        <v>-62500</v>
      </c>
      <c r="Z43" s="140">
        <v>-100</v>
      </c>
      <c r="AA43" s="155">
        <v>125000</v>
      </c>
    </row>
    <row r="44" spans="1:27" ht="13.5">
      <c r="A44" s="138" t="s">
        <v>90</v>
      </c>
      <c r="B44" s="136"/>
      <c r="C44" s="155">
        <v>4600547</v>
      </c>
      <c r="D44" s="155"/>
      <c r="E44" s="156">
        <v>9390039</v>
      </c>
      <c r="F44" s="60">
        <v>9390039</v>
      </c>
      <c r="G44" s="60">
        <v>53513</v>
      </c>
      <c r="H44" s="60">
        <v>58253</v>
      </c>
      <c r="I44" s="60">
        <v>1528568</v>
      </c>
      <c r="J44" s="60">
        <v>1640334</v>
      </c>
      <c r="K44" s="60">
        <v>187579</v>
      </c>
      <c r="L44" s="60">
        <v>719421</v>
      </c>
      <c r="M44" s="60">
        <v>979245</v>
      </c>
      <c r="N44" s="60">
        <v>1886245</v>
      </c>
      <c r="O44" s="60"/>
      <c r="P44" s="60"/>
      <c r="Q44" s="60"/>
      <c r="R44" s="60"/>
      <c r="S44" s="60"/>
      <c r="T44" s="60"/>
      <c r="U44" s="60"/>
      <c r="V44" s="60"/>
      <c r="W44" s="60">
        <v>3526579</v>
      </c>
      <c r="X44" s="60">
        <v>4695020</v>
      </c>
      <c r="Y44" s="60">
        <v>-1168441</v>
      </c>
      <c r="Z44" s="140">
        <v>-24.89</v>
      </c>
      <c r="AA44" s="155">
        <v>9390039</v>
      </c>
    </row>
    <row r="45" spans="1:27" ht="13.5">
      <c r="A45" s="138" t="s">
        <v>91</v>
      </c>
      <c r="B45" s="136"/>
      <c r="C45" s="157">
        <v>158244</v>
      </c>
      <c r="D45" s="157"/>
      <c r="E45" s="158">
        <v>250000</v>
      </c>
      <c r="F45" s="159">
        <v>250000</v>
      </c>
      <c r="G45" s="159"/>
      <c r="H45" s="159"/>
      <c r="I45" s="159"/>
      <c r="J45" s="159"/>
      <c r="K45" s="159"/>
      <c r="L45" s="159">
        <v>143816</v>
      </c>
      <c r="M45" s="159"/>
      <c r="N45" s="159">
        <v>143816</v>
      </c>
      <c r="O45" s="159"/>
      <c r="P45" s="159"/>
      <c r="Q45" s="159"/>
      <c r="R45" s="159"/>
      <c r="S45" s="159"/>
      <c r="T45" s="159"/>
      <c r="U45" s="159"/>
      <c r="V45" s="159"/>
      <c r="W45" s="159">
        <v>143816</v>
      </c>
      <c r="X45" s="159">
        <v>125000</v>
      </c>
      <c r="Y45" s="159">
        <v>18816</v>
      </c>
      <c r="Z45" s="141">
        <v>15.05</v>
      </c>
      <c r="AA45" s="157">
        <v>250000</v>
      </c>
    </row>
    <row r="46" spans="1:27" ht="13.5">
      <c r="A46" s="138" t="s">
        <v>92</v>
      </c>
      <c r="B46" s="136"/>
      <c r="C46" s="155"/>
      <c r="D46" s="155"/>
      <c r="E46" s="156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40">
        <v>0</v>
      </c>
      <c r="AA46" s="155"/>
    </row>
    <row r="47" spans="1:27" ht="13.5">
      <c r="A47" s="135" t="s">
        <v>93</v>
      </c>
      <c r="B47" s="142" t="s">
        <v>94</v>
      </c>
      <c r="C47" s="153">
        <v>3105353</v>
      </c>
      <c r="D47" s="153"/>
      <c r="E47" s="154">
        <v>6269100</v>
      </c>
      <c r="F47" s="100">
        <v>6269100</v>
      </c>
      <c r="G47" s="100">
        <v>48679</v>
      </c>
      <c r="H47" s="100">
        <v>348578</v>
      </c>
      <c r="I47" s="100">
        <v>285535</v>
      </c>
      <c r="J47" s="100">
        <v>682792</v>
      </c>
      <c r="K47" s="100">
        <v>402197</v>
      </c>
      <c r="L47" s="100">
        <v>96888</v>
      </c>
      <c r="M47" s="100">
        <v>84033</v>
      </c>
      <c r="N47" s="100">
        <v>583118</v>
      </c>
      <c r="O47" s="100"/>
      <c r="P47" s="100"/>
      <c r="Q47" s="100"/>
      <c r="R47" s="100"/>
      <c r="S47" s="100"/>
      <c r="T47" s="100"/>
      <c r="U47" s="100"/>
      <c r="V47" s="100"/>
      <c r="W47" s="100">
        <v>1265910</v>
      </c>
      <c r="X47" s="100">
        <v>3134550</v>
      </c>
      <c r="Y47" s="100">
        <v>-1868640</v>
      </c>
      <c r="Z47" s="137">
        <v>-59.61</v>
      </c>
      <c r="AA47" s="153">
        <v>6269100</v>
      </c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117720012</v>
      </c>
      <c r="D48" s="168">
        <f>+D28+D32+D38+D42+D47</f>
        <v>0</v>
      </c>
      <c r="E48" s="169">
        <f t="shared" si="9"/>
        <v>150907000</v>
      </c>
      <c r="F48" s="73">
        <f t="shared" si="9"/>
        <v>150907000</v>
      </c>
      <c r="G48" s="73">
        <f t="shared" si="9"/>
        <v>9336858</v>
      </c>
      <c r="H48" s="73">
        <f t="shared" si="9"/>
        <v>7603831</v>
      </c>
      <c r="I48" s="73">
        <f t="shared" si="9"/>
        <v>10071524</v>
      </c>
      <c r="J48" s="73">
        <f t="shared" si="9"/>
        <v>27012213</v>
      </c>
      <c r="K48" s="73">
        <f t="shared" si="9"/>
        <v>11375764</v>
      </c>
      <c r="L48" s="73">
        <f t="shared" si="9"/>
        <v>11379673</v>
      </c>
      <c r="M48" s="73">
        <f t="shared" si="9"/>
        <v>8023064</v>
      </c>
      <c r="N48" s="73">
        <f t="shared" si="9"/>
        <v>30778501</v>
      </c>
      <c r="O48" s="73">
        <f t="shared" si="9"/>
        <v>0</v>
      </c>
      <c r="P48" s="73">
        <f t="shared" si="9"/>
        <v>0</v>
      </c>
      <c r="Q48" s="73">
        <f t="shared" si="9"/>
        <v>0</v>
      </c>
      <c r="R48" s="73">
        <f t="shared" si="9"/>
        <v>0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57790714</v>
      </c>
      <c r="X48" s="73">
        <f t="shared" si="9"/>
        <v>75453501</v>
      </c>
      <c r="Y48" s="73">
        <f t="shared" si="9"/>
        <v>-17662787</v>
      </c>
      <c r="Z48" s="170">
        <f>+IF(X48&lt;&gt;0,+(Y48/X48)*100,0)</f>
        <v>-23.408836920635398</v>
      </c>
      <c r="AA48" s="168">
        <f>+AA28+AA32+AA38+AA42+AA47</f>
        <v>150907000</v>
      </c>
    </row>
    <row r="49" spans="1:27" ht="13.5">
      <c r="A49" s="148" t="s">
        <v>49</v>
      </c>
      <c r="B49" s="149"/>
      <c r="C49" s="171">
        <f aca="true" t="shared" si="10" ref="C49:Y49">+C25-C48</f>
        <v>-6888755</v>
      </c>
      <c r="D49" s="171">
        <f>+D25-D48</f>
        <v>0</v>
      </c>
      <c r="E49" s="172">
        <f t="shared" si="10"/>
        <v>0</v>
      </c>
      <c r="F49" s="173">
        <f t="shared" si="10"/>
        <v>0</v>
      </c>
      <c r="G49" s="173">
        <f t="shared" si="10"/>
        <v>29057780</v>
      </c>
      <c r="H49" s="173">
        <f t="shared" si="10"/>
        <v>-4039198</v>
      </c>
      <c r="I49" s="173">
        <f t="shared" si="10"/>
        <v>-8072729</v>
      </c>
      <c r="J49" s="173">
        <f t="shared" si="10"/>
        <v>16945853</v>
      </c>
      <c r="K49" s="173">
        <f t="shared" si="10"/>
        <v>-9630556</v>
      </c>
      <c r="L49" s="173">
        <f t="shared" si="10"/>
        <v>-9702751</v>
      </c>
      <c r="M49" s="173">
        <f t="shared" si="10"/>
        <v>17813509</v>
      </c>
      <c r="N49" s="173">
        <f t="shared" si="10"/>
        <v>-1519798</v>
      </c>
      <c r="O49" s="173">
        <f t="shared" si="10"/>
        <v>0</v>
      </c>
      <c r="P49" s="173">
        <f t="shared" si="10"/>
        <v>0</v>
      </c>
      <c r="Q49" s="173">
        <f t="shared" si="10"/>
        <v>0</v>
      </c>
      <c r="R49" s="173">
        <f t="shared" si="10"/>
        <v>0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15426055</v>
      </c>
      <c r="X49" s="173">
        <f>IF(F25=F48,0,X25-X48)</f>
        <v>0</v>
      </c>
      <c r="Y49" s="173">
        <f t="shared" si="10"/>
        <v>15426054</v>
      </c>
      <c r="Z49" s="174">
        <f>+IF(X49&lt;&gt;0,+(Y49/X49)*100,0)</f>
        <v>0</v>
      </c>
      <c r="AA49" s="171">
        <f>+AA25-AA48</f>
        <v>0</v>
      </c>
    </row>
    <row r="50" spans="1:27" ht="13.5">
      <c r="A50" s="150" t="s">
        <v>287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289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290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291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0</v>
      </c>
      <c r="D5" s="155">
        <v>0</v>
      </c>
      <c r="E5" s="156">
        <v>0</v>
      </c>
      <c r="F5" s="60">
        <v>0</v>
      </c>
      <c r="G5" s="60">
        <v>0</v>
      </c>
      <c r="H5" s="60">
        <v>0</v>
      </c>
      <c r="I5" s="60">
        <v>0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0</v>
      </c>
      <c r="X5" s="60">
        <v>0</v>
      </c>
      <c r="Y5" s="60">
        <v>0</v>
      </c>
      <c r="Z5" s="140">
        <v>0</v>
      </c>
      <c r="AA5" s="155">
        <v>0</v>
      </c>
    </row>
    <row r="6" spans="1:27" ht="13.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>
        <v>0</v>
      </c>
      <c r="Y6" s="60">
        <v>0</v>
      </c>
      <c r="Z6" s="140">
        <v>0</v>
      </c>
      <c r="AA6" s="155">
        <v>0</v>
      </c>
    </row>
    <row r="7" spans="1:27" ht="13.5">
      <c r="A7" s="183" t="s">
        <v>103</v>
      </c>
      <c r="B7" s="182"/>
      <c r="C7" s="155">
        <v>0</v>
      </c>
      <c r="D7" s="155">
        <v>0</v>
      </c>
      <c r="E7" s="156">
        <v>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0</v>
      </c>
      <c r="X7" s="60">
        <v>0</v>
      </c>
      <c r="Y7" s="60">
        <v>0</v>
      </c>
      <c r="Z7" s="140">
        <v>0</v>
      </c>
      <c r="AA7" s="155">
        <v>0</v>
      </c>
    </row>
    <row r="8" spans="1:27" ht="13.5">
      <c r="A8" s="183" t="s">
        <v>104</v>
      </c>
      <c r="B8" s="182"/>
      <c r="C8" s="155">
        <v>0</v>
      </c>
      <c r="D8" s="155">
        <v>0</v>
      </c>
      <c r="E8" s="156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>
        <v>0</v>
      </c>
      <c r="Y8" s="60">
        <v>0</v>
      </c>
      <c r="Z8" s="140">
        <v>0</v>
      </c>
      <c r="AA8" s="155">
        <v>0</v>
      </c>
    </row>
    <row r="9" spans="1:27" ht="13.5">
      <c r="A9" s="183" t="s">
        <v>105</v>
      </c>
      <c r="B9" s="182"/>
      <c r="C9" s="155">
        <v>0</v>
      </c>
      <c r="D9" s="155">
        <v>0</v>
      </c>
      <c r="E9" s="156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>
        <v>0</v>
      </c>
      <c r="Y9" s="60">
        <v>0</v>
      </c>
      <c r="Z9" s="140">
        <v>0</v>
      </c>
      <c r="AA9" s="155">
        <v>0</v>
      </c>
    </row>
    <row r="10" spans="1:27" ht="13.5">
      <c r="A10" s="183" t="s">
        <v>106</v>
      </c>
      <c r="B10" s="182"/>
      <c r="C10" s="155">
        <v>0</v>
      </c>
      <c r="D10" s="155">
        <v>0</v>
      </c>
      <c r="E10" s="156">
        <v>0</v>
      </c>
      <c r="F10" s="54">
        <v>0</v>
      </c>
      <c r="G10" s="54">
        <v>0</v>
      </c>
      <c r="H10" s="54">
        <v>0</v>
      </c>
      <c r="I10" s="54">
        <v>0</v>
      </c>
      <c r="J10" s="54">
        <v>0</v>
      </c>
      <c r="K10" s="54">
        <v>0</v>
      </c>
      <c r="L10" s="54">
        <v>0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0</v>
      </c>
      <c r="X10" s="54">
        <v>0</v>
      </c>
      <c r="Y10" s="54">
        <v>0</v>
      </c>
      <c r="Z10" s="184">
        <v>0</v>
      </c>
      <c r="AA10" s="130">
        <v>0</v>
      </c>
    </row>
    <row r="11" spans="1:27" ht="13.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>
        <v>0</v>
      </c>
      <c r="Y11" s="60">
        <v>0</v>
      </c>
      <c r="Z11" s="140">
        <v>0</v>
      </c>
      <c r="AA11" s="155">
        <v>0</v>
      </c>
    </row>
    <row r="12" spans="1:27" ht="13.5">
      <c r="A12" s="183" t="s">
        <v>108</v>
      </c>
      <c r="B12" s="185"/>
      <c r="C12" s="155">
        <v>1075112</v>
      </c>
      <c r="D12" s="155">
        <v>0</v>
      </c>
      <c r="E12" s="156">
        <v>1150000</v>
      </c>
      <c r="F12" s="60">
        <v>1150000</v>
      </c>
      <c r="G12" s="60">
        <v>88732</v>
      </c>
      <c r="H12" s="60">
        <v>101834</v>
      </c>
      <c r="I12" s="60">
        <v>88712</v>
      </c>
      <c r="J12" s="60">
        <v>279278</v>
      </c>
      <c r="K12" s="60">
        <v>90408</v>
      </c>
      <c r="L12" s="60">
        <v>100092</v>
      </c>
      <c r="M12" s="60">
        <v>90148</v>
      </c>
      <c r="N12" s="60">
        <v>280648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559926</v>
      </c>
      <c r="X12" s="60">
        <v>575000</v>
      </c>
      <c r="Y12" s="60">
        <v>-15074</v>
      </c>
      <c r="Z12" s="140">
        <v>-2.62</v>
      </c>
      <c r="AA12" s="155">
        <v>1150000</v>
      </c>
    </row>
    <row r="13" spans="1:27" ht="13.5">
      <c r="A13" s="181" t="s">
        <v>109</v>
      </c>
      <c r="B13" s="185"/>
      <c r="C13" s="155">
        <v>15399324</v>
      </c>
      <c r="D13" s="155">
        <v>0</v>
      </c>
      <c r="E13" s="156">
        <v>10400000</v>
      </c>
      <c r="F13" s="60">
        <v>10400000</v>
      </c>
      <c r="G13" s="60">
        <v>300867</v>
      </c>
      <c r="H13" s="60">
        <v>1273716</v>
      </c>
      <c r="I13" s="60">
        <v>1132447</v>
      </c>
      <c r="J13" s="60">
        <v>2707030</v>
      </c>
      <c r="K13" s="60">
        <v>1319925</v>
      </c>
      <c r="L13" s="60">
        <v>1093889</v>
      </c>
      <c r="M13" s="60">
        <v>713328</v>
      </c>
      <c r="N13" s="60">
        <v>3127142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5834172</v>
      </c>
      <c r="X13" s="60">
        <v>5200000</v>
      </c>
      <c r="Y13" s="60">
        <v>634172</v>
      </c>
      <c r="Z13" s="140">
        <v>12.2</v>
      </c>
      <c r="AA13" s="155">
        <v>10400000</v>
      </c>
    </row>
    <row r="14" spans="1:27" ht="13.5">
      <c r="A14" s="181" t="s">
        <v>110</v>
      </c>
      <c r="B14" s="185"/>
      <c r="C14" s="155">
        <v>0</v>
      </c>
      <c r="D14" s="155">
        <v>0</v>
      </c>
      <c r="E14" s="156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0</v>
      </c>
      <c r="X14" s="60">
        <v>0</v>
      </c>
      <c r="Y14" s="60">
        <v>0</v>
      </c>
      <c r="Z14" s="140">
        <v>0</v>
      </c>
      <c r="AA14" s="155">
        <v>0</v>
      </c>
    </row>
    <row r="15" spans="1:27" ht="13.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>
        <v>0</v>
      </c>
      <c r="Y15" s="60">
        <v>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0</v>
      </c>
      <c r="D16" s="155">
        <v>0</v>
      </c>
      <c r="E16" s="156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0</v>
      </c>
      <c r="X16" s="60">
        <v>0</v>
      </c>
      <c r="Y16" s="60">
        <v>0</v>
      </c>
      <c r="Z16" s="140">
        <v>0</v>
      </c>
      <c r="AA16" s="155">
        <v>0</v>
      </c>
    </row>
    <row r="17" spans="1:27" ht="13.5">
      <c r="A17" s="181" t="s">
        <v>113</v>
      </c>
      <c r="B17" s="185"/>
      <c r="C17" s="155">
        <v>0</v>
      </c>
      <c r="D17" s="155">
        <v>0</v>
      </c>
      <c r="E17" s="156">
        <v>0</v>
      </c>
      <c r="F17" s="60">
        <v>0</v>
      </c>
      <c r="G17" s="60">
        <v>0</v>
      </c>
      <c r="H17" s="60">
        <v>0</v>
      </c>
      <c r="I17" s="60">
        <v>0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0</v>
      </c>
      <c r="X17" s="60">
        <v>0</v>
      </c>
      <c r="Y17" s="60">
        <v>0</v>
      </c>
      <c r="Z17" s="140">
        <v>0</v>
      </c>
      <c r="AA17" s="155">
        <v>0</v>
      </c>
    </row>
    <row r="18" spans="1:27" ht="13.5">
      <c r="A18" s="183" t="s">
        <v>114</v>
      </c>
      <c r="B18" s="182"/>
      <c r="C18" s="155">
        <v>31871</v>
      </c>
      <c r="D18" s="155">
        <v>0</v>
      </c>
      <c r="E18" s="156">
        <v>26500</v>
      </c>
      <c r="F18" s="60">
        <v>26500</v>
      </c>
      <c r="G18" s="60">
        <v>2808</v>
      </c>
      <c r="H18" s="60">
        <v>2864</v>
      </c>
      <c r="I18" s="60">
        <v>3159</v>
      </c>
      <c r="J18" s="60">
        <v>8831</v>
      </c>
      <c r="K18" s="60">
        <v>3148</v>
      </c>
      <c r="L18" s="60">
        <v>6331</v>
      </c>
      <c r="M18" s="60">
        <v>0</v>
      </c>
      <c r="N18" s="60">
        <v>9479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18310</v>
      </c>
      <c r="X18" s="60">
        <v>13250</v>
      </c>
      <c r="Y18" s="60">
        <v>5060</v>
      </c>
      <c r="Z18" s="140">
        <v>38.19</v>
      </c>
      <c r="AA18" s="155">
        <v>26500</v>
      </c>
    </row>
    <row r="19" spans="1:27" ht="13.5">
      <c r="A19" s="181" t="s">
        <v>34</v>
      </c>
      <c r="B19" s="185"/>
      <c r="C19" s="155">
        <v>89706219</v>
      </c>
      <c r="D19" s="155">
        <v>0</v>
      </c>
      <c r="E19" s="156">
        <v>89418372</v>
      </c>
      <c r="F19" s="60">
        <v>89418372</v>
      </c>
      <c r="G19" s="60">
        <v>37894093</v>
      </c>
      <c r="H19" s="60">
        <v>933357</v>
      </c>
      <c r="I19" s="60">
        <v>576262</v>
      </c>
      <c r="J19" s="60">
        <v>39403712</v>
      </c>
      <c r="K19" s="60">
        <v>311777</v>
      </c>
      <c r="L19" s="60">
        <v>472966</v>
      </c>
      <c r="M19" s="60">
        <v>25030000</v>
      </c>
      <c r="N19" s="60">
        <v>25814743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65218455</v>
      </c>
      <c r="X19" s="60">
        <v>44709186</v>
      </c>
      <c r="Y19" s="60">
        <v>20509269</v>
      </c>
      <c r="Z19" s="140">
        <v>45.87</v>
      </c>
      <c r="AA19" s="155">
        <v>89418372</v>
      </c>
    </row>
    <row r="20" spans="1:27" ht="13.5">
      <c r="A20" s="181" t="s">
        <v>35</v>
      </c>
      <c r="B20" s="185"/>
      <c r="C20" s="155">
        <v>4426621</v>
      </c>
      <c r="D20" s="155">
        <v>0</v>
      </c>
      <c r="E20" s="156">
        <v>49912128</v>
      </c>
      <c r="F20" s="54">
        <v>49912128</v>
      </c>
      <c r="G20" s="54">
        <v>108138</v>
      </c>
      <c r="H20" s="54">
        <v>1252862</v>
      </c>
      <c r="I20" s="54">
        <v>198215</v>
      </c>
      <c r="J20" s="54">
        <v>1559215</v>
      </c>
      <c r="K20" s="54">
        <v>19950</v>
      </c>
      <c r="L20" s="54">
        <v>3644</v>
      </c>
      <c r="M20" s="54">
        <v>3097</v>
      </c>
      <c r="N20" s="54">
        <v>26691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4">
        <v>1585906</v>
      </c>
      <c r="X20" s="54">
        <v>24956064</v>
      </c>
      <c r="Y20" s="54">
        <v>-23370158</v>
      </c>
      <c r="Z20" s="184">
        <v>-93.65</v>
      </c>
      <c r="AA20" s="130">
        <v>49912128</v>
      </c>
    </row>
    <row r="21" spans="1:27" ht="13.5">
      <c r="A21" s="181" t="s">
        <v>115</v>
      </c>
      <c r="B21" s="185"/>
      <c r="C21" s="155">
        <v>192110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>
        <v>0</v>
      </c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110831257</v>
      </c>
      <c r="D22" s="188">
        <f>SUM(D5:D21)</f>
        <v>0</v>
      </c>
      <c r="E22" s="189">
        <f t="shared" si="0"/>
        <v>150907000</v>
      </c>
      <c r="F22" s="190">
        <f t="shared" si="0"/>
        <v>150907000</v>
      </c>
      <c r="G22" s="190">
        <f t="shared" si="0"/>
        <v>38394638</v>
      </c>
      <c r="H22" s="190">
        <f t="shared" si="0"/>
        <v>3564633</v>
      </c>
      <c r="I22" s="190">
        <f t="shared" si="0"/>
        <v>1998795</v>
      </c>
      <c r="J22" s="190">
        <f t="shared" si="0"/>
        <v>43958066</v>
      </c>
      <c r="K22" s="190">
        <f t="shared" si="0"/>
        <v>1745208</v>
      </c>
      <c r="L22" s="190">
        <f t="shared" si="0"/>
        <v>1676922</v>
      </c>
      <c r="M22" s="190">
        <f t="shared" si="0"/>
        <v>25836573</v>
      </c>
      <c r="N22" s="190">
        <f t="shared" si="0"/>
        <v>29258703</v>
      </c>
      <c r="O22" s="190">
        <f t="shared" si="0"/>
        <v>0</v>
      </c>
      <c r="P22" s="190">
        <f t="shared" si="0"/>
        <v>0</v>
      </c>
      <c r="Q22" s="190">
        <f t="shared" si="0"/>
        <v>0</v>
      </c>
      <c r="R22" s="190">
        <f t="shared" si="0"/>
        <v>0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73216769</v>
      </c>
      <c r="X22" s="190">
        <f t="shared" si="0"/>
        <v>75453500</v>
      </c>
      <c r="Y22" s="190">
        <f t="shared" si="0"/>
        <v>-2236731</v>
      </c>
      <c r="Z22" s="191">
        <f>+IF(X22&lt;&gt;0,+(Y22/X22)*100,0)</f>
        <v>-2.9643833619381477</v>
      </c>
      <c r="AA22" s="188">
        <f>SUM(AA5:AA21)</f>
        <v>150907000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36434823</v>
      </c>
      <c r="D25" s="155">
        <v>0</v>
      </c>
      <c r="E25" s="156">
        <v>41595000</v>
      </c>
      <c r="F25" s="60">
        <v>41595000</v>
      </c>
      <c r="G25" s="60">
        <v>3460066</v>
      </c>
      <c r="H25" s="60">
        <v>3438380</v>
      </c>
      <c r="I25" s="60">
        <v>3750234</v>
      </c>
      <c r="J25" s="60">
        <v>10648680</v>
      </c>
      <c r="K25" s="60">
        <v>3338554</v>
      </c>
      <c r="L25" s="60">
        <v>3896257</v>
      </c>
      <c r="M25" s="60">
        <v>3490790</v>
      </c>
      <c r="N25" s="60">
        <v>10725601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0">
        <v>0</v>
      </c>
      <c r="V25" s="60">
        <v>0</v>
      </c>
      <c r="W25" s="60">
        <v>21374281</v>
      </c>
      <c r="X25" s="60">
        <v>20797500</v>
      </c>
      <c r="Y25" s="60">
        <v>576781</v>
      </c>
      <c r="Z25" s="140">
        <v>2.77</v>
      </c>
      <c r="AA25" s="155">
        <v>41595000</v>
      </c>
    </row>
    <row r="26" spans="1:27" ht="13.5">
      <c r="A26" s="183" t="s">
        <v>38</v>
      </c>
      <c r="B26" s="182"/>
      <c r="C26" s="155">
        <v>5665024</v>
      </c>
      <c r="D26" s="155">
        <v>0</v>
      </c>
      <c r="E26" s="156">
        <v>5682500</v>
      </c>
      <c r="F26" s="60">
        <v>5682500</v>
      </c>
      <c r="G26" s="60">
        <v>499300</v>
      </c>
      <c r="H26" s="60">
        <v>486843</v>
      </c>
      <c r="I26" s="60">
        <v>514667</v>
      </c>
      <c r="J26" s="60">
        <v>1500810</v>
      </c>
      <c r="K26" s="60">
        <v>500460</v>
      </c>
      <c r="L26" s="60">
        <v>501366</v>
      </c>
      <c r="M26" s="60">
        <v>460422</v>
      </c>
      <c r="N26" s="60">
        <v>1462248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  <c r="V26" s="60">
        <v>0</v>
      </c>
      <c r="W26" s="60">
        <v>2963058</v>
      </c>
      <c r="X26" s="60">
        <v>2841250</v>
      </c>
      <c r="Y26" s="60">
        <v>121808</v>
      </c>
      <c r="Z26" s="140">
        <v>4.29</v>
      </c>
      <c r="AA26" s="155">
        <v>5682500</v>
      </c>
    </row>
    <row r="27" spans="1:27" ht="13.5">
      <c r="A27" s="183" t="s">
        <v>118</v>
      </c>
      <c r="B27" s="182"/>
      <c r="C27" s="155">
        <v>11663</v>
      </c>
      <c r="D27" s="155">
        <v>0</v>
      </c>
      <c r="E27" s="156">
        <v>0</v>
      </c>
      <c r="F27" s="60">
        <v>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0</v>
      </c>
      <c r="Y27" s="60">
        <v>0</v>
      </c>
      <c r="Z27" s="140">
        <v>0</v>
      </c>
      <c r="AA27" s="155">
        <v>0</v>
      </c>
    </row>
    <row r="28" spans="1:27" ht="13.5">
      <c r="A28" s="183" t="s">
        <v>39</v>
      </c>
      <c r="B28" s="182"/>
      <c r="C28" s="155">
        <v>775721</v>
      </c>
      <c r="D28" s="155">
        <v>0</v>
      </c>
      <c r="E28" s="156">
        <v>2033200</v>
      </c>
      <c r="F28" s="60">
        <v>2033200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v>1016600</v>
      </c>
      <c r="Y28" s="60">
        <v>-1016600</v>
      </c>
      <c r="Z28" s="140">
        <v>-100</v>
      </c>
      <c r="AA28" s="155">
        <v>2033200</v>
      </c>
    </row>
    <row r="29" spans="1:27" ht="13.5">
      <c r="A29" s="183" t="s">
        <v>40</v>
      </c>
      <c r="B29" s="182"/>
      <c r="C29" s="155">
        <v>0</v>
      </c>
      <c r="D29" s="155">
        <v>0</v>
      </c>
      <c r="E29" s="156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0</v>
      </c>
      <c r="Y29" s="60">
        <v>0</v>
      </c>
      <c r="Z29" s="140">
        <v>0</v>
      </c>
      <c r="AA29" s="155">
        <v>0</v>
      </c>
    </row>
    <row r="30" spans="1:27" ht="13.5">
      <c r="A30" s="183" t="s">
        <v>119</v>
      </c>
      <c r="B30" s="182"/>
      <c r="C30" s="155">
        <v>0</v>
      </c>
      <c r="D30" s="155">
        <v>0</v>
      </c>
      <c r="E30" s="156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>
        <v>0</v>
      </c>
      <c r="Y30" s="60">
        <v>0</v>
      </c>
      <c r="Z30" s="140">
        <v>0</v>
      </c>
      <c r="AA30" s="155">
        <v>0</v>
      </c>
    </row>
    <row r="31" spans="1:27" ht="13.5">
      <c r="A31" s="183" t="s">
        <v>120</v>
      </c>
      <c r="B31" s="182"/>
      <c r="C31" s="155">
        <v>0</v>
      </c>
      <c r="D31" s="155">
        <v>0</v>
      </c>
      <c r="E31" s="156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>
        <v>0</v>
      </c>
      <c r="Y31" s="60">
        <v>0</v>
      </c>
      <c r="Z31" s="140">
        <v>0</v>
      </c>
      <c r="AA31" s="155">
        <v>0</v>
      </c>
    </row>
    <row r="32" spans="1:27" ht="13.5">
      <c r="A32" s="183" t="s">
        <v>121</v>
      </c>
      <c r="B32" s="182"/>
      <c r="C32" s="155">
        <v>2796733</v>
      </c>
      <c r="D32" s="155">
        <v>0</v>
      </c>
      <c r="E32" s="156">
        <v>5020000</v>
      </c>
      <c r="F32" s="60">
        <v>5020000</v>
      </c>
      <c r="G32" s="60">
        <v>337998</v>
      </c>
      <c r="H32" s="60">
        <v>155578</v>
      </c>
      <c r="I32" s="60">
        <v>189430</v>
      </c>
      <c r="J32" s="60">
        <v>683006</v>
      </c>
      <c r="K32" s="60">
        <v>365786</v>
      </c>
      <c r="L32" s="60">
        <v>168809</v>
      </c>
      <c r="M32" s="60">
        <v>276845</v>
      </c>
      <c r="N32" s="60">
        <v>811440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1494446</v>
      </c>
      <c r="X32" s="60">
        <v>2510000</v>
      </c>
      <c r="Y32" s="60">
        <v>-1015554</v>
      </c>
      <c r="Z32" s="140">
        <v>-40.46</v>
      </c>
      <c r="AA32" s="155">
        <v>5020000</v>
      </c>
    </row>
    <row r="33" spans="1:27" ht="13.5">
      <c r="A33" s="183" t="s">
        <v>42</v>
      </c>
      <c r="B33" s="182"/>
      <c r="C33" s="155">
        <v>11385953</v>
      </c>
      <c r="D33" s="155">
        <v>0</v>
      </c>
      <c r="E33" s="156">
        <v>39552872</v>
      </c>
      <c r="F33" s="60">
        <v>39552872</v>
      </c>
      <c r="G33" s="60">
        <v>195377</v>
      </c>
      <c r="H33" s="60">
        <v>1138058</v>
      </c>
      <c r="I33" s="60">
        <v>1574750</v>
      </c>
      <c r="J33" s="60">
        <v>2908185</v>
      </c>
      <c r="K33" s="60">
        <v>257653</v>
      </c>
      <c r="L33" s="60">
        <v>10304</v>
      </c>
      <c r="M33" s="60">
        <v>0</v>
      </c>
      <c r="N33" s="60">
        <v>267957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3176142</v>
      </c>
      <c r="X33" s="60">
        <v>19776436</v>
      </c>
      <c r="Y33" s="60">
        <v>-16600294</v>
      </c>
      <c r="Z33" s="140">
        <v>-83.94</v>
      </c>
      <c r="AA33" s="155">
        <v>39552872</v>
      </c>
    </row>
    <row r="34" spans="1:27" ht="13.5">
      <c r="A34" s="183" t="s">
        <v>43</v>
      </c>
      <c r="B34" s="182"/>
      <c r="C34" s="155">
        <v>60650095</v>
      </c>
      <c r="D34" s="155">
        <v>0</v>
      </c>
      <c r="E34" s="156">
        <v>57023428</v>
      </c>
      <c r="F34" s="60">
        <v>57023428</v>
      </c>
      <c r="G34" s="60">
        <v>4844117</v>
      </c>
      <c r="H34" s="60">
        <v>2384972</v>
      </c>
      <c r="I34" s="60">
        <v>4042443</v>
      </c>
      <c r="J34" s="60">
        <v>11271532</v>
      </c>
      <c r="K34" s="60">
        <v>6913311</v>
      </c>
      <c r="L34" s="60">
        <v>6802937</v>
      </c>
      <c r="M34" s="60">
        <v>3795007</v>
      </c>
      <c r="N34" s="60">
        <v>17511255</v>
      </c>
      <c r="O34" s="60">
        <v>0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  <c r="V34" s="60">
        <v>0</v>
      </c>
      <c r="W34" s="60">
        <v>28782787</v>
      </c>
      <c r="X34" s="60">
        <v>28511714</v>
      </c>
      <c r="Y34" s="60">
        <v>271073</v>
      </c>
      <c r="Z34" s="140">
        <v>0.95</v>
      </c>
      <c r="AA34" s="155">
        <v>57023428</v>
      </c>
    </row>
    <row r="35" spans="1:27" ht="13.5">
      <c r="A35" s="181" t="s">
        <v>122</v>
      </c>
      <c r="B35" s="185"/>
      <c r="C35" s="155">
        <v>0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>
        <v>0</v>
      </c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117720012</v>
      </c>
      <c r="D36" s="188">
        <f>SUM(D25:D35)</f>
        <v>0</v>
      </c>
      <c r="E36" s="189">
        <f t="shared" si="1"/>
        <v>150907000</v>
      </c>
      <c r="F36" s="190">
        <f t="shared" si="1"/>
        <v>150907000</v>
      </c>
      <c r="G36" s="190">
        <f t="shared" si="1"/>
        <v>9336858</v>
      </c>
      <c r="H36" s="190">
        <f t="shared" si="1"/>
        <v>7603831</v>
      </c>
      <c r="I36" s="190">
        <f t="shared" si="1"/>
        <v>10071524</v>
      </c>
      <c r="J36" s="190">
        <f t="shared" si="1"/>
        <v>27012213</v>
      </c>
      <c r="K36" s="190">
        <f t="shared" si="1"/>
        <v>11375764</v>
      </c>
      <c r="L36" s="190">
        <f t="shared" si="1"/>
        <v>11379673</v>
      </c>
      <c r="M36" s="190">
        <f t="shared" si="1"/>
        <v>8023064</v>
      </c>
      <c r="N36" s="190">
        <f t="shared" si="1"/>
        <v>30778501</v>
      </c>
      <c r="O36" s="190">
        <f t="shared" si="1"/>
        <v>0</v>
      </c>
      <c r="P36" s="190">
        <f t="shared" si="1"/>
        <v>0</v>
      </c>
      <c r="Q36" s="190">
        <f t="shared" si="1"/>
        <v>0</v>
      </c>
      <c r="R36" s="190">
        <f t="shared" si="1"/>
        <v>0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57790714</v>
      </c>
      <c r="X36" s="190">
        <f t="shared" si="1"/>
        <v>75453500</v>
      </c>
      <c r="Y36" s="190">
        <f t="shared" si="1"/>
        <v>-17662786</v>
      </c>
      <c r="Z36" s="191">
        <f>+IF(X36&lt;&gt;0,+(Y36/X36)*100,0)</f>
        <v>-23.40883590555773</v>
      </c>
      <c r="AA36" s="188">
        <f>SUM(AA25:AA35)</f>
        <v>150907000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-6888755</v>
      </c>
      <c r="D38" s="199">
        <f>+D22-D36</f>
        <v>0</v>
      </c>
      <c r="E38" s="200">
        <f t="shared" si="2"/>
        <v>0</v>
      </c>
      <c r="F38" s="106">
        <f t="shared" si="2"/>
        <v>0</v>
      </c>
      <c r="G38" s="106">
        <f t="shared" si="2"/>
        <v>29057780</v>
      </c>
      <c r="H38" s="106">
        <f t="shared" si="2"/>
        <v>-4039198</v>
      </c>
      <c r="I38" s="106">
        <f t="shared" si="2"/>
        <v>-8072729</v>
      </c>
      <c r="J38" s="106">
        <f t="shared" si="2"/>
        <v>16945853</v>
      </c>
      <c r="K38" s="106">
        <f t="shared" si="2"/>
        <v>-9630556</v>
      </c>
      <c r="L38" s="106">
        <f t="shared" si="2"/>
        <v>-9702751</v>
      </c>
      <c r="M38" s="106">
        <f t="shared" si="2"/>
        <v>17813509</v>
      </c>
      <c r="N38" s="106">
        <f t="shared" si="2"/>
        <v>-1519798</v>
      </c>
      <c r="O38" s="106">
        <f t="shared" si="2"/>
        <v>0</v>
      </c>
      <c r="P38" s="106">
        <f t="shared" si="2"/>
        <v>0</v>
      </c>
      <c r="Q38" s="106">
        <f t="shared" si="2"/>
        <v>0</v>
      </c>
      <c r="R38" s="106">
        <f t="shared" si="2"/>
        <v>0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15426055</v>
      </c>
      <c r="X38" s="106">
        <f>IF(F22=F36,0,X22-X36)</f>
        <v>0</v>
      </c>
      <c r="Y38" s="106">
        <f t="shared" si="2"/>
        <v>15426055</v>
      </c>
      <c r="Z38" s="201">
        <f>+IF(X38&lt;&gt;0,+(Y38/X38)*100,0)</f>
        <v>0</v>
      </c>
      <c r="AA38" s="199">
        <f>+AA22-AA36</f>
        <v>0</v>
      </c>
    </row>
    <row r="39" spans="1:27" ht="13.5">
      <c r="A39" s="181" t="s">
        <v>46</v>
      </c>
      <c r="B39" s="185"/>
      <c r="C39" s="155">
        <v>0</v>
      </c>
      <c r="D39" s="155">
        <v>0</v>
      </c>
      <c r="E39" s="156">
        <v>0</v>
      </c>
      <c r="F39" s="60">
        <v>0</v>
      </c>
      <c r="G39" s="60">
        <v>0</v>
      </c>
      <c r="H39" s="60">
        <v>0</v>
      </c>
      <c r="I39" s="60">
        <v>0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0</v>
      </c>
      <c r="X39" s="60">
        <v>0</v>
      </c>
      <c r="Y39" s="60">
        <v>0</v>
      </c>
      <c r="Z39" s="140">
        <v>0</v>
      </c>
      <c r="AA39" s="155">
        <v>0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>
        <v>0</v>
      </c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>
        <v>0</v>
      </c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-6888755</v>
      </c>
      <c r="D42" s="206">
        <f>SUM(D38:D41)</f>
        <v>0</v>
      </c>
      <c r="E42" s="207">
        <f t="shared" si="3"/>
        <v>0</v>
      </c>
      <c r="F42" s="88">
        <f t="shared" si="3"/>
        <v>0</v>
      </c>
      <c r="G42" s="88">
        <f t="shared" si="3"/>
        <v>29057780</v>
      </c>
      <c r="H42" s="88">
        <f t="shared" si="3"/>
        <v>-4039198</v>
      </c>
      <c r="I42" s="88">
        <f t="shared" si="3"/>
        <v>-8072729</v>
      </c>
      <c r="J42" s="88">
        <f t="shared" si="3"/>
        <v>16945853</v>
      </c>
      <c r="K42" s="88">
        <f t="shared" si="3"/>
        <v>-9630556</v>
      </c>
      <c r="L42" s="88">
        <f t="shared" si="3"/>
        <v>-9702751</v>
      </c>
      <c r="M42" s="88">
        <f t="shared" si="3"/>
        <v>17813509</v>
      </c>
      <c r="N42" s="88">
        <f t="shared" si="3"/>
        <v>-1519798</v>
      </c>
      <c r="O42" s="88">
        <f t="shared" si="3"/>
        <v>0</v>
      </c>
      <c r="P42" s="88">
        <f t="shared" si="3"/>
        <v>0</v>
      </c>
      <c r="Q42" s="88">
        <f t="shared" si="3"/>
        <v>0</v>
      </c>
      <c r="R42" s="88">
        <f t="shared" si="3"/>
        <v>0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15426055</v>
      </c>
      <c r="X42" s="88">
        <f t="shared" si="3"/>
        <v>0</v>
      </c>
      <c r="Y42" s="88">
        <f t="shared" si="3"/>
        <v>15426055</v>
      </c>
      <c r="Z42" s="208">
        <f>+IF(X42&lt;&gt;0,+(Y42/X42)*100,0)</f>
        <v>0</v>
      </c>
      <c r="AA42" s="206">
        <f>SUM(AA38:AA41)</f>
        <v>0</v>
      </c>
    </row>
    <row r="43" spans="1:27" ht="13.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>
        <v>0</v>
      </c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-6888755</v>
      </c>
      <c r="D44" s="210">
        <f>+D42-D43</f>
        <v>0</v>
      </c>
      <c r="E44" s="211">
        <f t="shared" si="4"/>
        <v>0</v>
      </c>
      <c r="F44" s="77">
        <f t="shared" si="4"/>
        <v>0</v>
      </c>
      <c r="G44" s="77">
        <f t="shared" si="4"/>
        <v>29057780</v>
      </c>
      <c r="H44" s="77">
        <f t="shared" si="4"/>
        <v>-4039198</v>
      </c>
      <c r="I44" s="77">
        <f t="shared" si="4"/>
        <v>-8072729</v>
      </c>
      <c r="J44" s="77">
        <f t="shared" si="4"/>
        <v>16945853</v>
      </c>
      <c r="K44" s="77">
        <f t="shared" si="4"/>
        <v>-9630556</v>
      </c>
      <c r="L44" s="77">
        <f t="shared" si="4"/>
        <v>-9702751</v>
      </c>
      <c r="M44" s="77">
        <f t="shared" si="4"/>
        <v>17813509</v>
      </c>
      <c r="N44" s="77">
        <f t="shared" si="4"/>
        <v>-1519798</v>
      </c>
      <c r="O44" s="77">
        <f t="shared" si="4"/>
        <v>0</v>
      </c>
      <c r="P44" s="77">
        <f t="shared" si="4"/>
        <v>0</v>
      </c>
      <c r="Q44" s="77">
        <f t="shared" si="4"/>
        <v>0</v>
      </c>
      <c r="R44" s="77">
        <f t="shared" si="4"/>
        <v>0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15426055</v>
      </c>
      <c r="X44" s="77">
        <f t="shared" si="4"/>
        <v>0</v>
      </c>
      <c r="Y44" s="77">
        <f t="shared" si="4"/>
        <v>15426055</v>
      </c>
      <c r="Z44" s="212">
        <f>+IF(X44&lt;&gt;0,+(Y44/X44)*100,0)</f>
        <v>0</v>
      </c>
      <c r="AA44" s="210">
        <f>+AA42-AA43</f>
        <v>0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>
        <v>0</v>
      </c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-6888755</v>
      </c>
      <c r="D46" s="206">
        <f>SUM(D44:D45)</f>
        <v>0</v>
      </c>
      <c r="E46" s="207">
        <f t="shared" si="5"/>
        <v>0</v>
      </c>
      <c r="F46" s="88">
        <f t="shared" si="5"/>
        <v>0</v>
      </c>
      <c r="G46" s="88">
        <f t="shared" si="5"/>
        <v>29057780</v>
      </c>
      <c r="H46" s="88">
        <f t="shared" si="5"/>
        <v>-4039198</v>
      </c>
      <c r="I46" s="88">
        <f t="shared" si="5"/>
        <v>-8072729</v>
      </c>
      <c r="J46" s="88">
        <f t="shared" si="5"/>
        <v>16945853</v>
      </c>
      <c r="K46" s="88">
        <f t="shared" si="5"/>
        <v>-9630556</v>
      </c>
      <c r="L46" s="88">
        <f t="shared" si="5"/>
        <v>-9702751</v>
      </c>
      <c r="M46" s="88">
        <f t="shared" si="5"/>
        <v>17813509</v>
      </c>
      <c r="N46" s="88">
        <f t="shared" si="5"/>
        <v>-1519798</v>
      </c>
      <c r="O46" s="88">
        <f t="shared" si="5"/>
        <v>0</v>
      </c>
      <c r="P46" s="88">
        <f t="shared" si="5"/>
        <v>0</v>
      </c>
      <c r="Q46" s="88">
        <f t="shared" si="5"/>
        <v>0</v>
      </c>
      <c r="R46" s="88">
        <f t="shared" si="5"/>
        <v>0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15426055</v>
      </c>
      <c r="X46" s="88">
        <f t="shared" si="5"/>
        <v>0</v>
      </c>
      <c r="Y46" s="88">
        <f t="shared" si="5"/>
        <v>15426055</v>
      </c>
      <c r="Z46" s="208">
        <f>+IF(X46&lt;&gt;0,+(Y46/X46)*100,0)</f>
        <v>0</v>
      </c>
      <c r="AA46" s="206">
        <f>SUM(AA44:AA45)</f>
        <v>0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>
        <v>0</v>
      </c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-6888755</v>
      </c>
      <c r="D48" s="217">
        <f>SUM(D46:D47)</f>
        <v>0</v>
      </c>
      <c r="E48" s="218">
        <f t="shared" si="6"/>
        <v>0</v>
      </c>
      <c r="F48" s="219">
        <f t="shared" si="6"/>
        <v>0</v>
      </c>
      <c r="G48" s="219">
        <f t="shared" si="6"/>
        <v>29057780</v>
      </c>
      <c r="H48" s="220">
        <f t="shared" si="6"/>
        <v>-4039198</v>
      </c>
      <c r="I48" s="220">
        <f t="shared" si="6"/>
        <v>-8072729</v>
      </c>
      <c r="J48" s="220">
        <f t="shared" si="6"/>
        <v>16945853</v>
      </c>
      <c r="K48" s="220">
        <f t="shared" si="6"/>
        <v>-9630556</v>
      </c>
      <c r="L48" s="220">
        <f t="shared" si="6"/>
        <v>-9702751</v>
      </c>
      <c r="M48" s="219">
        <f t="shared" si="6"/>
        <v>17813509</v>
      </c>
      <c r="N48" s="219">
        <f t="shared" si="6"/>
        <v>-1519798</v>
      </c>
      <c r="O48" s="220">
        <f t="shared" si="6"/>
        <v>0</v>
      </c>
      <c r="P48" s="220">
        <f t="shared" si="6"/>
        <v>0</v>
      </c>
      <c r="Q48" s="220">
        <f t="shared" si="6"/>
        <v>0</v>
      </c>
      <c r="R48" s="220">
        <f t="shared" si="6"/>
        <v>0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15426055</v>
      </c>
      <c r="X48" s="220">
        <f t="shared" si="6"/>
        <v>0</v>
      </c>
      <c r="Y48" s="220">
        <f t="shared" si="6"/>
        <v>15426055</v>
      </c>
      <c r="Z48" s="221">
        <f>+IF(X48&lt;&gt;0,+(Y48/X48)*100,0)</f>
        <v>0</v>
      </c>
      <c r="AA48" s="222">
        <f>SUM(AA46:AA47)</f>
        <v>0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142402811</v>
      </c>
      <c r="D5" s="153">
        <f>SUM(D6:D8)</f>
        <v>0</v>
      </c>
      <c r="E5" s="154">
        <f t="shared" si="0"/>
        <v>12115000</v>
      </c>
      <c r="F5" s="100">
        <f t="shared" si="0"/>
        <v>12115000</v>
      </c>
      <c r="G5" s="100">
        <f t="shared" si="0"/>
        <v>0</v>
      </c>
      <c r="H5" s="100">
        <f t="shared" si="0"/>
        <v>0</v>
      </c>
      <c r="I5" s="100">
        <f t="shared" si="0"/>
        <v>0</v>
      </c>
      <c r="J5" s="100">
        <f t="shared" si="0"/>
        <v>0</v>
      </c>
      <c r="K5" s="100">
        <f t="shared" si="0"/>
        <v>117799</v>
      </c>
      <c r="L5" s="100">
        <f t="shared" si="0"/>
        <v>3358</v>
      </c>
      <c r="M5" s="100">
        <f t="shared" si="0"/>
        <v>745907</v>
      </c>
      <c r="N5" s="100">
        <f t="shared" si="0"/>
        <v>867064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867064</v>
      </c>
      <c r="X5" s="100">
        <f t="shared" si="0"/>
        <v>6057500</v>
      </c>
      <c r="Y5" s="100">
        <f t="shared" si="0"/>
        <v>-5190436</v>
      </c>
      <c r="Z5" s="137">
        <f>+IF(X5&lt;&gt;0,+(Y5/X5)*100,0)</f>
        <v>-85.68610813041684</v>
      </c>
      <c r="AA5" s="153">
        <f>SUM(AA6:AA8)</f>
        <v>12115000</v>
      </c>
    </row>
    <row r="6" spans="1:27" ht="13.5">
      <c r="A6" s="138" t="s">
        <v>75</v>
      </c>
      <c r="B6" s="136"/>
      <c r="C6" s="155">
        <v>11113282</v>
      </c>
      <c r="D6" s="155"/>
      <c r="E6" s="156">
        <v>10689000</v>
      </c>
      <c r="F6" s="60">
        <v>10689000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>
        <v>5344500</v>
      </c>
      <c r="Y6" s="60">
        <v>-5344500</v>
      </c>
      <c r="Z6" s="140">
        <v>-100</v>
      </c>
      <c r="AA6" s="62">
        <v>10689000</v>
      </c>
    </row>
    <row r="7" spans="1:27" ht="13.5">
      <c r="A7" s="138" t="s">
        <v>76</v>
      </c>
      <c r="B7" s="136"/>
      <c r="C7" s="157">
        <v>131289529</v>
      </c>
      <c r="D7" s="157"/>
      <c r="E7" s="158">
        <v>1135000</v>
      </c>
      <c r="F7" s="159">
        <v>1135000</v>
      </c>
      <c r="G7" s="159"/>
      <c r="H7" s="159"/>
      <c r="I7" s="159"/>
      <c r="J7" s="159"/>
      <c r="K7" s="159">
        <v>935</v>
      </c>
      <c r="L7" s="159">
        <v>1000</v>
      </c>
      <c r="M7" s="159"/>
      <c r="N7" s="159">
        <v>1935</v>
      </c>
      <c r="O7" s="159"/>
      <c r="P7" s="159"/>
      <c r="Q7" s="159"/>
      <c r="R7" s="159"/>
      <c r="S7" s="159"/>
      <c r="T7" s="159"/>
      <c r="U7" s="159"/>
      <c r="V7" s="159"/>
      <c r="W7" s="159">
        <v>1935</v>
      </c>
      <c r="X7" s="159">
        <v>567500</v>
      </c>
      <c r="Y7" s="159">
        <v>-565565</v>
      </c>
      <c r="Z7" s="141">
        <v>-99.66</v>
      </c>
      <c r="AA7" s="225">
        <v>1135000</v>
      </c>
    </row>
    <row r="8" spans="1:27" ht="13.5">
      <c r="A8" s="138" t="s">
        <v>77</v>
      </c>
      <c r="B8" s="136"/>
      <c r="C8" s="155"/>
      <c r="D8" s="155"/>
      <c r="E8" s="156">
        <v>291000</v>
      </c>
      <c r="F8" s="60">
        <v>291000</v>
      </c>
      <c r="G8" s="60"/>
      <c r="H8" s="60"/>
      <c r="I8" s="60"/>
      <c r="J8" s="60"/>
      <c r="K8" s="60">
        <v>116864</v>
      </c>
      <c r="L8" s="60">
        <v>2358</v>
      </c>
      <c r="M8" s="60">
        <v>745907</v>
      </c>
      <c r="N8" s="60">
        <v>865129</v>
      </c>
      <c r="O8" s="60"/>
      <c r="P8" s="60"/>
      <c r="Q8" s="60"/>
      <c r="R8" s="60"/>
      <c r="S8" s="60"/>
      <c r="T8" s="60"/>
      <c r="U8" s="60"/>
      <c r="V8" s="60"/>
      <c r="W8" s="60">
        <v>865129</v>
      </c>
      <c r="X8" s="60">
        <v>145500</v>
      </c>
      <c r="Y8" s="60">
        <v>719629</v>
      </c>
      <c r="Z8" s="140">
        <v>494.59</v>
      </c>
      <c r="AA8" s="62">
        <v>291000</v>
      </c>
    </row>
    <row r="9" spans="1:27" ht="13.5">
      <c r="A9" s="135" t="s">
        <v>78</v>
      </c>
      <c r="B9" s="136"/>
      <c r="C9" s="153">
        <f aca="true" t="shared" si="1" ref="C9:Y9">SUM(C10:C14)</f>
        <v>356033</v>
      </c>
      <c r="D9" s="153">
        <f>SUM(D10:D14)</f>
        <v>0</v>
      </c>
      <c r="E9" s="154">
        <f t="shared" si="1"/>
        <v>864000</v>
      </c>
      <c r="F9" s="100">
        <f t="shared" si="1"/>
        <v>864000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0</v>
      </c>
      <c r="X9" s="100">
        <f t="shared" si="1"/>
        <v>432000</v>
      </c>
      <c r="Y9" s="100">
        <f t="shared" si="1"/>
        <v>-432000</v>
      </c>
      <c r="Z9" s="137">
        <f>+IF(X9&lt;&gt;0,+(Y9/X9)*100,0)</f>
        <v>-100</v>
      </c>
      <c r="AA9" s="102">
        <f>SUM(AA10:AA14)</f>
        <v>864000</v>
      </c>
    </row>
    <row r="10" spans="1:27" ht="13.5">
      <c r="A10" s="138" t="s">
        <v>79</v>
      </c>
      <c r="B10" s="136"/>
      <c r="C10" s="155"/>
      <c r="D10" s="155"/>
      <c r="E10" s="156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138" t="s">
        <v>81</v>
      </c>
      <c r="B12" s="136"/>
      <c r="C12" s="155">
        <v>356033</v>
      </c>
      <c r="D12" s="155"/>
      <c r="E12" s="156">
        <v>104000</v>
      </c>
      <c r="F12" s="60">
        <v>104000</v>
      </c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>
        <v>52000</v>
      </c>
      <c r="Y12" s="60">
        <v>-52000</v>
      </c>
      <c r="Z12" s="140">
        <v>-100</v>
      </c>
      <c r="AA12" s="62">
        <v>104000</v>
      </c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138" t="s">
        <v>83</v>
      </c>
      <c r="B14" s="136"/>
      <c r="C14" s="157"/>
      <c r="D14" s="157"/>
      <c r="E14" s="158">
        <v>760000</v>
      </c>
      <c r="F14" s="159">
        <v>760000</v>
      </c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>
        <v>380000</v>
      </c>
      <c r="Y14" s="159">
        <v>-380000</v>
      </c>
      <c r="Z14" s="141">
        <v>-100</v>
      </c>
      <c r="AA14" s="225">
        <v>760000</v>
      </c>
    </row>
    <row r="15" spans="1:27" ht="13.5">
      <c r="A15" s="135" t="s">
        <v>84</v>
      </c>
      <c r="B15" s="142"/>
      <c r="C15" s="153">
        <f aca="true" t="shared" si="2" ref="C15:Y15">SUM(C16:C18)</f>
        <v>2323569</v>
      </c>
      <c r="D15" s="153">
        <f>SUM(D16:D18)</f>
        <v>0</v>
      </c>
      <c r="E15" s="154">
        <f t="shared" si="2"/>
        <v>43000</v>
      </c>
      <c r="F15" s="100">
        <f t="shared" si="2"/>
        <v>43000</v>
      </c>
      <c r="G15" s="100">
        <f t="shared" si="2"/>
        <v>0</v>
      </c>
      <c r="H15" s="100">
        <f t="shared" si="2"/>
        <v>0</v>
      </c>
      <c r="I15" s="100">
        <f t="shared" si="2"/>
        <v>0</v>
      </c>
      <c r="J15" s="100">
        <f t="shared" si="2"/>
        <v>0</v>
      </c>
      <c r="K15" s="100">
        <f t="shared" si="2"/>
        <v>4188</v>
      </c>
      <c r="L15" s="100">
        <f t="shared" si="2"/>
        <v>0</v>
      </c>
      <c r="M15" s="100">
        <f t="shared" si="2"/>
        <v>634216</v>
      </c>
      <c r="N15" s="100">
        <f t="shared" si="2"/>
        <v>638404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638404</v>
      </c>
      <c r="X15" s="100">
        <f t="shared" si="2"/>
        <v>21500</v>
      </c>
      <c r="Y15" s="100">
        <f t="shared" si="2"/>
        <v>616904</v>
      </c>
      <c r="Z15" s="137">
        <f>+IF(X15&lt;&gt;0,+(Y15/X15)*100,0)</f>
        <v>2869.320930232558</v>
      </c>
      <c r="AA15" s="102">
        <f>SUM(AA16:AA18)</f>
        <v>43000</v>
      </c>
    </row>
    <row r="16" spans="1:27" ht="13.5">
      <c r="A16" s="138" t="s">
        <v>85</v>
      </c>
      <c r="B16" s="136"/>
      <c r="C16" s="155">
        <v>2323569</v>
      </c>
      <c r="D16" s="155"/>
      <c r="E16" s="156">
        <v>43000</v>
      </c>
      <c r="F16" s="60">
        <v>43000</v>
      </c>
      <c r="G16" s="60"/>
      <c r="H16" s="60"/>
      <c r="I16" s="60"/>
      <c r="J16" s="60"/>
      <c r="K16" s="60">
        <v>4188</v>
      </c>
      <c r="L16" s="60"/>
      <c r="M16" s="60">
        <v>20735</v>
      </c>
      <c r="N16" s="60">
        <v>24923</v>
      </c>
      <c r="O16" s="60"/>
      <c r="P16" s="60"/>
      <c r="Q16" s="60"/>
      <c r="R16" s="60"/>
      <c r="S16" s="60"/>
      <c r="T16" s="60"/>
      <c r="U16" s="60"/>
      <c r="V16" s="60"/>
      <c r="W16" s="60">
        <v>24923</v>
      </c>
      <c r="X16" s="60">
        <v>21500</v>
      </c>
      <c r="Y16" s="60">
        <v>3423</v>
      </c>
      <c r="Z16" s="140">
        <v>15.92</v>
      </c>
      <c r="AA16" s="62">
        <v>43000</v>
      </c>
    </row>
    <row r="17" spans="1:27" ht="13.5">
      <c r="A17" s="138" t="s">
        <v>86</v>
      </c>
      <c r="B17" s="136"/>
      <c r="C17" s="155"/>
      <c r="D17" s="155"/>
      <c r="E17" s="156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>
        <v>613481</v>
      </c>
      <c r="N18" s="60">
        <v>613481</v>
      </c>
      <c r="O18" s="60"/>
      <c r="P18" s="60"/>
      <c r="Q18" s="60"/>
      <c r="R18" s="60"/>
      <c r="S18" s="60"/>
      <c r="T18" s="60"/>
      <c r="U18" s="60"/>
      <c r="V18" s="60"/>
      <c r="W18" s="60">
        <v>613481</v>
      </c>
      <c r="X18" s="60"/>
      <c r="Y18" s="60">
        <v>613481</v>
      </c>
      <c r="Z18" s="140"/>
      <c r="AA18" s="62"/>
    </row>
    <row r="19" spans="1:27" ht="13.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0</v>
      </c>
      <c r="F19" s="100">
        <f t="shared" si="3"/>
        <v>0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0</v>
      </c>
      <c r="X19" s="100">
        <f t="shared" si="3"/>
        <v>0</v>
      </c>
      <c r="Y19" s="100">
        <f t="shared" si="3"/>
        <v>0</v>
      </c>
      <c r="Z19" s="137">
        <f>+IF(X19&lt;&gt;0,+(Y19/X19)*100,0)</f>
        <v>0</v>
      </c>
      <c r="AA19" s="102">
        <f>SUM(AA20:AA23)</f>
        <v>0</v>
      </c>
    </row>
    <row r="20" spans="1:27" ht="13.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3.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135" t="s">
        <v>93</v>
      </c>
      <c r="B24" s="142"/>
      <c r="C24" s="153"/>
      <c r="D24" s="153"/>
      <c r="E24" s="154">
        <v>8000</v>
      </c>
      <c r="F24" s="100">
        <v>8000</v>
      </c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>
        <v>4000</v>
      </c>
      <c r="Y24" s="100">
        <v>-4000</v>
      </c>
      <c r="Z24" s="137">
        <v>-100</v>
      </c>
      <c r="AA24" s="102">
        <v>8000</v>
      </c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145082413</v>
      </c>
      <c r="D25" s="217">
        <f>+D5+D9+D15+D19+D24</f>
        <v>0</v>
      </c>
      <c r="E25" s="230">
        <f t="shared" si="4"/>
        <v>13030000</v>
      </c>
      <c r="F25" s="219">
        <f t="shared" si="4"/>
        <v>13030000</v>
      </c>
      <c r="G25" s="219">
        <f t="shared" si="4"/>
        <v>0</v>
      </c>
      <c r="H25" s="219">
        <f t="shared" si="4"/>
        <v>0</v>
      </c>
      <c r="I25" s="219">
        <f t="shared" si="4"/>
        <v>0</v>
      </c>
      <c r="J25" s="219">
        <f t="shared" si="4"/>
        <v>0</v>
      </c>
      <c r="K25" s="219">
        <f t="shared" si="4"/>
        <v>121987</v>
      </c>
      <c r="L25" s="219">
        <f t="shared" si="4"/>
        <v>3358</v>
      </c>
      <c r="M25" s="219">
        <f t="shared" si="4"/>
        <v>1380123</v>
      </c>
      <c r="N25" s="219">
        <f t="shared" si="4"/>
        <v>1505468</v>
      </c>
      <c r="O25" s="219">
        <f t="shared" si="4"/>
        <v>0</v>
      </c>
      <c r="P25" s="219">
        <f t="shared" si="4"/>
        <v>0</v>
      </c>
      <c r="Q25" s="219">
        <f t="shared" si="4"/>
        <v>0</v>
      </c>
      <c r="R25" s="219">
        <f t="shared" si="4"/>
        <v>0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1505468</v>
      </c>
      <c r="X25" s="219">
        <f t="shared" si="4"/>
        <v>6515000</v>
      </c>
      <c r="Y25" s="219">
        <f t="shared" si="4"/>
        <v>-5009532</v>
      </c>
      <c r="Z25" s="231">
        <f>+IF(X25&lt;&gt;0,+(Y25/X25)*100,0)</f>
        <v>-76.89227935533384</v>
      </c>
      <c r="AA25" s="232">
        <f>+AA5+AA9+AA15+AA19+AA24</f>
        <v>13030000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/>
      <c r="D28" s="155"/>
      <c r="E28" s="156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155"/>
    </row>
    <row r="29" spans="1:27" ht="13.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3.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36" t="s">
        <v>46</v>
      </c>
      <c r="B32" s="136"/>
      <c r="C32" s="210">
        <f aca="true" t="shared" si="5" ref="C32:Y32">SUM(C28:C31)</f>
        <v>0</v>
      </c>
      <c r="D32" s="210">
        <f>SUM(D28:D31)</f>
        <v>0</v>
      </c>
      <c r="E32" s="211">
        <f t="shared" si="5"/>
        <v>0</v>
      </c>
      <c r="F32" s="77">
        <f t="shared" si="5"/>
        <v>0</v>
      </c>
      <c r="G32" s="77">
        <f t="shared" si="5"/>
        <v>0</v>
      </c>
      <c r="H32" s="77">
        <f t="shared" si="5"/>
        <v>0</v>
      </c>
      <c r="I32" s="77">
        <f t="shared" si="5"/>
        <v>0</v>
      </c>
      <c r="J32" s="77">
        <f t="shared" si="5"/>
        <v>0</v>
      </c>
      <c r="K32" s="77">
        <f t="shared" si="5"/>
        <v>0</v>
      </c>
      <c r="L32" s="77">
        <f t="shared" si="5"/>
        <v>0</v>
      </c>
      <c r="M32" s="77">
        <f t="shared" si="5"/>
        <v>0</v>
      </c>
      <c r="N32" s="77">
        <f t="shared" si="5"/>
        <v>0</v>
      </c>
      <c r="O32" s="77">
        <f t="shared" si="5"/>
        <v>0</v>
      </c>
      <c r="P32" s="77">
        <f t="shared" si="5"/>
        <v>0</v>
      </c>
      <c r="Q32" s="77">
        <f t="shared" si="5"/>
        <v>0</v>
      </c>
      <c r="R32" s="77">
        <f t="shared" si="5"/>
        <v>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0</v>
      </c>
      <c r="X32" s="77">
        <f t="shared" si="5"/>
        <v>0</v>
      </c>
      <c r="Y32" s="77">
        <f t="shared" si="5"/>
        <v>0</v>
      </c>
      <c r="Z32" s="212">
        <f>+IF(X32&lt;&gt;0,+(Y32/X32)*100,0)</f>
        <v>0</v>
      </c>
      <c r="AA32" s="79">
        <f>SUM(AA28:AA31)</f>
        <v>0</v>
      </c>
    </row>
    <row r="33" spans="1:27" ht="13.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37" t="s">
        <v>53</v>
      </c>
      <c r="B35" s="136"/>
      <c r="C35" s="155">
        <v>145082413</v>
      </c>
      <c r="D35" s="155"/>
      <c r="E35" s="156">
        <v>13030000</v>
      </c>
      <c r="F35" s="60">
        <v>13030000</v>
      </c>
      <c r="G35" s="60"/>
      <c r="H35" s="60"/>
      <c r="I35" s="60"/>
      <c r="J35" s="60"/>
      <c r="K35" s="60">
        <v>121987</v>
      </c>
      <c r="L35" s="60">
        <v>3358</v>
      </c>
      <c r="M35" s="60">
        <v>1380123</v>
      </c>
      <c r="N35" s="60">
        <v>1505468</v>
      </c>
      <c r="O35" s="60"/>
      <c r="P35" s="60"/>
      <c r="Q35" s="60"/>
      <c r="R35" s="60"/>
      <c r="S35" s="60"/>
      <c r="T35" s="60"/>
      <c r="U35" s="60"/>
      <c r="V35" s="60"/>
      <c r="W35" s="60">
        <v>1505468</v>
      </c>
      <c r="X35" s="60">
        <v>6515000</v>
      </c>
      <c r="Y35" s="60">
        <v>-5009532</v>
      </c>
      <c r="Z35" s="140">
        <v>-76.89</v>
      </c>
      <c r="AA35" s="62">
        <v>13030000</v>
      </c>
    </row>
    <row r="36" spans="1:27" ht="13.5">
      <c r="A36" s="238" t="s">
        <v>139</v>
      </c>
      <c r="B36" s="149"/>
      <c r="C36" s="222">
        <f aca="true" t="shared" si="6" ref="C36:Y36">SUM(C32:C35)</f>
        <v>145082413</v>
      </c>
      <c r="D36" s="222">
        <f>SUM(D32:D35)</f>
        <v>0</v>
      </c>
      <c r="E36" s="218">
        <f t="shared" si="6"/>
        <v>13030000</v>
      </c>
      <c r="F36" s="220">
        <f t="shared" si="6"/>
        <v>13030000</v>
      </c>
      <c r="G36" s="220">
        <f t="shared" si="6"/>
        <v>0</v>
      </c>
      <c r="H36" s="220">
        <f t="shared" si="6"/>
        <v>0</v>
      </c>
      <c r="I36" s="220">
        <f t="shared" si="6"/>
        <v>0</v>
      </c>
      <c r="J36" s="220">
        <f t="shared" si="6"/>
        <v>0</v>
      </c>
      <c r="K36" s="220">
        <f t="shared" si="6"/>
        <v>121987</v>
      </c>
      <c r="L36" s="220">
        <f t="shared" si="6"/>
        <v>3358</v>
      </c>
      <c r="M36" s="220">
        <f t="shared" si="6"/>
        <v>1380123</v>
      </c>
      <c r="N36" s="220">
        <f t="shared" si="6"/>
        <v>1505468</v>
      </c>
      <c r="O36" s="220">
        <f t="shared" si="6"/>
        <v>0</v>
      </c>
      <c r="P36" s="220">
        <f t="shared" si="6"/>
        <v>0</v>
      </c>
      <c r="Q36" s="220">
        <f t="shared" si="6"/>
        <v>0</v>
      </c>
      <c r="R36" s="220">
        <f t="shared" si="6"/>
        <v>0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1505468</v>
      </c>
      <c r="X36" s="220">
        <f t="shared" si="6"/>
        <v>6515000</v>
      </c>
      <c r="Y36" s="220">
        <f t="shared" si="6"/>
        <v>-5009532</v>
      </c>
      <c r="Z36" s="221">
        <f>+IF(X36&lt;&gt;0,+(Y36/X36)*100,0)</f>
        <v>-76.89227935533384</v>
      </c>
      <c r="AA36" s="239">
        <f>SUM(AA32:AA35)</f>
        <v>13030000</v>
      </c>
    </row>
    <row r="37" spans="1:27" ht="13.5">
      <c r="A37" s="150" t="s">
        <v>287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293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294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295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>
        <v>253850366</v>
      </c>
      <c r="D6" s="155"/>
      <c r="E6" s="59"/>
      <c r="F6" s="60"/>
      <c r="G6" s="60">
        <v>6100</v>
      </c>
      <c r="H6" s="60">
        <v>6100</v>
      </c>
      <c r="I6" s="60">
        <v>6100</v>
      </c>
      <c r="J6" s="60">
        <v>6100</v>
      </c>
      <c r="K6" s="60">
        <v>6100</v>
      </c>
      <c r="L6" s="60">
        <v>6100</v>
      </c>
      <c r="M6" s="60">
        <v>6100</v>
      </c>
      <c r="N6" s="60">
        <v>6100</v>
      </c>
      <c r="O6" s="60"/>
      <c r="P6" s="60"/>
      <c r="Q6" s="60"/>
      <c r="R6" s="60"/>
      <c r="S6" s="60"/>
      <c r="T6" s="60"/>
      <c r="U6" s="60"/>
      <c r="V6" s="60"/>
      <c r="W6" s="60">
        <v>6100</v>
      </c>
      <c r="X6" s="60"/>
      <c r="Y6" s="60">
        <v>6100</v>
      </c>
      <c r="Z6" s="140"/>
      <c r="AA6" s="62"/>
    </row>
    <row r="7" spans="1:27" ht="13.5">
      <c r="A7" s="249" t="s">
        <v>144</v>
      </c>
      <c r="B7" s="182"/>
      <c r="C7" s="155"/>
      <c r="D7" s="155"/>
      <c r="E7" s="59">
        <v>154911934</v>
      </c>
      <c r="F7" s="60">
        <v>154911934</v>
      </c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>
        <v>77455967</v>
      </c>
      <c r="Y7" s="60">
        <v>-77455967</v>
      </c>
      <c r="Z7" s="140">
        <v>-100</v>
      </c>
      <c r="AA7" s="62">
        <v>154911934</v>
      </c>
    </row>
    <row r="8" spans="1:27" ht="13.5">
      <c r="A8" s="249" t="s">
        <v>145</v>
      </c>
      <c r="B8" s="182"/>
      <c r="C8" s="155">
        <v>15410</v>
      </c>
      <c r="D8" s="155"/>
      <c r="E8" s="59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62"/>
    </row>
    <row r="9" spans="1:27" ht="13.5">
      <c r="A9" s="249" t="s">
        <v>146</v>
      </c>
      <c r="B9" s="182"/>
      <c r="C9" s="155">
        <v>2155880</v>
      </c>
      <c r="D9" s="155"/>
      <c r="E9" s="59"/>
      <c r="F9" s="60"/>
      <c r="G9" s="60">
        <v>40548186</v>
      </c>
      <c r="H9" s="60">
        <v>39347167</v>
      </c>
      <c r="I9" s="60">
        <v>39423101</v>
      </c>
      <c r="J9" s="60">
        <v>39423101</v>
      </c>
      <c r="K9" s="60">
        <v>40240081</v>
      </c>
      <c r="L9" s="60">
        <v>37197880</v>
      </c>
      <c r="M9" s="60">
        <v>36399800</v>
      </c>
      <c r="N9" s="60">
        <v>36399800</v>
      </c>
      <c r="O9" s="60"/>
      <c r="P9" s="60"/>
      <c r="Q9" s="60"/>
      <c r="R9" s="60"/>
      <c r="S9" s="60"/>
      <c r="T9" s="60"/>
      <c r="U9" s="60"/>
      <c r="V9" s="60"/>
      <c r="W9" s="60">
        <v>36399800</v>
      </c>
      <c r="X9" s="60"/>
      <c r="Y9" s="60">
        <v>36399800</v>
      </c>
      <c r="Z9" s="140"/>
      <c r="AA9" s="62"/>
    </row>
    <row r="10" spans="1:27" ht="13.5">
      <c r="A10" s="249" t="s">
        <v>147</v>
      </c>
      <c r="B10" s="182"/>
      <c r="C10" s="155">
        <v>1081637</v>
      </c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3.5">
      <c r="A11" s="249" t="s">
        <v>148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50" t="s">
        <v>56</v>
      </c>
      <c r="B12" s="251"/>
      <c r="C12" s="168">
        <f aca="true" t="shared" si="0" ref="C12:Y12">SUM(C6:C11)</f>
        <v>257103293</v>
      </c>
      <c r="D12" s="168">
        <f>SUM(D6:D11)</f>
        <v>0</v>
      </c>
      <c r="E12" s="72">
        <f t="shared" si="0"/>
        <v>154911934</v>
      </c>
      <c r="F12" s="73">
        <f t="shared" si="0"/>
        <v>154911934</v>
      </c>
      <c r="G12" s="73">
        <f t="shared" si="0"/>
        <v>40554286</v>
      </c>
      <c r="H12" s="73">
        <f t="shared" si="0"/>
        <v>39353267</v>
      </c>
      <c r="I12" s="73">
        <f t="shared" si="0"/>
        <v>39429201</v>
      </c>
      <c r="J12" s="73">
        <f t="shared" si="0"/>
        <v>39429201</v>
      </c>
      <c r="K12" s="73">
        <f t="shared" si="0"/>
        <v>40246181</v>
      </c>
      <c r="L12" s="73">
        <f t="shared" si="0"/>
        <v>37203980</v>
      </c>
      <c r="M12" s="73">
        <f t="shared" si="0"/>
        <v>36405900</v>
      </c>
      <c r="N12" s="73">
        <f t="shared" si="0"/>
        <v>36405900</v>
      </c>
      <c r="O12" s="73">
        <f t="shared" si="0"/>
        <v>0</v>
      </c>
      <c r="P12" s="73">
        <f t="shared" si="0"/>
        <v>0</v>
      </c>
      <c r="Q12" s="73">
        <f t="shared" si="0"/>
        <v>0</v>
      </c>
      <c r="R12" s="73">
        <f t="shared" si="0"/>
        <v>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36405900</v>
      </c>
      <c r="X12" s="73">
        <f t="shared" si="0"/>
        <v>77455967</v>
      </c>
      <c r="Y12" s="73">
        <f t="shared" si="0"/>
        <v>-41050067</v>
      </c>
      <c r="Z12" s="170">
        <f>+IF(X12&lt;&gt;0,+(Y12/X12)*100,0)</f>
        <v>-52.99794010705463</v>
      </c>
      <c r="AA12" s="74">
        <f>SUM(AA6:AA11)</f>
        <v>154911934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>
        <v>22930</v>
      </c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3.5">
      <c r="A16" s="249" t="s">
        <v>151</v>
      </c>
      <c r="B16" s="182"/>
      <c r="C16" s="155"/>
      <c r="D16" s="155"/>
      <c r="E16" s="59"/>
      <c r="F16" s="60"/>
      <c r="G16" s="159">
        <v>87373916</v>
      </c>
      <c r="H16" s="159">
        <v>88770831</v>
      </c>
      <c r="I16" s="159">
        <v>80488531</v>
      </c>
      <c r="J16" s="60">
        <v>80488531</v>
      </c>
      <c r="K16" s="159">
        <v>70280455</v>
      </c>
      <c r="L16" s="159">
        <v>63952010</v>
      </c>
      <c r="M16" s="60">
        <v>83309719</v>
      </c>
      <c r="N16" s="159">
        <v>83309719</v>
      </c>
      <c r="O16" s="159"/>
      <c r="P16" s="159"/>
      <c r="Q16" s="60"/>
      <c r="R16" s="159"/>
      <c r="S16" s="159"/>
      <c r="T16" s="60"/>
      <c r="U16" s="159"/>
      <c r="V16" s="159"/>
      <c r="W16" s="159">
        <v>83309719</v>
      </c>
      <c r="X16" s="60"/>
      <c r="Y16" s="159">
        <v>83309719</v>
      </c>
      <c r="Z16" s="141"/>
      <c r="AA16" s="225"/>
    </row>
    <row r="17" spans="1:27" ht="13.5">
      <c r="A17" s="249" t="s">
        <v>152</v>
      </c>
      <c r="B17" s="182"/>
      <c r="C17" s="155">
        <v>14880500</v>
      </c>
      <c r="D17" s="155"/>
      <c r="E17" s="59">
        <v>14525500</v>
      </c>
      <c r="F17" s="60">
        <v>14525500</v>
      </c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>
        <v>7262750</v>
      </c>
      <c r="Y17" s="60">
        <v>-7262750</v>
      </c>
      <c r="Z17" s="140">
        <v>-100</v>
      </c>
      <c r="AA17" s="62">
        <v>14525500</v>
      </c>
    </row>
    <row r="18" spans="1:27" ht="13.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9" t="s">
        <v>154</v>
      </c>
      <c r="B19" s="182"/>
      <c r="C19" s="155">
        <v>72999849</v>
      </c>
      <c r="D19" s="155"/>
      <c r="E19" s="59">
        <v>99700202</v>
      </c>
      <c r="F19" s="60">
        <v>99700202</v>
      </c>
      <c r="G19" s="60">
        <v>87967235</v>
      </c>
      <c r="H19" s="60">
        <v>87967235</v>
      </c>
      <c r="I19" s="60">
        <v>87967234</v>
      </c>
      <c r="J19" s="60">
        <v>87967234</v>
      </c>
      <c r="K19" s="60">
        <v>88077322</v>
      </c>
      <c r="L19" s="60">
        <v>88080351</v>
      </c>
      <c r="M19" s="60">
        <v>89324458</v>
      </c>
      <c r="N19" s="60">
        <v>89324458</v>
      </c>
      <c r="O19" s="60"/>
      <c r="P19" s="60"/>
      <c r="Q19" s="60"/>
      <c r="R19" s="60"/>
      <c r="S19" s="60"/>
      <c r="T19" s="60"/>
      <c r="U19" s="60"/>
      <c r="V19" s="60"/>
      <c r="W19" s="60">
        <v>89324458</v>
      </c>
      <c r="X19" s="60">
        <v>49850101</v>
      </c>
      <c r="Y19" s="60">
        <v>39474357</v>
      </c>
      <c r="Z19" s="140">
        <v>79.19</v>
      </c>
      <c r="AA19" s="62">
        <v>99700202</v>
      </c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249" t="s">
        <v>157</v>
      </c>
      <c r="B22" s="182"/>
      <c r="C22" s="155">
        <v>86885</v>
      </c>
      <c r="D22" s="155"/>
      <c r="E22" s="59">
        <v>86885</v>
      </c>
      <c r="F22" s="60">
        <v>86885</v>
      </c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>
        <v>43443</v>
      </c>
      <c r="Y22" s="60">
        <v>-43443</v>
      </c>
      <c r="Z22" s="140">
        <v>-100</v>
      </c>
      <c r="AA22" s="62">
        <v>86885</v>
      </c>
    </row>
    <row r="23" spans="1:27" ht="13.5">
      <c r="A23" s="249" t="s">
        <v>158</v>
      </c>
      <c r="B23" s="182"/>
      <c r="C23" s="155"/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3.5">
      <c r="A24" s="250" t="s">
        <v>57</v>
      </c>
      <c r="B24" s="253"/>
      <c r="C24" s="168">
        <f aca="true" t="shared" si="1" ref="C24:Y24">SUM(C15:C23)</f>
        <v>87990164</v>
      </c>
      <c r="D24" s="168">
        <f>SUM(D15:D23)</f>
        <v>0</v>
      </c>
      <c r="E24" s="76">
        <f t="shared" si="1"/>
        <v>114312587</v>
      </c>
      <c r="F24" s="77">
        <f t="shared" si="1"/>
        <v>114312587</v>
      </c>
      <c r="G24" s="77">
        <f t="shared" si="1"/>
        <v>175341151</v>
      </c>
      <c r="H24" s="77">
        <f t="shared" si="1"/>
        <v>176738066</v>
      </c>
      <c r="I24" s="77">
        <f t="shared" si="1"/>
        <v>168455765</v>
      </c>
      <c r="J24" s="77">
        <f t="shared" si="1"/>
        <v>168455765</v>
      </c>
      <c r="K24" s="77">
        <f t="shared" si="1"/>
        <v>158357777</v>
      </c>
      <c r="L24" s="77">
        <f t="shared" si="1"/>
        <v>152032361</v>
      </c>
      <c r="M24" s="77">
        <f t="shared" si="1"/>
        <v>172634177</v>
      </c>
      <c r="N24" s="77">
        <f t="shared" si="1"/>
        <v>172634177</v>
      </c>
      <c r="O24" s="77">
        <f t="shared" si="1"/>
        <v>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172634177</v>
      </c>
      <c r="X24" s="77">
        <f t="shared" si="1"/>
        <v>57156294</v>
      </c>
      <c r="Y24" s="77">
        <f t="shared" si="1"/>
        <v>115477883</v>
      </c>
      <c r="Z24" s="212">
        <f>+IF(X24&lt;&gt;0,+(Y24/X24)*100,0)</f>
        <v>202.03878683946863</v>
      </c>
      <c r="AA24" s="79">
        <f>SUM(AA15:AA23)</f>
        <v>114312587</v>
      </c>
    </row>
    <row r="25" spans="1:27" ht="13.5">
      <c r="A25" s="250" t="s">
        <v>159</v>
      </c>
      <c r="B25" s="251"/>
      <c r="C25" s="168">
        <f aca="true" t="shared" si="2" ref="C25:Y25">+C12+C24</f>
        <v>345093457</v>
      </c>
      <c r="D25" s="168">
        <f>+D12+D24</f>
        <v>0</v>
      </c>
      <c r="E25" s="72">
        <f t="shared" si="2"/>
        <v>269224521</v>
      </c>
      <c r="F25" s="73">
        <f t="shared" si="2"/>
        <v>269224521</v>
      </c>
      <c r="G25" s="73">
        <f t="shared" si="2"/>
        <v>215895437</v>
      </c>
      <c r="H25" s="73">
        <f t="shared" si="2"/>
        <v>216091333</v>
      </c>
      <c r="I25" s="73">
        <f t="shared" si="2"/>
        <v>207884966</v>
      </c>
      <c r="J25" s="73">
        <f t="shared" si="2"/>
        <v>207884966</v>
      </c>
      <c r="K25" s="73">
        <f t="shared" si="2"/>
        <v>198603958</v>
      </c>
      <c r="L25" s="73">
        <f t="shared" si="2"/>
        <v>189236341</v>
      </c>
      <c r="M25" s="73">
        <f t="shared" si="2"/>
        <v>209040077</v>
      </c>
      <c r="N25" s="73">
        <f t="shared" si="2"/>
        <v>209040077</v>
      </c>
      <c r="O25" s="73">
        <f t="shared" si="2"/>
        <v>0</v>
      </c>
      <c r="P25" s="73">
        <f t="shared" si="2"/>
        <v>0</v>
      </c>
      <c r="Q25" s="73">
        <f t="shared" si="2"/>
        <v>0</v>
      </c>
      <c r="R25" s="73">
        <f t="shared" si="2"/>
        <v>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209040077</v>
      </c>
      <c r="X25" s="73">
        <f t="shared" si="2"/>
        <v>134612261</v>
      </c>
      <c r="Y25" s="73">
        <f t="shared" si="2"/>
        <v>74427816</v>
      </c>
      <c r="Z25" s="170">
        <f>+IF(X25&lt;&gt;0,+(Y25/X25)*100,0)</f>
        <v>55.29051770402995</v>
      </c>
      <c r="AA25" s="74">
        <f>+AA12+AA24</f>
        <v>269224521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52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163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49" t="s">
        <v>164</v>
      </c>
      <c r="B32" s="182"/>
      <c r="C32" s="155">
        <v>34259815</v>
      </c>
      <c r="D32" s="155"/>
      <c r="E32" s="59">
        <v>24017000</v>
      </c>
      <c r="F32" s="60">
        <v>24017000</v>
      </c>
      <c r="G32" s="60">
        <v>3883433</v>
      </c>
      <c r="H32" s="60">
        <v>7031473</v>
      </c>
      <c r="I32" s="60">
        <v>6897749</v>
      </c>
      <c r="J32" s="60">
        <v>6897749</v>
      </c>
      <c r="K32" s="60">
        <v>7112196</v>
      </c>
      <c r="L32" s="60">
        <v>7443884</v>
      </c>
      <c r="M32" s="60">
        <v>7492004</v>
      </c>
      <c r="N32" s="60">
        <v>7492004</v>
      </c>
      <c r="O32" s="60"/>
      <c r="P32" s="60"/>
      <c r="Q32" s="60"/>
      <c r="R32" s="60"/>
      <c r="S32" s="60"/>
      <c r="T32" s="60"/>
      <c r="U32" s="60"/>
      <c r="V32" s="60"/>
      <c r="W32" s="60">
        <v>7492004</v>
      </c>
      <c r="X32" s="60">
        <v>12008500</v>
      </c>
      <c r="Y32" s="60">
        <v>-4516496</v>
      </c>
      <c r="Z32" s="140">
        <v>-37.61</v>
      </c>
      <c r="AA32" s="62">
        <v>24017000</v>
      </c>
    </row>
    <row r="33" spans="1:27" ht="13.5">
      <c r="A33" s="249" t="s">
        <v>165</v>
      </c>
      <c r="B33" s="182"/>
      <c r="C33" s="155">
        <v>1066218</v>
      </c>
      <c r="D33" s="155"/>
      <c r="E33" s="59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50" t="s">
        <v>58</v>
      </c>
      <c r="B34" s="251"/>
      <c r="C34" s="168">
        <f aca="true" t="shared" si="3" ref="C34:Y34">SUM(C29:C33)</f>
        <v>35326033</v>
      </c>
      <c r="D34" s="168">
        <f>SUM(D29:D33)</f>
        <v>0</v>
      </c>
      <c r="E34" s="72">
        <f t="shared" si="3"/>
        <v>24017000</v>
      </c>
      <c r="F34" s="73">
        <f t="shared" si="3"/>
        <v>24017000</v>
      </c>
      <c r="G34" s="73">
        <f t="shared" si="3"/>
        <v>3883433</v>
      </c>
      <c r="H34" s="73">
        <f t="shared" si="3"/>
        <v>7031473</v>
      </c>
      <c r="I34" s="73">
        <f t="shared" si="3"/>
        <v>6897749</v>
      </c>
      <c r="J34" s="73">
        <f t="shared" si="3"/>
        <v>6897749</v>
      </c>
      <c r="K34" s="73">
        <f t="shared" si="3"/>
        <v>7112196</v>
      </c>
      <c r="L34" s="73">
        <f t="shared" si="3"/>
        <v>7443884</v>
      </c>
      <c r="M34" s="73">
        <f t="shared" si="3"/>
        <v>7492004</v>
      </c>
      <c r="N34" s="73">
        <f t="shared" si="3"/>
        <v>7492004</v>
      </c>
      <c r="O34" s="73">
        <f t="shared" si="3"/>
        <v>0</v>
      </c>
      <c r="P34" s="73">
        <f t="shared" si="3"/>
        <v>0</v>
      </c>
      <c r="Q34" s="73">
        <f t="shared" si="3"/>
        <v>0</v>
      </c>
      <c r="R34" s="73">
        <f t="shared" si="3"/>
        <v>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7492004</v>
      </c>
      <c r="X34" s="73">
        <f t="shared" si="3"/>
        <v>12008500</v>
      </c>
      <c r="Y34" s="73">
        <f t="shared" si="3"/>
        <v>-4516496</v>
      </c>
      <c r="Z34" s="170">
        <f>+IF(X34&lt;&gt;0,+(Y34/X34)*100,0)</f>
        <v>-37.610825665153854</v>
      </c>
      <c r="AA34" s="74">
        <f>SUM(AA29:AA33)</f>
        <v>24017000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3.5">
      <c r="A38" s="249" t="s">
        <v>165</v>
      </c>
      <c r="B38" s="182"/>
      <c r="C38" s="155">
        <v>59716794</v>
      </c>
      <c r="D38" s="155"/>
      <c r="E38" s="59">
        <v>54374371</v>
      </c>
      <c r="F38" s="60">
        <v>54374371</v>
      </c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>
        <v>27187186</v>
      </c>
      <c r="Y38" s="60">
        <v>-27187186</v>
      </c>
      <c r="Z38" s="140">
        <v>-100</v>
      </c>
      <c r="AA38" s="62">
        <v>54374371</v>
      </c>
    </row>
    <row r="39" spans="1:27" ht="13.5">
      <c r="A39" s="250" t="s">
        <v>59</v>
      </c>
      <c r="B39" s="253"/>
      <c r="C39" s="168">
        <f aca="true" t="shared" si="4" ref="C39:Y39">SUM(C37:C38)</f>
        <v>59716794</v>
      </c>
      <c r="D39" s="168">
        <f>SUM(D37:D38)</f>
        <v>0</v>
      </c>
      <c r="E39" s="76">
        <f t="shared" si="4"/>
        <v>54374371</v>
      </c>
      <c r="F39" s="77">
        <f t="shared" si="4"/>
        <v>54374371</v>
      </c>
      <c r="G39" s="77">
        <f t="shared" si="4"/>
        <v>0</v>
      </c>
      <c r="H39" s="77">
        <f t="shared" si="4"/>
        <v>0</v>
      </c>
      <c r="I39" s="77">
        <f t="shared" si="4"/>
        <v>0</v>
      </c>
      <c r="J39" s="77">
        <f t="shared" si="4"/>
        <v>0</v>
      </c>
      <c r="K39" s="77">
        <f t="shared" si="4"/>
        <v>0</v>
      </c>
      <c r="L39" s="77">
        <f t="shared" si="4"/>
        <v>0</v>
      </c>
      <c r="M39" s="77">
        <f t="shared" si="4"/>
        <v>0</v>
      </c>
      <c r="N39" s="77">
        <f t="shared" si="4"/>
        <v>0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0</v>
      </c>
      <c r="X39" s="77">
        <f t="shared" si="4"/>
        <v>27187186</v>
      </c>
      <c r="Y39" s="77">
        <f t="shared" si="4"/>
        <v>-27187186</v>
      </c>
      <c r="Z39" s="212">
        <f>+IF(X39&lt;&gt;0,+(Y39/X39)*100,0)</f>
        <v>-100</v>
      </c>
      <c r="AA39" s="79">
        <f>SUM(AA37:AA38)</f>
        <v>54374371</v>
      </c>
    </row>
    <row r="40" spans="1:27" ht="13.5">
      <c r="A40" s="250" t="s">
        <v>167</v>
      </c>
      <c r="B40" s="251"/>
      <c r="C40" s="168">
        <f aca="true" t="shared" si="5" ref="C40:Y40">+C34+C39</f>
        <v>95042827</v>
      </c>
      <c r="D40" s="168">
        <f>+D34+D39</f>
        <v>0</v>
      </c>
      <c r="E40" s="72">
        <f t="shared" si="5"/>
        <v>78391371</v>
      </c>
      <c r="F40" s="73">
        <f t="shared" si="5"/>
        <v>78391371</v>
      </c>
      <c r="G40" s="73">
        <f t="shared" si="5"/>
        <v>3883433</v>
      </c>
      <c r="H40" s="73">
        <f t="shared" si="5"/>
        <v>7031473</v>
      </c>
      <c r="I40" s="73">
        <f t="shared" si="5"/>
        <v>6897749</v>
      </c>
      <c r="J40" s="73">
        <f t="shared" si="5"/>
        <v>6897749</v>
      </c>
      <c r="K40" s="73">
        <f t="shared" si="5"/>
        <v>7112196</v>
      </c>
      <c r="L40" s="73">
        <f t="shared" si="5"/>
        <v>7443884</v>
      </c>
      <c r="M40" s="73">
        <f t="shared" si="5"/>
        <v>7492004</v>
      </c>
      <c r="N40" s="73">
        <f t="shared" si="5"/>
        <v>7492004</v>
      </c>
      <c r="O40" s="73">
        <f t="shared" si="5"/>
        <v>0</v>
      </c>
      <c r="P40" s="73">
        <f t="shared" si="5"/>
        <v>0</v>
      </c>
      <c r="Q40" s="73">
        <f t="shared" si="5"/>
        <v>0</v>
      </c>
      <c r="R40" s="73">
        <f t="shared" si="5"/>
        <v>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7492004</v>
      </c>
      <c r="X40" s="73">
        <f t="shared" si="5"/>
        <v>39195686</v>
      </c>
      <c r="Y40" s="73">
        <f t="shared" si="5"/>
        <v>-31703682</v>
      </c>
      <c r="Z40" s="170">
        <f>+IF(X40&lt;&gt;0,+(Y40/X40)*100,0)</f>
        <v>-80.88564134328456</v>
      </c>
      <c r="AA40" s="74">
        <f>+AA34+AA39</f>
        <v>78391371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250050630</v>
      </c>
      <c r="D42" s="257">
        <f>+D25-D40</f>
        <v>0</v>
      </c>
      <c r="E42" s="258">
        <f t="shared" si="6"/>
        <v>190833150</v>
      </c>
      <c r="F42" s="259">
        <f t="shared" si="6"/>
        <v>190833150</v>
      </c>
      <c r="G42" s="259">
        <f t="shared" si="6"/>
        <v>212012004</v>
      </c>
      <c r="H42" s="259">
        <f t="shared" si="6"/>
        <v>209059860</v>
      </c>
      <c r="I42" s="259">
        <f t="shared" si="6"/>
        <v>200987217</v>
      </c>
      <c r="J42" s="259">
        <f t="shared" si="6"/>
        <v>200987217</v>
      </c>
      <c r="K42" s="259">
        <f t="shared" si="6"/>
        <v>191491762</v>
      </c>
      <c r="L42" s="259">
        <f t="shared" si="6"/>
        <v>181792457</v>
      </c>
      <c r="M42" s="259">
        <f t="shared" si="6"/>
        <v>201548073</v>
      </c>
      <c r="N42" s="259">
        <f t="shared" si="6"/>
        <v>201548073</v>
      </c>
      <c r="O42" s="259">
        <f t="shared" si="6"/>
        <v>0</v>
      </c>
      <c r="P42" s="259">
        <f t="shared" si="6"/>
        <v>0</v>
      </c>
      <c r="Q42" s="259">
        <f t="shared" si="6"/>
        <v>0</v>
      </c>
      <c r="R42" s="259">
        <f t="shared" si="6"/>
        <v>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201548073</v>
      </c>
      <c r="X42" s="259">
        <f t="shared" si="6"/>
        <v>95416575</v>
      </c>
      <c r="Y42" s="259">
        <f t="shared" si="6"/>
        <v>106131498</v>
      </c>
      <c r="Z42" s="260">
        <f>+IF(X42&lt;&gt;0,+(Y42/X42)*100,0)</f>
        <v>111.2296244127396</v>
      </c>
      <c r="AA42" s="261">
        <f>+AA25-AA40</f>
        <v>190833150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>
        <v>170490702</v>
      </c>
      <c r="D45" s="155"/>
      <c r="E45" s="59">
        <v>113062287</v>
      </c>
      <c r="F45" s="60">
        <v>113062287</v>
      </c>
      <c r="G45" s="60">
        <v>88901937</v>
      </c>
      <c r="H45" s="60">
        <v>85949793</v>
      </c>
      <c r="I45" s="60">
        <v>77877150</v>
      </c>
      <c r="J45" s="60">
        <v>77877150</v>
      </c>
      <c r="K45" s="60">
        <v>68381695</v>
      </c>
      <c r="L45" s="60">
        <v>58682390</v>
      </c>
      <c r="M45" s="60">
        <v>78438006</v>
      </c>
      <c r="N45" s="60">
        <v>78438006</v>
      </c>
      <c r="O45" s="60"/>
      <c r="P45" s="60"/>
      <c r="Q45" s="60"/>
      <c r="R45" s="60"/>
      <c r="S45" s="60"/>
      <c r="T45" s="60"/>
      <c r="U45" s="60"/>
      <c r="V45" s="60"/>
      <c r="W45" s="60">
        <v>78438006</v>
      </c>
      <c r="X45" s="60">
        <v>56531144</v>
      </c>
      <c r="Y45" s="60">
        <v>21906862</v>
      </c>
      <c r="Z45" s="139">
        <v>38.75</v>
      </c>
      <c r="AA45" s="62">
        <v>113062287</v>
      </c>
    </row>
    <row r="46" spans="1:27" ht="13.5">
      <c r="A46" s="249" t="s">
        <v>171</v>
      </c>
      <c r="B46" s="182"/>
      <c r="C46" s="155">
        <v>79559928</v>
      </c>
      <c r="D46" s="155"/>
      <c r="E46" s="59">
        <v>77770863</v>
      </c>
      <c r="F46" s="60">
        <v>77770863</v>
      </c>
      <c r="G46" s="60">
        <v>123110067</v>
      </c>
      <c r="H46" s="60">
        <v>123110067</v>
      </c>
      <c r="I46" s="60">
        <v>123110067</v>
      </c>
      <c r="J46" s="60">
        <v>123110067</v>
      </c>
      <c r="K46" s="60">
        <v>123110067</v>
      </c>
      <c r="L46" s="60">
        <v>123110067</v>
      </c>
      <c r="M46" s="60">
        <v>123110067</v>
      </c>
      <c r="N46" s="60">
        <v>123110067</v>
      </c>
      <c r="O46" s="60"/>
      <c r="P46" s="60"/>
      <c r="Q46" s="60"/>
      <c r="R46" s="60"/>
      <c r="S46" s="60"/>
      <c r="T46" s="60"/>
      <c r="U46" s="60"/>
      <c r="V46" s="60"/>
      <c r="W46" s="60">
        <v>123110067</v>
      </c>
      <c r="X46" s="60">
        <v>38885432</v>
      </c>
      <c r="Y46" s="60">
        <v>84224635</v>
      </c>
      <c r="Z46" s="139">
        <v>216.6</v>
      </c>
      <c r="AA46" s="62">
        <v>77770863</v>
      </c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250050630</v>
      </c>
      <c r="D48" s="217">
        <f>SUM(D45:D47)</f>
        <v>0</v>
      </c>
      <c r="E48" s="264">
        <f t="shared" si="7"/>
        <v>190833150</v>
      </c>
      <c r="F48" s="219">
        <f t="shared" si="7"/>
        <v>190833150</v>
      </c>
      <c r="G48" s="219">
        <f t="shared" si="7"/>
        <v>212012004</v>
      </c>
      <c r="H48" s="219">
        <f t="shared" si="7"/>
        <v>209059860</v>
      </c>
      <c r="I48" s="219">
        <f t="shared" si="7"/>
        <v>200987217</v>
      </c>
      <c r="J48" s="219">
        <f t="shared" si="7"/>
        <v>200987217</v>
      </c>
      <c r="K48" s="219">
        <f t="shared" si="7"/>
        <v>191491762</v>
      </c>
      <c r="L48" s="219">
        <f t="shared" si="7"/>
        <v>181792457</v>
      </c>
      <c r="M48" s="219">
        <f t="shared" si="7"/>
        <v>201548073</v>
      </c>
      <c r="N48" s="219">
        <f t="shared" si="7"/>
        <v>201548073</v>
      </c>
      <c r="O48" s="219">
        <f t="shared" si="7"/>
        <v>0</v>
      </c>
      <c r="P48" s="219">
        <f t="shared" si="7"/>
        <v>0</v>
      </c>
      <c r="Q48" s="219">
        <f t="shared" si="7"/>
        <v>0</v>
      </c>
      <c r="R48" s="219">
        <f t="shared" si="7"/>
        <v>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201548073</v>
      </c>
      <c r="X48" s="219">
        <f t="shared" si="7"/>
        <v>95416576</v>
      </c>
      <c r="Y48" s="219">
        <f t="shared" si="7"/>
        <v>106131497</v>
      </c>
      <c r="Z48" s="265">
        <f>+IF(X48&lt;&gt;0,+(Y48/X48)*100,0)</f>
        <v>111.22962219897725</v>
      </c>
      <c r="AA48" s="232">
        <f>SUM(AA45:AA47)</f>
        <v>190833150</v>
      </c>
    </row>
    <row r="49" spans="1:27" ht="13.5">
      <c r="A49" s="266" t="s">
        <v>287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296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297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>
        <v>5581229</v>
      </c>
      <c r="D6" s="155"/>
      <c r="E6" s="59">
        <v>51088128</v>
      </c>
      <c r="F6" s="60">
        <v>51088128</v>
      </c>
      <c r="G6" s="60">
        <v>199678</v>
      </c>
      <c r="H6" s="60">
        <v>1357560</v>
      </c>
      <c r="I6" s="60">
        <v>290086</v>
      </c>
      <c r="J6" s="60">
        <v>1847324</v>
      </c>
      <c r="K6" s="60">
        <v>113506</v>
      </c>
      <c r="L6" s="60">
        <v>110067</v>
      </c>
      <c r="M6" s="60">
        <v>93245</v>
      </c>
      <c r="N6" s="60">
        <v>316818</v>
      </c>
      <c r="O6" s="60"/>
      <c r="P6" s="60"/>
      <c r="Q6" s="60"/>
      <c r="R6" s="60"/>
      <c r="S6" s="60"/>
      <c r="T6" s="60"/>
      <c r="U6" s="60"/>
      <c r="V6" s="60"/>
      <c r="W6" s="60">
        <v>2164142</v>
      </c>
      <c r="X6" s="60">
        <v>23779000</v>
      </c>
      <c r="Y6" s="60">
        <v>-21614858</v>
      </c>
      <c r="Z6" s="140">
        <v>-90.9</v>
      </c>
      <c r="AA6" s="62">
        <v>51088128</v>
      </c>
    </row>
    <row r="7" spans="1:27" ht="13.5">
      <c r="A7" s="249" t="s">
        <v>178</v>
      </c>
      <c r="B7" s="182"/>
      <c r="C7" s="155">
        <v>79709387</v>
      </c>
      <c r="D7" s="155"/>
      <c r="E7" s="59">
        <v>89418872</v>
      </c>
      <c r="F7" s="60">
        <v>89418872</v>
      </c>
      <c r="G7" s="60">
        <v>37894093</v>
      </c>
      <c r="H7" s="60">
        <v>933357</v>
      </c>
      <c r="I7" s="60">
        <v>576262</v>
      </c>
      <c r="J7" s="60">
        <v>39403712</v>
      </c>
      <c r="K7" s="60">
        <v>311777</v>
      </c>
      <c r="L7" s="60">
        <v>472966</v>
      </c>
      <c r="M7" s="60">
        <v>25030000</v>
      </c>
      <c r="N7" s="60">
        <v>25814743</v>
      </c>
      <c r="O7" s="60"/>
      <c r="P7" s="60"/>
      <c r="Q7" s="60"/>
      <c r="R7" s="60"/>
      <c r="S7" s="60"/>
      <c r="T7" s="60"/>
      <c r="U7" s="60"/>
      <c r="V7" s="60"/>
      <c r="W7" s="60">
        <v>65218455</v>
      </c>
      <c r="X7" s="60">
        <v>54434200</v>
      </c>
      <c r="Y7" s="60">
        <v>10784255</v>
      </c>
      <c r="Z7" s="140">
        <v>19.81</v>
      </c>
      <c r="AA7" s="62">
        <v>89418872</v>
      </c>
    </row>
    <row r="8" spans="1:27" ht="13.5">
      <c r="A8" s="249" t="s">
        <v>179</v>
      </c>
      <c r="B8" s="182"/>
      <c r="C8" s="155"/>
      <c r="D8" s="155"/>
      <c r="E8" s="59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62"/>
    </row>
    <row r="9" spans="1:27" ht="13.5">
      <c r="A9" s="249" t="s">
        <v>180</v>
      </c>
      <c r="B9" s="182"/>
      <c r="C9" s="155">
        <v>15399324</v>
      </c>
      <c r="D9" s="155"/>
      <c r="E9" s="59">
        <v>10400000</v>
      </c>
      <c r="F9" s="60">
        <v>10400000</v>
      </c>
      <c r="G9" s="60">
        <v>300867</v>
      </c>
      <c r="H9" s="60">
        <v>1273716</v>
      </c>
      <c r="I9" s="60">
        <v>1132447</v>
      </c>
      <c r="J9" s="60">
        <v>2707030</v>
      </c>
      <c r="K9" s="60">
        <v>1319925</v>
      </c>
      <c r="L9" s="60">
        <v>1093889</v>
      </c>
      <c r="M9" s="60">
        <v>713328</v>
      </c>
      <c r="N9" s="60">
        <v>3127142</v>
      </c>
      <c r="O9" s="60"/>
      <c r="P9" s="60"/>
      <c r="Q9" s="60"/>
      <c r="R9" s="60"/>
      <c r="S9" s="60"/>
      <c r="T9" s="60"/>
      <c r="U9" s="60"/>
      <c r="V9" s="60"/>
      <c r="W9" s="60">
        <v>5834172</v>
      </c>
      <c r="X9" s="60">
        <v>5196000</v>
      </c>
      <c r="Y9" s="60">
        <v>638172</v>
      </c>
      <c r="Z9" s="140">
        <v>12.28</v>
      </c>
      <c r="AA9" s="62">
        <v>10400000</v>
      </c>
    </row>
    <row r="10" spans="1:27" ht="13.5">
      <c r="A10" s="249" t="s">
        <v>181</v>
      </c>
      <c r="B10" s="182"/>
      <c r="C10" s="155"/>
      <c r="D10" s="155"/>
      <c r="E10" s="59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242" t="s">
        <v>182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49" t="s">
        <v>183</v>
      </c>
      <c r="B12" s="182"/>
      <c r="C12" s="155">
        <v>-104286679</v>
      </c>
      <c r="D12" s="155"/>
      <c r="E12" s="59">
        <v>-65773094</v>
      </c>
      <c r="F12" s="60">
        <v>-65773094</v>
      </c>
      <c r="G12" s="60">
        <v>-9158895</v>
      </c>
      <c r="H12" s="60">
        <v>-6465773</v>
      </c>
      <c r="I12" s="60">
        <v>-8496774</v>
      </c>
      <c r="J12" s="60">
        <v>-24121442</v>
      </c>
      <c r="K12" s="60">
        <v>-11118111</v>
      </c>
      <c r="L12" s="60">
        <v>-11364741</v>
      </c>
      <c r="M12" s="60">
        <v>-7458714</v>
      </c>
      <c r="N12" s="60">
        <v>-29941566</v>
      </c>
      <c r="O12" s="60"/>
      <c r="P12" s="60"/>
      <c r="Q12" s="60"/>
      <c r="R12" s="60"/>
      <c r="S12" s="60"/>
      <c r="T12" s="60"/>
      <c r="U12" s="60"/>
      <c r="V12" s="60"/>
      <c r="W12" s="60">
        <v>-54063008</v>
      </c>
      <c r="X12" s="60">
        <v>-34325798</v>
      </c>
      <c r="Y12" s="60">
        <v>-19737210</v>
      </c>
      <c r="Z12" s="140">
        <v>57.5</v>
      </c>
      <c r="AA12" s="62">
        <v>-65773094</v>
      </c>
    </row>
    <row r="13" spans="1:27" ht="13.5">
      <c r="A13" s="249" t="s">
        <v>40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9" t="s">
        <v>42</v>
      </c>
      <c r="B14" s="182"/>
      <c r="C14" s="155">
        <v>-11385953</v>
      </c>
      <c r="D14" s="155"/>
      <c r="E14" s="59">
        <v>-89143372</v>
      </c>
      <c r="F14" s="60">
        <v>-89143372</v>
      </c>
      <c r="G14" s="60">
        <v>-195377</v>
      </c>
      <c r="H14" s="60">
        <v>-1138058</v>
      </c>
      <c r="I14" s="60">
        <v>-1574750</v>
      </c>
      <c r="J14" s="60">
        <v>-2908185</v>
      </c>
      <c r="K14" s="60">
        <v>-257653</v>
      </c>
      <c r="L14" s="60">
        <v>-10304</v>
      </c>
      <c r="M14" s="60"/>
      <c r="N14" s="60">
        <v>-267957</v>
      </c>
      <c r="O14" s="60"/>
      <c r="P14" s="60"/>
      <c r="Q14" s="60"/>
      <c r="R14" s="60"/>
      <c r="S14" s="60"/>
      <c r="T14" s="60"/>
      <c r="U14" s="60"/>
      <c r="V14" s="60"/>
      <c r="W14" s="60">
        <v>-3176142</v>
      </c>
      <c r="X14" s="60">
        <v>-44433748</v>
      </c>
      <c r="Y14" s="60">
        <v>41257606</v>
      </c>
      <c r="Z14" s="140">
        <v>-92.85</v>
      </c>
      <c r="AA14" s="62">
        <v>-89143372</v>
      </c>
    </row>
    <row r="15" spans="1:27" ht="13.5">
      <c r="A15" s="250" t="s">
        <v>184</v>
      </c>
      <c r="B15" s="251"/>
      <c r="C15" s="168">
        <f aca="true" t="shared" si="0" ref="C15:Y15">SUM(C6:C14)</f>
        <v>-14982692</v>
      </c>
      <c r="D15" s="168">
        <f>SUM(D6:D14)</f>
        <v>0</v>
      </c>
      <c r="E15" s="72">
        <f t="shared" si="0"/>
        <v>-4009466</v>
      </c>
      <c r="F15" s="73">
        <f t="shared" si="0"/>
        <v>-4009466</v>
      </c>
      <c r="G15" s="73">
        <f t="shared" si="0"/>
        <v>29040366</v>
      </c>
      <c r="H15" s="73">
        <f t="shared" si="0"/>
        <v>-4039198</v>
      </c>
      <c r="I15" s="73">
        <f t="shared" si="0"/>
        <v>-8072729</v>
      </c>
      <c r="J15" s="73">
        <f t="shared" si="0"/>
        <v>16928439</v>
      </c>
      <c r="K15" s="73">
        <f t="shared" si="0"/>
        <v>-9630556</v>
      </c>
      <c r="L15" s="73">
        <f t="shared" si="0"/>
        <v>-9698123</v>
      </c>
      <c r="M15" s="73">
        <f t="shared" si="0"/>
        <v>18377859</v>
      </c>
      <c r="N15" s="73">
        <f t="shared" si="0"/>
        <v>-950820</v>
      </c>
      <c r="O15" s="73">
        <f t="shared" si="0"/>
        <v>0</v>
      </c>
      <c r="P15" s="73">
        <f t="shared" si="0"/>
        <v>0</v>
      </c>
      <c r="Q15" s="73">
        <f t="shared" si="0"/>
        <v>0</v>
      </c>
      <c r="R15" s="73">
        <f t="shared" si="0"/>
        <v>0</v>
      </c>
      <c r="S15" s="73">
        <f t="shared" si="0"/>
        <v>0</v>
      </c>
      <c r="T15" s="73">
        <f t="shared" si="0"/>
        <v>0</v>
      </c>
      <c r="U15" s="73">
        <f t="shared" si="0"/>
        <v>0</v>
      </c>
      <c r="V15" s="73">
        <f t="shared" si="0"/>
        <v>0</v>
      </c>
      <c r="W15" s="73">
        <f t="shared" si="0"/>
        <v>15977619</v>
      </c>
      <c r="X15" s="73">
        <f t="shared" si="0"/>
        <v>4649654</v>
      </c>
      <c r="Y15" s="73">
        <f t="shared" si="0"/>
        <v>11327965</v>
      </c>
      <c r="Z15" s="170">
        <f>+IF(X15&lt;&gt;0,+(Y15/X15)*100,0)</f>
        <v>243.630278726116</v>
      </c>
      <c r="AA15" s="74">
        <f>SUM(AA6:AA14)</f>
        <v>-4009466</v>
      </c>
    </row>
    <row r="16" spans="1:27" ht="4.5" customHeight="1">
      <c r="A16" s="252"/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242" t="s">
        <v>185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2" t="s">
        <v>176</v>
      </c>
      <c r="B18" s="182"/>
      <c r="C18" s="153"/>
      <c r="D18" s="153"/>
      <c r="E18" s="99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37"/>
      <c r="AA18" s="102"/>
    </row>
    <row r="19" spans="1:27" ht="13.5">
      <c r="A19" s="249" t="s">
        <v>186</v>
      </c>
      <c r="B19" s="182"/>
      <c r="C19" s="155">
        <v>288170</v>
      </c>
      <c r="D19" s="155"/>
      <c r="E19" s="59"/>
      <c r="F19" s="60"/>
      <c r="G19" s="159"/>
      <c r="H19" s="159"/>
      <c r="I19" s="159"/>
      <c r="J19" s="60"/>
      <c r="K19" s="159"/>
      <c r="L19" s="159"/>
      <c r="M19" s="60"/>
      <c r="N19" s="159"/>
      <c r="O19" s="159"/>
      <c r="P19" s="159"/>
      <c r="Q19" s="60"/>
      <c r="R19" s="159"/>
      <c r="S19" s="159"/>
      <c r="T19" s="60"/>
      <c r="U19" s="159"/>
      <c r="V19" s="159"/>
      <c r="W19" s="159"/>
      <c r="X19" s="60"/>
      <c r="Y19" s="159"/>
      <c r="Z19" s="141"/>
      <c r="AA19" s="225"/>
    </row>
    <row r="20" spans="1:27" ht="13.5">
      <c r="A20" s="249" t="s">
        <v>187</v>
      </c>
      <c r="B20" s="182"/>
      <c r="C20" s="155">
        <v>-15068</v>
      </c>
      <c r="D20" s="155"/>
      <c r="E20" s="268"/>
      <c r="F20" s="159"/>
      <c r="G20" s="60"/>
      <c r="H20" s="60"/>
      <c r="I20" s="60"/>
      <c r="J20" s="60"/>
      <c r="K20" s="60"/>
      <c r="L20" s="60"/>
      <c r="M20" s="159"/>
      <c r="N20" s="60"/>
      <c r="O20" s="60"/>
      <c r="P20" s="60"/>
      <c r="Q20" s="60"/>
      <c r="R20" s="60"/>
      <c r="S20" s="60"/>
      <c r="T20" s="159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188</v>
      </c>
      <c r="B21" s="182"/>
      <c r="C21" s="157"/>
      <c r="D21" s="157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3.5">
      <c r="A22" s="249" t="s">
        <v>189</v>
      </c>
      <c r="B22" s="182"/>
      <c r="C22" s="155"/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3.5">
      <c r="A23" s="242" t="s">
        <v>182</v>
      </c>
      <c r="B23" s="182"/>
      <c r="C23" s="155"/>
      <c r="D23" s="155"/>
      <c r="E23" s="59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249" t="s">
        <v>190</v>
      </c>
      <c r="B24" s="182"/>
      <c r="C24" s="155">
        <v>3513643</v>
      </c>
      <c r="D24" s="155"/>
      <c r="E24" s="59">
        <v>-13030000</v>
      </c>
      <c r="F24" s="60">
        <v>-13030000</v>
      </c>
      <c r="G24" s="60"/>
      <c r="H24" s="60"/>
      <c r="I24" s="60"/>
      <c r="J24" s="60"/>
      <c r="K24" s="60">
        <v>-121987</v>
      </c>
      <c r="L24" s="60">
        <v>-3358</v>
      </c>
      <c r="M24" s="60">
        <v>-1380123</v>
      </c>
      <c r="N24" s="60">
        <v>-1505468</v>
      </c>
      <c r="O24" s="60"/>
      <c r="P24" s="60"/>
      <c r="Q24" s="60"/>
      <c r="R24" s="60"/>
      <c r="S24" s="60"/>
      <c r="T24" s="60"/>
      <c r="U24" s="60"/>
      <c r="V24" s="60"/>
      <c r="W24" s="60">
        <v>-1505468</v>
      </c>
      <c r="X24" s="60">
        <v>-6714600</v>
      </c>
      <c r="Y24" s="60">
        <v>5209132</v>
      </c>
      <c r="Z24" s="140">
        <v>-77.58</v>
      </c>
      <c r="AA24" s="62">
        <v>-13030000</v>
      </c>
    </row>
    <row r="25" spans="1:27" ht="13.5">
      <c r="A25" s="250" t="s">
        <v>191</v>
      </c>
      <c r="B25" s="251"/>
      <c r="C25" s="168">
        <f aca="true" t="shared" si="1" ref="C25:Y25">SUM(C19:C24)</f>
        <v>3786745</v>
      </c>
      <c r="D25" s="168">
        <f>SUM(D19:D24)</f>
        <v>0</v>
      </c>
      <c r="E25" s="72">
        <f t="shared" si="1"/>
        <v>-13030000</v>
      </c>
      <c r="F25" s="73">
        <f t="shared" si="1"/>
        <v>-13030000</v>
      </c>
      <c r="G25" s="73">
        <f t="shared" si="1"/>
        <v>0</v>
      </c>
      <c r="H25" s="73">
        <f t="shared" si="1"/>
        <v>0</v>
      </c>
      <c r="I25" s="73">
        <f t="shared" si="1"/>
        <v>0</v>
      </c>
      <c r="J25" s="73">
        <f t="shared" si="1"/>
        <v>0</v>
      </c>
      <c r="K25" s="73">
        <f t="shared" si="1"/>
        <v>-121987</v>
      </c>
      <c r="L25" s="73">
        <f t="shared" si="1"/>
        <v>-3358</v>
      </c>
      <c r="M25" s="73">
        <f t="shared" si="1"/>
        <v>-1380123</v>
      </c>
      <c r="N25" s="73">
        <f t="shared" si="1"/>
        <v>-1505468</v>
      </c>
      <c r="O25" s="73">
        <f t="shared" si="1"/>
        <v>0</v>
      </c>
      <c r="P25" s="73">
        <f t="shared" si="1"/>
        <v>0</v>
      </c>
      <c r="Q25" s="73">
        <f t="shared" si="1"/>
        <v>0</v>
      </c>
      <c r="R25" s="73">
        <f t="shared" si="1"/>
        <v>0</v>
      </c>
      <c r="S25" s="73">
        <f t="shared" si="1"/>
        <v>0</v>
      </c>
      <c r="T25" s="73">
        <f t="shared" si="1"/>
        <v>0</v>
      </c>
      <c r="U25" s="73">
        <f t="shared" si="1"/>
        <v>0</v>
      </c>
      <c r="V25" s="73">
        <f t="shared" si="1"/>
        <v>0</v>
      </c>
      <c r="W25" s="73">
        <f t="shared" si="1"/>
        <v>-1505468</v>
      </c>
      <c r="X25" s="73">
        <f t="shared" si="1"/>
        <v>-6714600</v>
      </c>
      <c r="Y25" s="73">
        <f t="shared" si="1"/>
        <v>5209132</v>
      </c>
      <c r="Z25" s="170">
        <f>+IF(X25&lt;&gt;0,+(Y25/X25)*100,0)</f>
        <v>-77.57918565513955</v>
      </c>
      <c r="AA25" s="74">
        <f>SUM(AA19:AA24)</f>
        <v>-13030000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192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176</v>
      </c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194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195</v>
      </c>
      <c r="B31" s="182"/>
      <c r="C31" s="155">
        <v>7500</v>
      </c>
      <c r="D31" s="155"/>
      <c r="E31" s="59"/>
      <c r="F31" s="60"/>
      <c r="G31" s="60"/>
      <c r="H31" s="159"/>
      <c r="I31" s="159"/>
      <c r="J31" s="159"/>
      <c r="K31" s="60"/>
      <c r="L31" s="60"/>
      <c r="M31" s="60"/>
      <c r="N31" s="60"/>
      <c r="O31" s="159"/>
      <c r="P31" s="159"/>
      <c r="Q31" s="159"/>
      <c r="R31" s="60"/>
      <c r="S31" s="60"/>
      <c r="T31" s="60"/>
      <c r="U31" s="60"/>
      <c r="V31" s="159"/>
      <c r="W31" s="159"/>
      <c r="X31" s="159"/>
      <c r="Y31" s="60"/>
      <c r="Z31" s="140"/>
      <c r="AA31" s="62"/>
    </row>
    <row r="32" spans="1:27" ht="13.5">
      <c r="A32" s="242" t="s">
        <v>182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>
        <v>-3574633</v>
      </c>
      <c r="D33" s="155"/>
      <c r="E33" s="59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50" t="s">
        <v>197</v>
      </c>
      <c r="B34" s="251"/>
      <c r="C34" s="168">
        <f aca="true" t="shared" si="2" ref="C34:Y34">SUM(C29:C33)</f>
        <v>-3567133</v>
      </c>
      <c r="D34" s="168">
        <f>SUM(D29:D33)</f>
        <v>0</v>
      </c>
      <c r="E34" s="72">
        <f t="shared" si="2"/>
        <v>0</v>
      </c>
      <c r="F34" s="73">
        <f t="shared" si="2"/>
        <v>0</v>
      </c>
      <c r="G34" s="73">
        <f t="shared" si="2"/>
        <v>0</v>
      </c>
      <c r="H34" s="73">
        <f t="shared" si="2"/>
        <v>0</v>
      </c>
      <c r="I34" s="73">
        <f t="shared" si="2"/>
        <v>0</v>
      </c>
      <c r="J34" s="73">
        <f t="shared" si="2"/>
        <v>0</v>
      </c>
      <c r="K34" s="73">
        <f t="shared" si="2"/>
        <v>0</v>
      </c>
      <c r="L34" s="73">
        <f t="shared" si="2"/>
        <v>0</v>
      </c>
      <c r="M34" s="73">
        <f t="shared" si="2"/>
        <v>0</v>
      </c>
      <c r="N34" s="73">
        <f t="shared" si="2"/>
        <v>0</v>
      </c>
      <c r="O34" s="73">
        <f t="shared" si="2"/>
        <v>0</v>
      </c>
      <c r="P34" s="73">
        <f t="shared" si="2"/>
        <v>0</v>
      </c>
      <c r="Q34" s="73">
        <f t="shared" si="2"/>
        <v>0</v>
      </c>
      <c r="R34" s="73">
        <f t="shared" si="2"/>
        <v>0</v>
      </c>
      <c r="S34" s="73">
        <f t="shared" si="2"/>
        <v>0</v>
      </c>
      <c r="T34" s="73">
        <f t="shared" si="2"/>
        <v>0</v>
      </c>
      <c r="U34" s="73">
        <f t="shared" si="2"/>
        <v>0</v>
      </c>
      <c r="V34" s="73">
        <f t="shared" si="2"/>
        <v>0</v>
      </c>
      <c r="W34" s="73">
        <f t="shared" si="2"/>
        <v>0</v>
      </c>
      <c r="X34" s="73">
        <f t="shared" si="2"/>
        <v>0</v>
      </c>
      <c r="Y34" s="73">
        <f t="shared" si="2"/>
        <v>0</v>
      </c>
      <c r="Z34" s="170">
        <f>+IF(X34&lt;&gt;0,+(Y34/X34)*100,0)</f>
        <v>0</v>
      </c>
      <c r="AA34" s="74">
        <f>SUM(AA29:AA33)</f>
        <v>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198</v>
      </c>
      <c r="B36" s="182"/>
      <c r="C36" s="153">
        <f aca="true" t="shared" si="3" ref="C36:Y36">+C15+C25+C34</f>
        <v>-14763080</v>
      </c>
      <c r="D36" s="153">
        <f>+D15+D25+D34</f>
        <v>0</v>
      </c>
      <c r="E36" s="99">
        <f t="shared" si="3"/>
        <v>-17039466</v>
      </c>
      <c r="F36" s="100">
        <f t="shared" si="3"/>
        <v>-17039466</v>
      </c>
      <c r="G36" s="100">
        <f t="shared" si="3"/>
        <v>29040366</v>
      </c>
      <c r="H36" s="100">
        <f t="shared" si="3"/>
        <v>-4039198</v>
      </c>
      <c r="I36" s="100">
        <f t="shared" si="3"/>
        <v>-8072729</v>
      </c>
      <c r="J36" s="100">
        <f t="shared" si="3"/>
        <v>16928439</v>
      </c>
      <c r="K36" s="100">
        <f t="shared" si="3"/>
        <v>-9752543</v>
      </c>
      <c r="L36" s="100">
        <f t="shared" si="3"/>
        <v>-9701481</v>
      </c>
      <c r="M36" s="100">
        <f t="shared" si="3"/>
        <v>16997736</v>
      </c>
      <c r="N36" s="100">
        <f t="shared" si="3"/>
        <v>-2456288</v>
      </c>
      <c r="O36" s="100">
        <f t="shared" si="3"/>
        <v>0</v>
      </c>
      <c r="P36" s="100">
        <f t="shared" si="3"/>
        <v>0</v>
      </c>
      <c r="Q36" s="100">
        <f t="shared" si="3"/>
        <v>0</v>
      </c>
      <c r="R36" s="100">
        <f t="shared" si="3"/>
        <v>0</v>
      </c>
      <c r="S36" s="100">
        <f t="shared" si="3"/>
        <v>0</v>
      </c>
      <c r="T36" s="100">
        <f t="shared" si="3"/>
        <v>0</v>
      </c>
      <c r="U36" s="100">
        <f t="shared" si="3"/>
        <v>0</v>
      </c>
      <c r="V36" s="100">
        <f t="shared" si="3"/>
        <v>0</v>
      </c>
      <c r="W36" s="100">
        <f t="shared" si="3"/>
        <v>14472151</v>
      </c>
      <c r="X36" s="100">
        <f t="shared" si="3"/>
        <v>-2064946</v>
      </c>
      <c r="Y36" s="100">
        <f t="shared" si="3"/>
        <v>16537097</v>
      </c>
      <c r="Z36" s="137">
        <f>+IF(X36&lt;&gt;0,+(Y36/X36)*100,0)</f>
        <v>-800.8488841838963</v>
      </c>
      <c r="AA36" s="102">
        <f>+AA15+AA25+AA34</f>
        <v>-17039466</v>
      </c>
    </row>
    <row r="37" spans="1:27" ht="13.5">
      <c r="A37" s="249" t="s">
        <v>199</v>
      </c>
      <c r="B37" s="182"/>
      <c r="C37" s="153">
        <v>268613446</v>
      </c>
      <c r="D37" s="153"/>
      <c r="E37" s="99">
        <v>260910213</v>
      </c>
      <c r="F37" s="100">
        <v>260910213</v>
      </c>
      <c r="G37" s="100">
        <v>253850366</v>
      </c>
      <c r="H37" s="100">
        <v>282890732</v>
      </c>
      <c r="I37" s="100">
        <v>278851534</v>
      </c>
      <c r="J37" s="100">
        <v>253850366</v>
      </c>
      <c r="K37" s="100">
        <v>270778805</v>
      </c>
      <c r="L37" s="100">
        <v>261026262</v>
      </c>
      <c r="M37" s="100">
        <v>251324781</v>
      </c>
      <c r="N37" s="100">
        <v>270778805</v>
      </c>
      <c r="O37" s="100"/>
      <c r="P37" s="100"/>
      <c r="Q37" s="100"/>
      <c r="R37" s="100"/>
      <c r="S37" s="100"/>
      <c r="T37" s="100"/>
      <c r="U37" s="100"/>
      <c r="V37" s="100"/>
      <c r="W37" s="100">
        <v>253850366</v>
      </c>
      <c r="X37" s="100">
        <v>260910213</v>
      </c>
      <c r="Y37" s="100">
        <v>-7059847</v>
      </c>
      <c r="Z37" s="137">
        <v>-2.71</v>
      </c>
      <c r="AA37" s="102">
        <v>260910213</v>
      </c>
    </row>
    <row r="38" spans="1:27" ht="13.5">
      <c r="A38" s="269" t="s">
        <v>200</v>
      </c>
      <c r="B38" s="256"/>
      <c r="C38" s="257">
        <v>253850366</v>
      </c>
      <c r="D38" s="257"/>
      <c r="E38" s="258">
        <v>243870747</v>
      </c>
      <c r="F38" s="259">
        <v>243870747</v>
      </c>
      <c r="G38" s="259">
        <v>282890732</v>
      </c>
      <c r="H38" s="259">
        <v>278851534</v>
      </c>
      <c r="I38" s="259">
        <v>270778805</v>
      </c>
      <c r="J38" s="259">
        <v>270778805</v>
      </c>
      <c r="K38" s="259">
        <v>261026262</v>
      </c>
      <c r="L38" s="259">
        <v>251324781</v>
      </c>
      <c r="M38" s="259">
        <v>268322517</v>
      </c>
      <c r="N38" s="259">
        <v>268322517</v>
      </c>
      <c r="O38" s="259"/>
      <c r="P38" s="259"/>
      <c r="Q38" s="259"/>
      <c r="R38" s="259"/>
      <c r="S38" s="259"/>
      <c r="T38" s="259"/>
      <c r="U38" s="259"/>
      <c r="V38" s="259"/>
      <c r="W38" s="259">
        <v>268322517</v>
      </c>
      <c r="X38" s="259">
        <v>258845267</v>
      </c>
      <c r="Y38" s="259">
        <v>9477250</v>
      </c>
      <c r="Z38" s="260">
        <v>3.66</v>
      </c>
      <c r="AA38" s="261">
        <v>243870747</v>
      </c>
    </row>
    <row r="39" spans="1:27" ht="13.5">
      <c r="A39" s="118" t="s">
        <v>287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267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201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202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203</v>
      </c>
      <c r="B5" s="136"/>
      <c r="C5" s="108">
        <f aca="true" t="shared" si="0" ref="C5:Y5">SUM(C11:C18)</f>
        <v>145082413</v>
      </c>
      <c r="D5" s="200">
        <f t="shared" si="0"/>
        <v>0</v>
      </c>
      <c r="E5" s="106">
        <f t="shared" si="0"/>
        <v>13030000</v>
      </c>
      <c r="F5" s="106">
        <f t="shared" si="0"/>
        <v>13030000</v>
      </c>
      <c r="G5" s="106">
        <f t="shared" si="0"/>
        <v>0</v>
      </c>
      <c r="H5" s="106">
        <f t="shared" si="0"/>
        <v>0</v>
      </c>
      <c r="I5" s="106">
        <f t="shared" si="0"/>
        <v>0</v>
      </c>
      <c r="J5" s="106">
        <f t="shared" si="0"/>
        <v>0</v>
      </c>
      <c r="K5" s="106">
        <f t="shared" si="0"/>
        <v>121987</v>
      </c>
      <c r="L5" s="106">
        <f t="shared" si="0"/>
        <v>3358</v>
      </c>
      <c r="M5" s="106">
        <f t="shared" si="0"/>
        <v>1380123</v>
      </c>
      <c r="N5" s="106">
        <f t="shared" si="0"/>
        <v>1505468</v>
      </c>
      <c r="O5" s="106">
        <f t="shared" si="0"/>
        <v>0</v>
      </c>
      <c r="P5" s="106">
        <f t="shared" si="0"/>
        <v>0</v>
      </c>
      <c r="Q5" s="106">
        <f t="shared" si="0"/>
        <v>0</v>
      </c>
      <c r="R5" s="106">
        <f t="shared" si="0"/>
        <v>0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1505468</v>
      </c>
      <c r="X5" s="106">
        <f t="shared" si="0"/>
        <v>6515000</v>
      </c>
      <c r="Y5" s="106">
        <f t="shared" si="0"/>
        <v>-5009532</v>
      </c>
      <c r="Z5" s="201">
        <f>+IF(X5&lt;&gt;0,+(Y5/X5)*100,0)</f>
        <v>-76.89227935533384</v>
      </c>
      <c r="AA5" s="199">
        <f>SUM(AA11:AA18)</f>
        <v>13030000</v>
      </c>
    </row>
    <row r="6" spans="1:27" ht="13.5">
      <c r="A6" s="291" t="s">
        <v>204</v>
      </c>
      <c r="B6" s="142"/>
      <c r="C6" s="62"/>
      <c r="D6" s="156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155"/>
    </row>
    <row r="7" spans="1:27" ht="13.5">
      <c r="A7" s="291" t="s">
        <v>205</v>
      </c>
      <c r="B7" s="142"/>
      <c r="C7" s="62"/>
      <c r="D7" s="156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155"/>
    </row>
    <row r="8" spans="1:27" ht="13.5">
      <c r="A8" s="291" t="s">
        <v>206</v>
      </c>
      <c r="B8" s="142"/>
      <c r="C8" s="62"/>
      <c r="D8" s="156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155"/>
    </row>
    <row r="9" spans="1:27" ht="13.5">
      <c r="A9" s="291" t="s">
        <v>207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3.5">
      <c r="A10" s="291" t="s">
        <v>208</v>
      </c>
      <c r="B10" s="142"/>
      <c r="C10" s="62"/>
      <c r="D10" s="156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155"/>
    </row>
    <row r="11" spans="1:27" ht="13.5">
      <c r="A11" s="292" t="s">
        <v>209</v>
      </c>
      <c r="B11" s="142"/>
      <c r="C11" s="293">
        <f aca="true" t="shared" si="1" ref="C11:Y11">SUM(C6:C10)</f>
        <v>0</v>
      </c>
      <c r="D11" s="294">
        <f t="shared" si="1"/>
        <v>0</v>
      </c>
      <c r="E11" s="295">
        <f t="shared" si="1"/>
        <v>0</v>
      </c>
      <c r="F11" s="295">
        <f t="shared" si="1"/>
        <v>0</v>
      </c>
      <c r="G11" s="295">
        <f t="shared" si="1"/>
        <v>0</v>
      </c>
      <c r="H11" s="295">
        <f t="shared" si="1"/>
        <v>0</v>
      </c>
      <c r="I11" s="295">
        <f t="shared" si="1"/>
        <v>0</v>
      </c>
      <c r="J11" s="295">
        <f t="shared" si="1"/>
        <v>0</v>
      </c>
      <c r="K11" s="295">
        <f t="shared" si="1"/>
        <v>0</v>
      </c>
      <c r="L11" s="295">
        <f t="shared" si="1"/>
        <v>0</v>
      </c>
      <c r="M11" s="295">
        <f t="shared" si="1"/>
        <v>0</v>
      </c>
      <c r="N11" s="295">
        <f t="shared" si="1"/>
        <v>0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0</v>
      </c>
      <c r="X11" s="295">
        <f t="shared" si="1"/>
        <v>0</v>
      </c>
      <c r="Y11" s="295">
        <f t="shared" si="1"/>
        <v>0</v>
      </c>
      <c r="Z11" s="296">
        <f>+IF(X11&lt;&gt;0,+(Y11/X11)*100,0)</f>
        <v>0</v>
      </c>
      <c r="AA11" s="297">
        <f>SUM(AA6:AA10)</f>
        <v>0</v>
      </c>
    </row>
    <row r="12" spans="1:27" ht="13.5">
      <c r="A12" s="298" t="s">
        <v>210</v>
      </c>
      <c r="B12" s="136"/>
      <c r="C12" s="62"/>
      <c r="D12" s="156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155"/>
    </row>
    <row r="13" spans="1:27" ht="13.5">
      <c r="A13" s="298" t="s">
        <v>211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212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213</v>
      </c>
      <c r="B15" s="136" t="s">
        <v>138</v>
      </c>
      <c r="C15" s="62">
        <v>145082413</v>
      </c>
      <c r="D15" s="156"/>
      <c r="E15" s="60">
        <v>13030000</v>
      </c>
      <c r="F15" s="60">
        <v>13030000</v>
      </c>
      <c r="G15" s="60"/>
      <c r="H15" s="60"/>
      <c r="I15" s="60"/>
      <c r="J15" s="60"/>
      <c r="K15" s="60">
        <v>121987</v>
      </c>
      <c r="L15" s="60">
        <v>3358</v>
      </c>
      <c r="M15" s="60">
        <v>1380123</v>
      </c>
      <c r="N15" s="60">
        <v>1505468</v>
      </c>
      <c r="O15" s="60"/>
      <c r="P15" s="60"/>
      <c r="Q15" s="60"/>
      <c r="R15" s="60"/>
      <c r="S15" s="60"/>
      <c r="T15" s="60"/>
      <c r="U15" s="60"/>
      <c r="V15" s="60"/>
      <c r="W15" s="60">
        <v>1505468</v>
      </c>
      <c r="X15" s="60">
        <v>6515000</v>
      </c>
      <c r="Y15" s="60">
        <v>-5009532</v>
      </c>
      <c r="Z15" s="140">
        <v>-76.89</v>
      </c>
      <c r="AA15" s="155">
        <v>13030000</v>
      </c>
    </row>
    <row r="16" spans="1:27" ht="13.5">
      <c r="A16" s="299" t="s">
        <v>214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215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216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217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3.5">
      <c r="A21" s="291" t="s">
        <v>204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3.5">
      <c r="A22" s="291" t="s">
        <v>205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3.5">
      <c r="A23" s="291" t="s">
        <v>206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3.5">
      <c r="A24" s="291" t="s">
        <v>207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3.5">
      <c r="A25" s="291" t="s">
        <v>208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3.5">
      <c r="A26" s="292" t="s">
        <v>209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3.5">
      <c r="A27" s="298" t="s">
        <v>210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298" t="s">
        <v>211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212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213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3.5">
      <c r="A31" s="299" t="s">
        <v>214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215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216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218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204</v>
      </c>
      <c r="B36" s="142"/>
      <c r="C36" s="62">
        <f aca="true" t="shared" si="4" ref="C36:Y40">C6+C21</f>
        <v>0</v>
      </c>
      <c r="D36" s="156">
        <f t="shared" si="4"/>
        <v>0</v>
      </c>
      <c r="E36" s="60">
        <f t="shared" si="4"/>
        <v>0</v>
      </c>
      <c r="F36" s="60">
        <f t="shared" si="4"/>
        <v>0</v>
      </c>
      <c r="G36" s="60">
        <f t="shared" si="4"/>
        <v>0</v>
      </c>
      <c r="H36" s="60">
        <f t="shared" si="4"/>
        <v>0</v>
      </c>
      <c r="I36" s="60">
        <f t="shared" si="4"/>
        <v>0</v>
      </c>
      <c r="J36" s="60">
        <f t="shared" si="4"/>
        <v>0</v>
      </c>
      <c r="K36" s="60">
        <f t="shared" si="4"/>
        <v>0</v>
      </c>
      <c r="L36" s="60">
        <f t="shared" si="4"/>
        <v>0</v>
      </c>
      <c r="M36" s="60">
        <f t="shared" si="4"/>
        <v>0</v>
      </c>
      <c r="N36" s="60">
        <f t="shared" si="4"/>
        <v>0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0</v>
      </c>
      <c r="X36" s="60">
        <f t="shared" si="4"/>
        <v>0</v>
      </c>
      <c r="Y36" s="60">
        <f t="shared" si="4"/>
        <v>0</v>
      </c>
      <c r="Z36" s="140">
        <f aca="true" t="shared" si="5" ref="Z36:Z49">+IF(X36&lt;&gt;0,+(Y36/X36)*100,0)</f>
        <v>0</v>
      </c>
      <c r="AA36" s="155">
        <f>AA6+AA21</f>
        <v>0</v>
      </c>
    </row>
    <row r="37" spans="1:27" ht="13.5">
      <c r="A37" s="291" t="s">
        <v>205</v>
      </c>
      <c r="B37" s="142"/>
      <c r="C37" s="62">
        <f t="shared" si="4"/>
        <v>0</v>
      </c>
      <c r="D37" s="156">
        <f t="shared" si="4"/>
        <v>0</v>
      </c>
      <c r="E37" s="60">
        <f t="shared" si="4"/>
        <v>0</v>
      </c>
      <c r="F37" s="60">
        <f t="shared" si="4"/>
        <v>0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0</v>
      </c>
      <c r="X37" s="60">
        <f t="shared" si="4"/>
        <v>0</v>
      </c>
      <c r="Y37" s="60">
        <f t="shared" si="4"/>
        <v>0</v>
      </c>
      <c r="Z37" s="140">
        <f t="shared" si="5"/>
        <v>0</v>
      </c>
      <c r="AA37" s="155">
        <f>AA7+AA22</f>
        <v>0</v>
      </c>
    </row>
    <row r="38" spans="1:27" ht="13.5">
      <c r="A38" s="291" t="s">
        <v>206</v>
      </c>
      <c r="B38" s="142"/>
      <c r="C38" s="62">
        <f t="shared" si="4"/>
        <v>0</v>
      </c>
      <c r="D38" s="156">
        <f t="shared" si="4"/>
        <v>0</v>
      </c>
      <c r="E38" s="60">
        <f t="shared" si="4"/>
        <v>0</v>
      </c>
      <c r="F38" s="60">
        <f t="shared" si="4"/>
        <v>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0</v>
      </c>
      <c r="Y38" s="60">
        <f t="shared" si="4"/>
        <v>0</v>
      </c>
      <c r="Z38" s="140">
        <f t="shared" si="5"/>
        <v>0</v>
      </c>
      <c r="AA38" s="155">
        <f>AA8+AA23</f>
        <v>0</v>
      </c>
    </row>
    <row r="39" spans="1:27" ht="13.5">
      <c r="A39" s="291" t="s">
        <v>207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3.5">
      <c r="A40" s="291" t="s">
        <v>208</v>
      </c>
      <c r="B40" s="142"/>
      <c r="C40" s="62">
        <f t="shared" si="4"/>
        <v>0</v>
      </c>
      <c r="D40" s="156">
        <f t="shared" si="4"/>
        <v>0</v>
      </c>
      <c r="E40" s="60">
        <f t="shared" si="4"/>
        <v>0</v>
      </c>
      <c r="F40" s="60">
        <f t="shared" si="4"/>
        <v>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0</v>
      </c>
      <c r="X40" s="60">
        <f t="shared" si="4"/>
        <v>0</v>
      </c>
      <c r="Y40" s="60">
        <f t="shared" si="4"/>
        <v>0</v>
      </c>
      <c r="Z40" s="140">
        <f t="shared" si="5"/>
        <v>0</v>
      </c>
      <c r="AA40" s="155">
        <f>AA10+AA25</f>
        <v>0</v>
      </c>
    </row>
    <row r="41" spans="1:27" ht="13.5">
      <c r="A41" s="292" t="s">
        <v>209</v>
      </c>
      <c r="B41" s="142"/>
      <c r="C41" s="293">
        <f aca="true" t="shared" si="6" ref="C41:Y41">SUM(C36:C40)</f>
        <v>0</v>
      </c>
      <c r="D41" s="294">
        <f t="shared" si="6"/>
        <v>0</v>
      </c>
      <c r="E41" s="295">
        <f t="shared" si="6"/>
        <v>0</v>
      </c>
      <c r="F41" s="295">
        <f t="shared" si="6"/>
        <v>0</v>
      </c>
      <c r="G41" s="295">
        <f t="shared" si="6"/>
        <v>0</v>
      </c>
      <c r="H41" s="295">
        <f t="shared" si="6"/>
        <v>0</v>
      </c>
      <c r="I41" s="295">
        <f t="shared" si="6"/>
        <v>0</v>
      </c>
      <c r="J41" s="295">
        <f t="shared" si="6"/>
        <v>0</v>
      </c>
      <c r="K41" s="295">
        <f t="shared" si="6"/>
        <v>0</v>
      </c>
      <c r="L41" s="295">
        <f t="shared" si="6"/>
        <v>0</v>
      </c>
      <c r="M41" s="295">
        <f t="shared" si="6"/>
        <v>0</v>
      </c>
      <c r="N41" s="295">
        <f t="shared" si="6"/>
        <v>0</v>
      </c>
      <c r="O41" s="295">
        <f t="shared" si="6"/>
        <v>0</v>
      </c>
      <c r="P41" s="295">
        <f t="shared" si="6"/>
        <v>0</v>
      </c>
      <c r="Q41" s="295">
        <f t="shared" si="6"/>
        <v>0</v>
      </c>
      <c r="R41" s="295">
        <f t="shared" si="6"/>
        <v>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0</v>
      </c>
      <c r="X41" s="295">
        <f t="shared" si="6"/>
        <v>0</v>
      </c>
      <c r="Y41" s="295">
        <f t="shared" si="6"/>
        <v>0</v>
      </c>
      <c r="Z41" s="296">
        <f t="shared" si="5"/>
        <v>0</v>
      </c>
      <c r="AA41" s="297">
        <f>SUM(AA36:AA40)</f>
        <v>0</v>
      </c>
    </row>
    <row r="42" spans="1:27" ht="13.5">
      <c r="A42" s="298" t="s">
        <v>210</v>
      </c>
      <c r="B42" s="136"/>
      <c r="C42" s="95">
        <f aca="true" t="shared" si="7" ref="C42:Y48">C12+C27</f>
        <v>0</v>
      </c>
      <c r="D42" s="129">
        <f t="shared" si="7"/>
        <v>0</v>
      </c>
      <c r="E42" s="54">
        <f t="shared" si="7"/>
        <v>0</v>
      </c>
      <c r="F42" s="54">
        <f t="shared" si="7"/>
        <v>0</v>
      </c>
      <c r="G42" s="54">
        <f t="shared" si="7"/>
        <v>0</v>
      </c>
      <c r="H42" s="54">
        <f t="shared" si="7"/>
        <v>0</v>
      </c>
      <c r="I42" s="54">
        <f t="shared" si="7"/>
        <v>0</v>
      </c>
      <c r="J42" s="54">
        <f t="shared" si="7"/>
        <v>0</v>
      </c>
      <c r="K42" s="54">
        <f t="shared" si="7"/>
        <v>0</v>
      </c>
      <c r="L42" s="54">
        <f t="shared" si="7"/>
        <v>0</v>
      </c>
      <c r="M42" s="54">
        <f t="shared" si="7"/>
        <v>0</v>
      </c>
      <c r="N42" s="54">
        <f t="shared" si="7"/>
        <v>0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0</v>
      </c>
      <c r="X42" s="54">
        <f t="shared" si="7"/>
        <v>0</v>
      </c>
      <c r="Y42" s="54">
        <f t="shared" si="7"/>
        <v>0</v>
      </c>
      <c r="Z42" s="184">
        <f t="shared" si="5"/>
        <v>0</v>
      </c>
      <c r="AA42" s="130">
        <f aca="true" t="shared" si="8" ref="AA42:AA48">AA12+AA27</f>
        <v>0</v>
      </c>
    </row>
    <row r="43" spans="1:27" ht="13.5">
      <c r="A43" s="298" t="s">
        <v>211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212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213</v>
      </c>
      <c r="B45" s="136" t="s">
        <v>138</v>
      </c>
      <c r="C45" s="95">
        <f t="shared" si="7"/>
        <v>145082413</v>
      </c>
      <c r="D45" s="129">
        <f t="shared" si="7"/>
        <v>0</v>
      </c>
      <c r="E45" s="54">
        <f t="shared" si="7"/>
        <v>13030000</v>
      </c>
      <c r="F45" s="54">
        <f t="shared" si="7"/>
        <v>13030000</v>
      </c>
      <c r="G45" s="54">
        <f t="shared" si="7"/>
        <v>0</v>
      </c>
      <c r="H45" s="54">
        <f t="shared" si="7"/>
        <v>0</v>
      </c>
      <c r="I45" s="54">
        <f t="shared" si="7"/>
        <v>0</v>
      </c>
      <c r="J45" s="54">
        <f t="shared" si="7"/>
        <v>0</v>
      </c>
      <c r="K45" s="54">
        <f t="shared" si="7"/>
        <v>121987</v>
      </c>
      <c r="L45" s="54">
        <f t="shared" si="7"/>
        <v>3358</v>
      </c>
      <c r="M45" s="54">
        <f t="shared" si="7"/>
        <v>1380123</v>
      </c>
      <c r="N45" s="54">
        <f t="shared" si="7"/>
        <v>1505468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1505468</v>
      </c>
      <c r="X45" s="54">
        <f t="shared" si="7"/>
        <v>6515000</v>
      </c>
      <c r="Y45" s="54">
        <f t="shared" si="7"/>
        <v>-5009532</v>
      </c>
      <c r="Z45" s="184">
        <f t="shared" si="5"/>
        <v>-76.89227935533384</v>
      </c>
      <c r="AA45" s="130">
        <f t="shared" si="8"/>
        <v>13030000</v>
      </c>
    </row>
    <row r="46" spans="1:27" ht="13.5">
      <c r="A46" s="299" t="s">
        <v>214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215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216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3.5">
      <c r="A49" s="308" t="s">
        <v>219</v>
      </c>
      <c r="B49" s="149"/>
      <c r="C49" s="239">
        <f aca="true" t="shared" si="9" ref="C49:Y49">SUM(C41:C48)</f>
        <v>145082413</v>
      </c>
      <c r="D49" s="218">
        <f t="shared" si="9"/>
        <v>0</v>
      </c>
      <c r="E49" s="220">
        <f t="shared" si="9"/>
        <v>13030000</v>
      </c>
      <c r="F49" s="220">
        <f t="shared" si="9"/>
        <v>13030000</v>
      </c>
      <c r="G49" s="220">
        <f t="shared" si="9"/>
        <v>0</v>
      </c>
      <c r="H49" s="220">
        <f t="shared" si="9"/>
        <v>0</v>
      </c>
      <c r="I49" s="220">
        <f t="shared" si="9"/>
        <v>0</v>
      </c>
      <c r="J49" s="220">
        <f t="shared" si="9"/>
        <v>0</v>
      </c>
      <c r="K49" s="220">
        <f t="shared" si="9"/>
        <v>121987</v>
      </c>
      <c r="L49" s="220">
        <f t="shared" si="9"/>
        <v>3358</v>
      </c>
      <c r="M49" s="220">
        <f t="shared" si="9"/>
        <v>1380123</v>
      </c>
      <c r="N49" s="220">
        <f t="shared" si="9"/>
        <v>1505468</v>
      </c>
      <c r="O49" s="220">
        <f t="shared" si="9"/>
        <v>0</v>
      </c>
      <c r="P49" s="220">
        <f t="shared" si="9"/>
        <v>0</v>
      </c>
      <c r="Q49" s="220">
        <f t="shared" si="9"/>
        <v>0</v>
      </c>
      <c r="R49" s="220">
        <f t="shared" si="9"/>
        <v>0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1505468</v>
      </c>
      <c r="X49" s="220">
        <f t="shared" si="9"/>
        <v>6515000</v>
      </c>
      <c r="Y49" s="220">
        <f t="shared" si="9"/>
        <v>-5009532</v>
      </c>
      <c r="Z49" s="221">
        <f t="shared" si="5"/>
        <v>-76.89227935533384</v>
      </c>
      <c r="AA49" s="222">
        <f>SUM(AA41:AA48)</f>
        <v>13030000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220</v>
      </c>
      <c r="B51" s="136"/>
      <c r="C51" s="95">
        <f aca="true" t="shared" si="10" ref="C51:Y51">SUM(C57:C61)</f>
        <v>917285</v>
      </c>
      <c r="D51" s="129">
        <f t="shared" si="10"/>
        <v>0</v>
      </c>
      <c r="E51" s="54">
        <f t="shared" si="10"/>
        <v>0</v>
      </c>
      <c r="F51" s="54">
        <f t="shared" si="10"/>
        <v>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0</v>
      </c>
      <c r="Y51" s="54">
        <f t="shared" si="10"/>
        <v>0</v>
      </c>
      <c r="Z51" s="184">
        <f>+IF(X51&lt;&gt;0,+(Y51/X51)*100,0)</f>
        <v>0</v>
      </c>
      <c r="AA51" s="130">
        <f>SUM(AA57:AA61)</f>
        <v>0</v>
      </c>
    </row>
    <row r="52" spans="1:27" ht="13.5">
      <c r="A52" s="310" t="s">
        <v>204</v>
      </c>
      <c r="B52" s="142"/>
      <c r="C52" s="62"/>
      <c r="D52" s="156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140"/>
      <c r="AA52" s="155"/>
    </row>
    <row r="53" spans="1:27" ht="13.5">
      <c r="A53" s="310" t="s">
        <v>205</v>
      </c>
      <c r="B53" s="142"/>
      <c r="C53" s="62"/>
      <c r="D53" s="156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3.5">
      <c r="A54" s="310" t="s">
        <v>206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3.5">
      <c r="A55" s="310" t="s">
        <v>207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3.5">
      <c r="A56" s="310" t="s">
        <v>208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3.5">
      <c r="A57" s="138" t="s">
        <v>209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0</v>
      </c>
      <c r="F57" s="295">
        <f t="shared" si="11"/>
        <v>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0</v>
      </c>
      <c r="Y57" s="295">
        <f t="shared" si="11"/>
        <v>0</v>
      </c>
      <c r="Z57" s="296">
        <f>+IF(X57&lt;&gt;0,+(Y57/X57)*100,0)</f>
        <v>0</v>
      </c>
      <c r="AA57" s="297">
        <f>SUM(AA52:AA56)</f>
        <v>0</v>
      </c>
    </row>
    <row r="58" spans="1:27" ht="13.5">
      <c r="A58" s="311" t="s">
        <v>210</v>
      </c>
      <c r="B58" s="136"/>
      <c r="C58" s="62"/>
      <c r="D58" s="156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3.5">
      <c r="A59" s="311" t="s">
        <v>211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212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213</v>
      </c>
      <c r="B61" s="136" t="s">
        <v>221</v>
      </c>
      <c r="C61" s="62">
        <v>917285</v>
      </c>
      <c r="D61" s="156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140"/>
      <c r="AA61" s="155"/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222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3.5">
      <c r="A66" s="311" t="s">
        <v>223</v>
      </c>
      <c r="B66" s="316"/>
      <c r="C66" s="273"/>
      <c r="D66" s="274"/>
      <c r="E66" s="275"/>
      <c r="F66" s="275"/>
      <c r="G66" s="275">
        <v>7423</v>
      </c>
      <c r="H66" s="275">
        <v>12403</v>
      </c>
      <c r="I66" s="275">
        <v>24032</v>
      </c>
      <c r="J66" s="275">
        <v>43858</v>
      </c>
      <c r="K66" s="275">
        <v>13780</v>
      </c>
      <c r="L66" s="275">
        <v>57217</v>
      </c>
      <c r="M66" s="275">
        <v>52173</v>
      </c>
      <c r="N66" s="275">
        <v>123170</v>
      </c>
      <c r="O66" s="275"/>
      <c r="P66" s="275"/>
      <c r="Q66" s="275"/>
      <c r="R66" s="275"/>
      <c r="S66" s="275"/>
      <c r="T66" s="275"/>
      <c r="U66" s="275"/>
      <c r="V66" s="275"/>
      <c r="W66" s="275">
        <v>167028</v>
      </c>
      <c r="X66" s="275"/>
      <c r="Y66" s="275">
        <v>167028</v>
      </c>
      <c r="Z66" s="140"/>
      <c r="AA66" s="277"/>
    </row>
    <row r="67" spans="1:27" ht="13.5">
      <c r="A67" s="311" t="s">
        <v>224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3.5">
      <c r="A68" s="311" t="s">
        <v>43</v>
      </c>
      <c r="B68" s="316"/>
      <c r="C68" s="62"/>
      <c r="D68" s="156"/>
      <c r="E68" s="60">
        <v>991000</v>
      </c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140"/>
      <c r="AA68" s="155"/>
    </row>
    <row r="69" spans="1:27" ht="13.5">
      <c r="A69" s="238" t="s">
        <v>225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991000</v>
      </c>
      <c r="F69" s="220">
        <f t="shared" si="12"/>
        <v>0</v>
      </c>
      <c r="G69" s="220">
        <f t="shared" si="12"/>
        <v>7423</v>
      </c>
      <c r="H69" s="220">
        <f t="shared" si="12"/>
        <v>12403</v>
      </c>
      <c r="I69" s="220">
        <f t="shared" si="12"/>
        <v>24032</v>
      </c>
      <c r="J69" s="220">
        <f t="shared" si="12"/>
        <v>43858</v>
      </c>
      <c r="K69" s="220">
        <f t="shared" si="12"/>
        <v>13780</v>
      </c>
      <c r="L69" s="220">
        <f t="shared" si="12"/>
        <v>57217</v>
      </c>
      <c r="M69" s="220">
        <f t="shared" si="12"/>
        <v>52173</v>
      </c>
      <c r="N69" s="220">
        <f t="shared" si="12"/>
        <v>123170</v>
      </c>
      <c r="O69" s="220">
        <f t="shared" si="12"/>
        <v>0</v>
      </c>
      <c r="P69" s="220">
        <f t="shared" si="12"/>
        <v>0</v>
      </c>
      <c r="Q69" s="220">
        <f t="shared" si="12"/>
        <v>0</v>
      </c>
      <c r="R69" s="220">
        <f t="shared" si="12"/>
        <v>0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167028</v>
      </c>
      <c r="X69" s="220">
        <f t="shared" si="12"/>
        <v>0</v>
      </c>
      <c r="Y69" s="220">
        <f t="shared" si="12"/>
        <v>167028</v>
      </c>
      <c r="Z69" s="221">
        <f>+IF(X69&lt;&gt;0,+(Y69/X69)*100,0)</f>
        <v>0</v>
      </c>
      <c r="AA69" s="222">
        <f>SUM(AA65:AA68)</f>
        <v>0</v>
      </c>
    </row>
    <row r="70" spans="1:27" ht="13.5">
      <c r="A70" s="272" t="s">
        <v>287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298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299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300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226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145082413</v>
      </c>
      <c r="D40" s="344">
        <f t="shared" si="9"/>
        <v>0</v>
      </c>
      <c r="E40" s="343">
        <f t="shared" si="9"/>
        <v>13030000</v>
      </c>
      <c r="F40" s="345">
        <f t="shared" si="9"/>
        <v>13030000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121987</v>
      </c>
      <c r="L40" s="343">
        <f t="shared" si="9"/>
        <v>3358</v>
      </c>
      <c r="M40" s="343">
        <f t="shared" si="9"/>
        <v>1380123</v>
      </c>
      <c r="N40" s="345">
        <f t="shared" si="9"/>
        <v>1505468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1505468</v>
      </c>
      <c r="X40" s="343">
        <f t="shared" si="9"/>
        <v>6515000</v>
      </c>
      <c r="Y40" s="345">
        <f t="shared" si="9"/>
        <v>-5009532</v>
      </c>
      <c r="Z40" s="336">
        <f>+IF(X40&lt;&gt;0,+(Y40/X40)*100,0)</f>
        <v>-76.89227935533384</v>
      </c>
      <c r="AA40" s="350">
        <f>SUM(AA41:AA49)</f>
        <v>13030000</v>
      </c>
    </row>
    <row r="41" spans="1:27" ht="13.5">
      <c r="A41" s="361" t="s">
        <v>247</v>
      </c>
      <c r="B41" s="142"/>
      <c r="C41" s="362">
        <v>11113282</v>
      </c>
      <c r="D41" s="363"/>
      <c r="E41" s="362">
        <v>10793000</v>
      </c>
      <c r="F41" s="364">
        <v>10793000</v>
      </c>
      <c r="G41" s="364"/>
      <c r="H41" s="362"/>
      <c r="I41" s="362"/>
      <c r="J41" s="364"/>
      <c r="K41" s="364"/>
      <c r="L41" s="362"/>
      <c r="M41" s="362">
        <v>613481</v>
      </c>
      <c r="N41" s="364">
        <v>613481</v>
      </c>
      <c r="O41" s="364"/>
      <c r="P41" s="362"/>
      <c r="Q41" s="362"/>
      <c r="R41" s="364"/>
      <c r="S41" s="364"/>
      <c r="T41" s="362"/>
      <c r="U41" s="362"/>
      <c r="V41" s="364"/>
      <c r="W41" s="364">
        <v>613481</v>
      </c>
      <c r="X41" s="362">
        <v>5396500</v>
      </c>
      <c r="Y41" s="364">
        <v>-4783019</v>
      </c>
      <c r="Z41" s="365">
        <v>-88.63</v>
      </c>
      <c r="AA41" s="366">
        <v>10793000</v>
      </c>
    </row>
    <row r="42" spans="1:27" ht="13.5">
      <c r="A42" s="361" t="s">
        <v>248</v>
      </c>
      <c r="B42" s="136"/>
      <c r="C42" s="60">
        <f aca="true" t="shared" si="10" ref="C42:Y42">+C62</f>
        <v>199034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>
        <v>2323569</v>
      </c>
      <c r="D43" s="369"/>
      <c r="E43" s="305">
        <v>1895000</v>
      </c>
      <c r="F43" s="370">
        <v>1895000</v>
      </c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>
        <v>947500</v>
      </c>
      <c r="Y43" s="370">
        <v>-947500</v>
      </c>
      <c r="Z43" s="371">
        <v>-100</v>
      </c>
      <c r="AA43" s="303">
        <v>1895000</v>
      </c>
    </row>
    <row r="44" spans="1:27" ht="13.5">
      <c r="A44" s="361" t="s">
        <v>250</v>
      </c>
      <c r="B44" s="136"/>
      <c r="C44" s="60">
        <v>7501075</v>
      </c>
      <c r="D44" s="368"/>
      <c r="E44" s="54">
        <v>342000</v>
      </c>
      <c r="F44" s="53">
        <v>342000</v>
      </c>
      <c r="G44" s="53"/>
      <c r="H44" s="54"/>
      <c r="I44" s="54"/>
      <c r="J44" s="53"/>
      <c r="K44" s="53">
        <v>121987</v>
      </c>
      <c r="L44" s="54">
        <v>3358</v>
      </c>
      <c r="M44" s="54">
        <v>766642</v>
      </c>
      <c r="N44" s="53">
        <v>891987</v>
      </c>
      <c r="O44" s="53"/>
      <c r="P44" s="54"/>
      <c r="Q44" s="54"/>
      <c r="R44" s="53"/>
      <c r="S44" s="53"/>
      <c r="T44" s="54"/>
      <c r="U44" s="54"/>
      <c r="V44" s="53"/>
      <c r="W44" s="53">
        <v>891987</v>
      </c>
      <c r="X44" s="54">
        <v>171000</v>
      </c>
      <c r="Y44" s="53">
        <v>720987</v>
      </c>
      <c r="Z44" s="94">
        <v>421.63</v>
      </c>
      <c r="AA44" s="95">
        <v>342000</v>
      </c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>
        <v>123788454</v>
      </c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>
        <v>156999</v>
      </c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257</v>
      </c>
      <c r="B60" s="149" t="s">
        <v>72</v>
      </c>
      <c r="C60" s="219">
        <f aca="true" t="shared" si="14" ref="C60:Y60">+C57+C54+C51+C40+C37+C34+C22+C5</f>
        <v>145082413</v>
      </c>
      <c r="D60" s="346">
        <f t="shared" si="14"/>
        <v>0</v>
      </c>
      <c r="E60" s="219">
        <f t="shared" si="14"/>
        <v>13030000</v>
      </c>
      <c r="F60" s="264">
        <f t="shared" si="14"/>
        <v>13030000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121987</v>
      </c>
      <c r="L60" s="219">
        <f t="shared" si="14"/>
        <v>3358</v>
      </c>
      <c r="M60" s="219">
        <f t="shared" si="14"/>
        <v>1380123</v>
      </c>
      <c r="N60" s="264">
        <f t="shared" si="14"/>
        <v>1505468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1505468</v>
      </c>
      <c r="X60" s="219">
        <f t="shared" si="14"/>
        <v>6515000</v>
      </c>
      <c r="Y60" s="264">
        <f t="shared" si="14"/>
        <v>-5009532</v>
      </c>
      <c r="Z60" s="337">
        <f>+IF(X60&lt;&gt;0,+(Y60/X60)*100,0)</f>
        <v>-76.89227935533384</v>
      </c>
      <c r="AA60" s="232">
        <f>+AA57+AA54+AA51+AA40+AA37+AA34+AA22+AA5</f>
        <v>13030000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199034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>
        <v>199034</v>
      </c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262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263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264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2014-02-04T08:04:57Z</dcterms:created>
  <dcterms:modified xsi:type="dcterms:W3CDTF">2014-02-04T08:05:01Z</dcterms:modified>
  <cp:category/>
  <cp:version/>
  <cp:contentType/>
  <cp:contentStatus/>
</cp:coreProperties>
</file>