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<sst xmlns="http://schemas.openxmlformats.org/spreadsheetml/2006/main" count="855" uniqueCount="302">
  <si>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Amathole(DC12)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</si>
  <si>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</si>
  <si>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</si>
  <si>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</si>
  <si>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</si>
  <si>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</si>
  <si>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</si>
  <si>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</si>
  <si>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</si>
  <si>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</si>
  <si>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</si>
  <si>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</si>
  <si>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</si>
  <si>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</si>
  <si>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</si>
  <si>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</si>
  <si>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</si>
  <si>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</si>
  <si>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</si>
  <si>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</si>
  <si>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</si>
  <si>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</si>
  <si>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</si>
  <si>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</si>
  <si>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</si>
  <si>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</si>
  <si>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</si>
  <si>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</si>
  <si>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</si>
  <si>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</si>
  <si>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</si>
  <si>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</si>
  <si>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</si>
  <si>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</si>
  <si>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</si>
  <si>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</si>
  <si>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</si>
  <si>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</si>
  <si>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</si>
  <si>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</si>
  <si>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</si>
  <si>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</si>
  <si>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</si>
  <si>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</si>
  <si>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</si>
  <si>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</si>
  <si>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</si>
  <si>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</si>
  <si>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</si>
  <si>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</si>
  <si>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</si>
  <si>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</si>
  <si>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</si>
  <si>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</si>
  <si>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</si>
  <si>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</si>
  <si>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</si>
  <si>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</si>
  <si>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</si>
  <si>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</si>
  <si>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</si>
  <si>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</si>
  <si>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</si>
  <si>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</si>
  <si>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</si>
  <si>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</si>
  <si>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</si>
  <si>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</si>
  <si>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</si>
  <si>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</si>
  <si>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Amathole(DC12)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</si>
  <si>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</si>
  <si>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</si>
  <si>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</si>
  <si>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</si>
  <si>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</si>
  <si>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</si>
  <si>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</si>
  <si>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</si>
  <si>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</si>
  <si>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</si>
  <si>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</si>
  <si>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</si>
  <si>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</si>
  <si>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</si>
  <si>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</si>
  <si>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</si>
  <si>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</si>
  <si>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</si>
  <si>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</si>
  <si>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</si>
  <si>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</si>
  <si>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</si>
  <si>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</si>
  <si>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</si>
  <si>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</si>
  <si>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</si>
  <si>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</si>
  <si>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</si>
  <si>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</si>
  <si>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Amathole(DC12)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</si>
  <si>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</si>
  <si>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</si>
  <si>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</si>
  <si>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</si>
  <si>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</si>
  <si>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</si>
  <si>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</si>
  <si>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</si>
  <si>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</si>
  <si>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</si>
  <si>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</si>
  <si>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</si>
  <si>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</si>
  <si>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</si>
  <si>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</si>
  <si>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</si>
  <si>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</si>
  <si>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</si>
  <si>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</si>
  <si>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</si>
  <si>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</si>
  <si>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</si>
  <si>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</si>
  <si>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</si>
  <si>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</si>
  <si>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</si>
  <si>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</si>
  <si>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</si>
  <si>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Amathole(DC12)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</si>
  <si>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</si>
  <si>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</si>
  <si>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</si>
  <si>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</si>
  <si>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</si>
  <si>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</si>
  <si>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</si>
  <si>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</si>
  <si>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</si>
  <si>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</si>
  <si>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Amathole(DC12)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</si>
  <si>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</si>
  <si>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</si>
  <si>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</si>
  <si>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</si>
  <si>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</si>
  <si>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</si>
  <si>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</si>
  <si>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</si>
  <si>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</si>
  <si>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</si>
  <si>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</si>
  <si>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</si>
  <si>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</si>
  <si>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</si>
  <si>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</si>
  <si>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</si>
  <si>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</si>
  <si>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</si>
  <si>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</si>
  <si>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</si>
  <si>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</si>
  <si>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</si>
  <si>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</si>
  <si>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</si>
  <si>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</si>
  <si>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</si>
  <si>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</si>
  <si>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</si>
  <si>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</si>
  <si>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</si>
  <si>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</si>
  <si>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</si>
  <si>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</si>
  <si>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Amathole(DC12)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</si>
  <si>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</si>
  <si>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</si>
  <si>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</si>
  <si>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</si>
  <si>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</si>
  <si>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</si>
  <si>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</si>
  <si>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</si>
  <si>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</si>
  <si>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</si>
  <si>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</si>
  <si>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</si>
  <si>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</si>
  <si>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</si>
  <si>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</si>
  <si>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</si>
  <si>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</si>
  <si>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</si>
  <si>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</si>
  <si>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</si>
  <si>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</si>
  <si>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</si>
  <si>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</si>
  <si>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</si>
  <si>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</si>
  <si>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</si>
  <si>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Amathole(DC12)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</si>
  <si>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</si>
  <si>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</si>
  <si>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</si>
  <si>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</si>
  <si>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</si>
  <si>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</si>
  <si>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</si>
  <si>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</si>
  <si>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</si>
  <si>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</si>
  <si>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</si>
  <si>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</si>
  <si>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</si>
  <si>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</si>
  <si>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</si>
  <si>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</si>
  <si>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</si>
  <si>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</si>
  <si>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</si>
  <si>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</si>
  <si>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</si>
  <si>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</si>
  <si>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</si>
  <si>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</si>
  <si>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Amathole(DC12)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</si>
  <si>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</si>
  <si>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</si>
  <si>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</si>
  <si>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</si>
  <si>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</si>
  <si>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</si>
  <si>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</si>
  <si>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</si>
  <si>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</si>
  <si>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</si>
  <si>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</si>
  <si>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</si>
  <si>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</si>
  <si>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</si>
  <si>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</si>
  <si>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</si>
  <si>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</si>
  <si>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</si>
  <si>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</si>
  <si>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</si>
  <si>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</si>
  <si>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</si>
  <si>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</si>
  <si>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</si>
  <si>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</si>
  <si>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</si>
  <si>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</si>
  <si>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</si>
  <si>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</si>
  <si>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</si>
  <si>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</si>
  <si>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</si>
  <si>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</si>
  <si>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</si>
  <si>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</si>
  <si>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Amathole(DC12)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</si>
  <si>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</si>
  <si>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</si>
  <si>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Amathole(DC12)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</si>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</sst>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240523622</v>
      </c>
      <c r="E6" s="60">
        <v>240523622</v>
      </c>
      <c r="F6" s="60">
        <v>21117731</v>
      </c>
      <c r="G6" s="60">
        <v>18294075</v>
      </c>
      <c r="H6" s="60">
        <v>18337185</v>
      </c>
      <c r="I6" s="60">
        <v>57748991</v>
      </c>
      <c r="J6" s="60">
        <v>23078646</v>
      </c>
      <c r="K6" s="60">
        <v>27760261</v>
      </c>
      <c r="L6" s="60">
        <v>17110373</v>
      </c>
      <c r="M6" s="60">
        <v>67949280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125698271</v>
      </c>
      <c r="W6" s="60">
        <v>120261811</v>
      </c>
      <c r="X6" s="60">
        <v>5436460</v>
      </c>
      <c r="Y6" s="61">
        <v>4.52</v>
      </c>
      <c r="Z6" s="62">
        <v>240523622</v>
      </c>
    </row>
    <row r="7" spans="1:26" ht="13.5">
      <c r="A7" s="58" t="s">
        <v>33</v>
      </c>
      <c r="B7" s="19">
        <v>0</v>
      </c>
      <c r="C7" s="19">
        <v>0</v>
      </c>
      <c r="D7" s="59">
        <v>25154772</v>
      </c>
      <c r="E7" s="60">
        <v>25154772</v>
      </c>
      <c r="F7" s="60">
        <v>-10180486</v>
      </c>
      <c r="G7" s="60">
        <v>2393892</v>
      </c>
      <c r="H7" s="60">
        <v>4006732</v>
      </c>
      <c r="I7" s="60">
        <v>-3779862</v>
      </c>
      <c r="J7" s="60">
        <v>2241280</v>
      </c>
      <c r="K7" s="60">
        <v>3261981</v>
      </c>
      <c r="L7" s="60">
        <v>681211</v>
      </c>
      <c r="M7" s="60">
        <v>6184472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2404610</v>
      </c>
      <c r="W7" s="60">
        <v>12577386</v>
      </c>
      <c r="X7" s="60">
        <v>-10172776</v>
      </c>
      <c r="Y7" s="61">
        <v>-80.88</v>
      </c>
      <c r="Z7" s="62">
        <v>25154772</v>
      </c>
    </row>
    <row r="8" spans="1:26" ht="13.5">
      <c r="A8" s="58" t="s">
        <v>34</v>
      </c>
      <c r="B8" s="19">
        <v>0</v>
      </c>
      <c r="C8" s="19">
        <v>0</v>
      </c>
      <c r="D8" s="59">
        <v>639696000</v>
      </c>
      <c r="E8" s="60">
        <v>639696000</v>
      </c>
      <c r="F8" s="60">
        <v>271357597</v>
      </c>
      <c r="G8" s="60">
        <v>0</v>
      </c>
      <c r="H8" s="60">
        <v>0</v>
      </c>
      <c r="I8" s="60">
        <v>271357597</v>
      </c>
      <c r="J8" s="60">
        <v>0</v>
      </c>
      <c r="K8" s="60">
        <v>188813403</v>
      </c>
      <c r="L8" s="60">
        <v>0</v>
      </c>
      <c r="M8" s="60">
        <v>188813403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460171000</v>
      </c>
      <c r="W8" s="60">
        <v>319848000</v>
      </c>
      <c r="X8" s="60">
        <v>140323000</v>
      </c>
      <c r="Y8" s="61">
        <v>43.87</v>
      </c>
      <c r="Z8" s="62">
        <v>639696000</v>
      </c>
    </row>
    <row r="9" spans="1:26" ht="13.5">
      <c r="A9" s="58" t="s">
        <v>35</v>
      </c>
      <c r="B9" s="19">
        <v>0</v>
      </c>
      <c r="C9" s="19">
        <v>0</v>
      </c>
      <c r="D9" s="59">
        <v>385254339</v>
      </c>
      <c r="E9" s="60">
        <v>385254339</v>
      </c>
      <c r="F9" s="60">
        <v>2790693</v>
      </c>
      <c r="G9" s="60">
        <v>2986028</v>
      </c>
      <c r="H9" s="60">
        <v>2592800</v>
      </c>
      <c r="I9" s="60">
        <v>8369521</v>
      </c>
      <c r="J9" s="60">
        <v>3626829</v>
      </c>
      <c r="K9" s="60">
        <v>5970710</v>
      </c>
      <c r="L9" s="60">
        <v>10585812</v>
      </c>
      <c r="M9" s="60">
        <v>20183351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28552872</v>
      </c>
      <c r="W9" s="60">
        <v>192627170</v>
      </c>
      <c r="X9" s="60">
        <v>-164074298</v>
      </c>
      <c r="Y9" s="61">
        <v>-85.18</v>
      </c>
      <c r="Z9" s="62">
        <v>385254339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1290628733</v>
      </c>
      <c r="E10" s="66">
        <f t="shared" si="0"/>
        <v>1290628733</v>
      </c>
      <c r="F10" s="66">
        <f t="shared" si="0"/>
        <v>285085535</v>
      </c>
      <c r="G10" s="66">
        <f t="shared" si="0"/>
        <v>23673995</v>
      </c>
      <c r="H10" s="66">
        <f t="shared" si="0"/>
        <v>24936717</v>
      </c>
      <c r="I10" s="66">
        <f t="shared" si="0"/>
        <v>333696247</v>
      </c>
      <c r="J10" s="66">
        <f t="shared" si="0"/>
        <v>28946755</v>
      </c>
      <c r="K10" s="66">
        <f t="shared" si="0"/>
        <v>225806355</v>
      </c>
      <c r="L10" s="66">
        <f t="shared" si="0"/>
        <v>28377396</v>
      </c>
      <c r="M10" s="66">
        <f t="shared" si="0"/>
        <v>283130506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616826753</v>
      </c>
      <c r="W10" s="66">
        <f t="shared" si="0"/>
        <v>645314367</v>
      </c>
      <c r="X10" s="66">
        <f t="shared" si="0"/>
        <v>-28487614</v>
      </c>
      <c r="Y10" s="67">
        <f>+IF(W10&lt;&gt;0,(X10/W10)*100,0)</f>
        <v>-4.414532738893755</v>
      </c>
      <c r="Z10" s="68">
        <f t="shared" si="0"/>
        <v>1290628733</v>
      </c>
    </row>
    <row r="11" spans="1:26" ht="13.5">
      <c r="A11" s="58" t="s">
        <v>37</v>
      </c>
      <c r="B11" s="19">
        <v>0</v>
      </c>
      <c r="C11" s="19">
        <v>0</v>
      </c>
      <c r="D11" s="59">
        <v>488525270</v>
      </c>
      <c r="E11" s="60">
        <v>488525270</v>
      </c>
      <c r="F11" s="60">
        <v>34634365</v>
      </c>
      <c r="G11" s="60">
        <v>32733551</v>
      </c>
      <c r="H11" s="60">
        <v>37906004</v>
      </c>
      <c r="I11" s="60">
        <v>105273920</v>
      </c>
      <c r="J11" s="60">
        <v>35341272</v>
      </c>
      <c r="K11" s="60">
        <v>35681016</v>
      </c>
      <c r="L11" s="60">
        <v>33031400</v>
      </c>
      <c r="M11" s="60">
        <v>104053688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209327608</v>
      </c>
      <c r="W11" s="60">
        <v>244262635</v>
      </c>
      <c r="X11" s="60">
        <v>-34935027</v>
      </c>
      <c r="Y11" s="61">
        <v>-14.3</v>
      </c>
      <c r="Z11" s="62">
        <v>488525270</v>
      </c>
    </row>
    <row r="12" spans="1:26" ht="13.5">
      <c r="A12" s="58" t="s">
        <v>38</v>
      </c>
      <c r="B12" s="19">
        <v>0</v>
      </c>
      <c r="C12" s="19">
        <v>0</v>
      </c>
      <c r="D12" s="59">
        <v>14014860</v>
      </c>
      <c r="E12" s="60">
        <v>14014860</v>
      </c>
      <c r="F12" s="60">
        <v>975076</v>
      </c>
      <c r="G12" s="60">
        <v>940130</v>
      </c>
      <c r="H12" s="60">
        <v>916050</v>
      </c>
      <c r="I12" s="60">
        <v>2831256</v>
      </c>
      <c r="J12" s="60">
        <v>944913</v>
      </c>
      <c r="K12" s="60">
        <v>956337</v>
      </c>
      <c r="L12" s="60">
        <v>933512</v>
      </c>
      <c r="M12" s="60">
        <v>2834762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5666018</v>
      </c>
      <c r="W12" s="60">
        <v>7007430</v>
      </c>
      <c r="X12" s="60">
        <v>-1341412</v>
      </c>
      <c r="Y12" s="61">
        <v>-19.14</v>
      </c>
      <c r="Z12" s="62">
        <v>14014860</v>
      </c>
    </row>
    <row r="13" spans="1:26" ht="13.5">
      <c r="A13" s="58" t="s">
        <v>278</v>
      </c>
      <c r="B13" s="19">
        <v>0</v>
      </c>
      <c r="C13" s="19">
        <v>0</v>
      </c>
      <c r="D13" s="59">
        <v>104174070</v>
      </c>
      <c r="E13" s="60">
        <v>104174070</v>
      </c>
      <c r="F13" s="60">
        <v>0</v>
      </c>
      <c r="G13" s="60">
        <v>0</v>
      </c>
      <c r="H13" s="60">
        <v>26043518</v>
      </c>
      <c r="I13" s="60">
        <v>26043518</v>
      </c>
      <c r="J13" s="60">
        <v>0</v>
      </c>
      <c r="K13" s="60">
        <v>17359368</v>
      </c>
      <c r="L13" s="60">
        <v>-72184</v>
      </c>
      <c r="M13" s="60">
        <v>17287184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43330702</v>
      </c>
      <c r="W13" s="60">
        <v>52087035</v>
      </c>
      <c r="X13" s="60">
        <v>-8756333</v>
      </c>
      <c r="Y13" s="61">
        <v>-16.81</v>
      </c>
      <c r="Z13" s="62">
        <v>104174070</v>
      </c>
    </row>
    <row r="14" spans="1:26" ht="13.5">
      <c r="A14" s="58" t="s">
        <v>40</v>
      </c>
      <c r="B14" s="19">
        <v>0</v>
      </c>
      <c r="C14" s="19">
        <v>0</v>
      </c>
      <c r="D14" s="59">
        <v>105611</v>
      </c>
      <c r="E14" s="60">
        <v>105611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52806</v>
      </c>
      <c r="X14" s="60">
        <v>-52806</v>
      </c>
      <c r="Y14" s="61">
        <v>-100</v>
      </c>
      <c r="Z14" s="62">
        <v>105611</v>
      </c>
    </row>
    <row r="15" spans="1:26" ht="13.5">
      <c r="A15" s="58" t="s">
        <v>41</v>
      </c>
      <c r="B15" s="19">
        <v>0</v>
      </c>
      <c r="C15" s="19">
        <v>0</v>
      </c>
      <c r="D15" s="59">
        <v>57606145</v>
      </c>
      <c r="E15" s="60">
        <v>57606145</v>
      </c>
      <c r="F15" s="60">
        <v>0</v>
      </c>
      <c r="G15" s="60">
        <v>637808</v>
      </c>
      <c r="H15" s="60">
        <v>4806573</v>
      </c>
      <c r="I15" s="60">
        <v>5444381</v>
      </c>
      <c r="J15" s="60">
        <v>9521932</v>
      </c>
      <c r="K15" s="60">
        <v>0</v>
      </c>
      <c r="L15" s="60">
        <v>4363547</v>
      </c>
      <c r="M15" s="60">
        <v>13885479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19329860</v>
      </c>
      <c r="W15" s="60">
        <v>28803073</v>
      </c>
      <c r="X15" s="60">
        <v>-9473213</v>
      </c>
      <c r="Y15" s="61">
        <v>-32.89</v>
      </c>
      <c r="Z15" s="62">
        <v>57606145</v>
      </c>
    </row>
    <row r="16" spans="1:26" ht="13.5">
      <c r="A16" s="69" t="s">
        <v>42</v>
      </c>
      <c r="B16" s="19">
        <v>0</v>
      </c>
      <c r="C16" s="19">
        <v>0</v>
      </c>
      <c r="D16" s="59">
        <v>4318900</v>
      </c>
      <c r="E16" s="60">
        <v>4318900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2159450</v>
      </c>
      <c r="X16" s="60">
        <v>-2159450</v>
      </c>
      <c r="Y16" s="61">
        <v>-100</v>
      </c>
      <c r="Z16" s="62">
        <v>4318900</v>
      </c>
    </row>
    <row r="17" spans="1:26" ht="13.5">
      <c r="A17" s="58" t="s">
        <v>43</v>
      </c>
      <c r="B17" s="19">
        <v>0</v>
      </c>
      <c r="C17" s="19">
        <v>0</v>
      </c>
      <c r="D17" s="59">
        <v>568903837</v>
      </c>
      <c r="E17" s="60">
        <v>568903837</v>
      </c>
      <c r="F17" s="60">
        <v>37090625</v>
      </c>
      <c r="G17" s="60">
        <v>25356821</v>
      </c>
      <c r="H17" s="60">
        <v>29992294</v>
      </c>
      <c r="I17" s="60">
        <v>92439740</v>
      </c>
      <c r="J17" s="60">
        <v>39344551</v>
      </c>
      <c r="K17" s="60">
        <v>41077354</v>
      </c>
      <c r="L17" s="60">
        <v>45178231</v>
      </c>
      <c r="M17" s="60">
        <v>125600136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218039876</v>
      </c>
      <c r="W17" s="60">
        <v>284451919</v>
      </c>
      <c r="X17" s="60">
        <v>-66412043</v>
      </c>
      <c r="Y17" s="61">
        <v>-23.35</v>
      </c>
      <c r="Z17" s="62">
        <v>568903837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1237648693</v>
      </c>
      <c r="E18" s="73">
        <f t="shared" si="1"/>
        <v>1237648693</v>
      </c>
      <c r="F18" s="73">
        <f t="shared" si="1"/>
        <v>72700066</v>
      </c>
      <c r="G18" s="73">
        <f t="shared" si="1"/>
        <v>59668310</v>
      </c>
      <c r="H18" s="73">
        <f t="shared" si="1"/>
        <v>99664439</v>
      </c>
      <c r="I18" s="73">
        <f t="shared" si="1"/>
        <v>232032815</v>
      </c>
      <c r="J18" s="73">
        <f t="shared" si="1"/>
        <v>85152668</v>
      </c>
      <c r="K18" s="73">
        <f t="shared" si="1"/>
        <v>95074075</v>
      </c>
      <c r="L18" s="73">
        <f t="shared" si="1"/>
        <v>83434506</v>
      </c>
      <c r="M18" s="73">
        <f t="shared" si="1"/>
        <v>263661249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495694064</v>
      </c>
      <c r="W18" s="73">
        <f t="shared" si="1"/>
        <v>618824348</v>
      </c>
      <c r="X18" s="73">
        <f t="shared" si="1"/>
        <v>-123130284</v>
      </c>
      <c r="Y18" s="67">
        <f>+IF(W18&lt;&gt;0,(X18/W18)*100,0)</f>
        <v>-19.897453032988935</v>
      </c>
      <c r="Z18" s="74">
        <f t="shared" si="1"/>
        <v>1237648693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52980040</v>
      </c>
      <c r="E19" s="77">
        <f t="shared" si="2"/>
        <v>52980040</v>
      </c>
      <c r="F19" s="77">
        <f t="shared" si="2"/>
        <v>212385469</v>
      </c>
      <c r="G19" s="77">
        <f t="shared" si="2"/>
        <v>-35994315</v>
      </c>
      <c r="H19" s="77">
        <f t="shared" si="2"/>
        <v>-74727722</v>
      </c>
      <c r="I19" s="77">
        <f t="shared" si="2"/>
        <v>101663432</v>
      </c>
      <c r="J19" s="77">
        <f t="shared" si="2"/>
        <v>-56205913</v>
      </c>
      <c r="K19" s="77">
        <f t="shared" si="2"/>
        <v>130732280</v>
      </c>
      <c r="L19" s="77">
        <f t="shared" si="2"/>
        <v>-55057110</v>
      </c>
      <c r="M19" s="77">
        <f t="shared" si="2"/>
        <v>19469257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121132689</v>
      </c>
      <c r="W19" s="77">
        <f>IF(E10=E18,0,W10-W18)</f>
        <v>26490019</v>
      </c>
      <c r="X19" s="77">
        <f t="shared" si="2"/>
        <v>94642670</v>
      </c>
      <c r="Y19" s="78">
        <f>+IF(W19&lt;&gt;0,(X19/W19)*100,0)</f>
        <v>357.27671618506577</v>
      </c>
      <c r="Z19" s="79">
        <f t="shared" si="2"/>
        <v>52980040</v>
      </c>
    </row>
    <row r="20" spans="1:26" ht="13.5">
      <c r="A20" s="58" t="s">
        <v>46</v>
      </c>
      <c r="B20" s="19">
        <v>0</v>
      </c>
      <c r="C20" s="19">
        <v>0</v>
      </c>
      <c r="D20" s="59">
        <v>470998000</v>
      </c>
      <c r="E20" s="60">
        <v>470998000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235499000</v>
      </c>
      <c r="X20" s="60">
        <v>-235499000</v>
      </c>
      <c r="Y20" s="61">
        <v>-100</v>
      </c>
      <c r="Z20" s="62">
        <v>470998000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523978040</v>
      </c>
      <c r="E22" s="88">
        <f t="shared" si="3"/>
        <v>523978040</v>
      </c>
      <c r="F22" s="88">
        <f t="shared" si="3"/>
        <v>212385469</v>
      </c>
      <c r="G22" s="88">
        <f t="shared" si="3"/>
        <v>-35994315</v>
      </c>
      <c r="H22" s="88">
        <f t="shared" si="3"/>
        <v>-74727722</v>
      </c>
      <c r="I22" s="88">
        <f t="shared" si="3"/>
        <v>101663432</v>
      </c>
      <c r="J22" s="88">
        <f t="shared" si="3"/>
        <v>-56205913</v>
      </c>
      <c r="K22" s="88">
        <f t="shared" si="3"/>
        <v>130732280</v>
      </c>
      <c r="L22" s="88">
        <f t="shared" si="3"/>
        <v>-55057110</v>
      </c>
      <c r="M22" s="88">
        <f t="shared" si="3"/>
        <v>19469257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121132689</v>
      </c>
      <c r="W22" s="88">
        <f t="shared" si="3"/>
        <v>261989019</v>
      </c>
      <c r="X22" s="88">
        <f t="shared" si="3"/>
        <v>-140856330</v>
      </c>
      <c r="Y22" s="89">
        <f>+IF(W22&lt;&gt;0,(X22/W22)*100,0)</f>
        <v>-53.76421139238664</v>
      </c>
      <c r="Z22" s="90">
        <f t="shared" si="3"/>
        <v>523978040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523978040</v>
      </c>
      <c r="E24" s="77">
        <f t="shared" si="4"/>
        <v>523978040</v>
      </c>
      <c r="F24" s="77">
        <f t="shared" si="4"/>
        <v>212385469</v>
      </c>
      <c r="G24" s="77">
        <f t="shared" si="4"/>
        <v>-35994315</v>
      </c>
      <c r="H24" s="77">
        <f t="shared" si="4"/>
        <v>-74727722</v>
      </c>
      <c r="I24" s="77">
        <f t="shared" si="4"/>
        <v>101663432</v>
      </c>
      <c r="J24" s="77">
        <f t="shared" si="4"/>
        <v>-56205913</v>
      </c>
      <c r="K24" s="77">
        <f t="shared" si="4"/>
        <v>130732280</v>
      </c>
      <c r="L24" s="77">
        <f t="shared" si="4"/>
        <v>-55057110</v>
      </c>
      <c r="M24" s="77">
        <f t="shared" si="4"/>
        <v>19469257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121132689</v>
      </c>
      <c r="W24" s="77">
        <f t="shared" si="4"/>
        <v>261989019</v>
      </c>
      <c r="X24" s="77">
        <f t="shared" si="4"/>
        <v>-140856330</v>
      </c>
      <c r="Y24" s="78">
        <f>+IF(W24&lt;&gt;0,(X24/W24)*100,0)</f>
        <v>-53.76421139238664</v>
      </c>
      <c r="Z24" s="79">
        <f t="shared" si="4"/>
        <v>523978040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523978058</v>
      </c>
      <c r="E27" s="100">
        <v>523978058</v>
      </c>
      <c r="F27" s="100">
        <v>13877276</v>
      </c>
      <c r="G27" s="100">
        <v>16664779</v>
      </c>
      <c r="H27" s="100">
        <v>12885301</v>
      </c>
      <c r="I27" s="100">
        <v>43427356</v>
      </c>
      <c r="J27" s="100">
        <v>27302463</v>
      </c>
      <c r="K27" s="100">
        <v>18465774</v>
      </c>
      <c r="L27" s="100">
        <v>48096580</v>
      </c>
      <c r="M27" s="100">
        <v>93864817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137292173</v>
      </c>
      <c r="W27" s="100">
        <v>261989029</v>
      </c>
      <c r="X27" s="100">
        <v>-124696856</v>
      </c>
      <c r="Y27" s="101">
        <v>-47.6</v>
      </c>
      <c r="Z27" s="102">
        <v>523978058</v>
      </c>
    </row>
    <row r="28" spans="1:26" ht="13.5">
      <c r="A28" s="103" t="s">
        <v>46</v>
      </c>
      <c r="B28" s="19">
        <v>0</v>
      </c>
      <c r="C28" s="19">
        <v>0</v>
      </c>
      <c r="D28" s="59">
        <v>470998000</v>
      </c>
      <c r="E28" s="60">
        <v>470998000</v>
      </c>
      <c r="F28" s="60">
        <v>13705387</v>
      </c>
      <c r="G28" s="60">
        <v>16351095</v>
      </c>
      <c r="H28" s="60">
        <v>12299867</v>
      </c>
      <c r="I28" s="60">
        <v>42356349</v>
      </c>
      <c r="J28" s="60">
        <v>26906970</v>
      </c>
      <c r="K28" s="60">
        <v>11046710</v>
      </c>
      <c r="L28" s="60">
        <v>46539215</v>
      </c>
      <c r="M28" s="60">
        <v>84492895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126849244</v>
      </c>
      <c r="W28" s="60">
        <v>235499000</v>
      </c>
      <c r="X28" s="60">
        <v>-108649756</v>
      </c>
      <c r="Y28" s="61">
        <v>-46.14</v>
      </c>
      <c r="Z28" s="62">
        <v>470998000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52980058</v>
      </c>
      <c r="E31" s="60">
        <v>52980058</v>
      </c>
      <c r="F31" s="60">
        <v>171890</v>
      </c>
      <c r="G31" s="60">
        <v>313685</v>
      </c>
      <c r="H31" s="60">
        <v>585434</v>
      </c>
      <c r="I31" s="60">
        <v>1071009</v>
      </c>
      <c r="J31" s="60">
        <v>395493</v>
      </c>
      <c r="K31" s="60">
        <v>7419064</v>
      </c>
      <c r="L31" s="60">
        <v>1557365</v>
      </c>
      <c r="M31" s="60">
        <v>9371922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10442931</v>
      </c>
      <c r="W31" s="60">
        <v>26490029</v>
      </c>
      <c r="X31" s="60">
        <v>-16047098</v>
      </c>
      <c r="Y31" s="61">
        <v>-60.58</v>
      </c>
      <c r="Z31" s="62">
        <v>52980058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523978058</v>
      </c>
      <c r="E32" s="100">
        <f t="shared" si="5"/>
        <v>523978058</v>
      </c>
      <c r="F32" s="100">
        <f t="shared" si="5"/>
        <v>13877277</v>
      </c>
      <c r="G32" s="100">
        <f t="shared" si="5"/>
        <v>16664780</v>
      </c>
      <c r="H32" s="100">
        <f t="shared" si="5"/>
        <v>12885301</v>
      </c>
      <c r="I32" s="100">
        <f t="shared" si="5"/>
        <v>43427358</v>
      </c>
      <c r="J32" s="100">
        <f t="shared" si="5"/>
        <v>27302463</v>
      </c>
      <c r="K32" s="100">
        <f t="shared" si="5"/>
        <v>18465774</v>
      </c>
      <c r="L32" s="100">
        <f t="shared" si="5"/>
        <v>48096580</v>
      </c>
      <c r="M32" s="100">
        <f t="shared" si="5"/>
        <v>93864817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137292175</v>
      </c>
      <c r="W32" s="100">
        <f t="shared" si="5"/>
        <v>261989029</v>
      </c>
      <c r="X32" s="100">
        <f t="shared" si="5"/>
        <v>-124696854</v>
      </c>
      <c r="Y32" s="101">
        <f>+IF(W32&lt;&gt;0,(X32/W32)*100,0)</f>
        <v>-47.59621212993617</v>
      </c>
      <c r="Z32" s="102">
        <f t="shared" si="5"/>
        <v>523978058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820866918</v>
      </c>
      <c r="C35" s="19">
        <v>0</v>
      </c>
      <c r="D35" s="59">
        <v>1128314614</v>
      </c>
      <c r="E35" s="60">
        <v>1128314614</v>
      </c>
      <c r="F35" s="60">
        <v>1049785637</v>
      </c>
      <c r="G35" s="60">
        <v>1038829388</v>
      </c>
      <c r="H35" s="60">
        <v>966211402</v>
      </c>
      <c r="I35" s="60">
        <v>966211402</v>
      </c>
      <c r="J35" s="60">
        <v>888612000</v>
      </c>
      <c r="K35" s="60">
        <v>1011975688</v>
      </c>
      <c r="L35" s="60">
        <v>1009906578</v>
      </c>
      <c r="M35" s="60">
        <v>1009906578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1009906578</v>
      </c>
      <c r="W35" s="60">
        <v>564157307</v>
      </c>
      <c r="X35" s="60">
        <v>445749271</v>
      </c>
      <c r="Y35" s="61">
        <v>79.01</v>
      </c>
      <c r="Z35" s="62">
        <v>1128314614</v>
      </c>
    </row>
    <row r="36" spans="1:26" ht="13.5">
      <c r="A36" s="58" t="s">
        <v>57</v>
      </c>
      <c r="B36" s="19">
        <v>3266769461</v>
      </c>
      <c r="C36" s="19">
        <v>0</v>
      </c>
      <c r="D36" s="59">
        <v>3357377762</v>
      </c>
      <c r="E36" s="60">
        <v>3357377762</v>
      </c>
      <c r="F36" s="60">
        <v>2809056967</v>
      </c>
      <c r="G36" s="60">
        <v>3267258682</v>
      </c>
      <c r="H36" s="60">
        <v>3241800597</v>
      </c>
      <c r="I36" s="60">
        <v>3241800597</v>
      </c>
      <c r="J36" s="60">
        <v>3242420035</v>
      </c>
      <c r="K36" s="60">
        <v>3232491790</v>
      </c>
      <c r="L36" s="60">
        <v>3280920939</v>
      </c>
      <c r="M36" s="60">
        <v>3280920939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3280920939</v>
      </c>
      <c r="W36" s="60">
        <v>1678688881</v>
      </c>
      <c r="X36" s="60">
        <v>1602232058</v>
      </c>
      <c r="Y36" s="61">
        <v>95.45</v>
      </c>
      <c r="Z36" s="62">
        <v>3357377762</v>
      </c>
    </row>
    <row r="37" spans="1:26" ht="13.5">
      <c r="A37" s="58" t="s">
        <v>58</v>
      </c>
      <c r="B37" s="19">
        <v>229663359</v>
      </c>
      <c r="C37" s="19">
        <v>0</v>
      </c>
      <c r="D37" s="59">
        <v>311225688</v>
      </c>
      <c r="E37" s="60">
        <v>311225688</v>
      </c>
      <c r="F37" s="60">
        <v>280895302</v>
      </c>
      <c r="G37" s="60">
        <v>274021445</v>
      </c>
      <c r="H37" s="60">
        <v>251458205</v>
      </c>
      <c r="I37" s="60">
        <v>251458205</v>
      </c>
      <c r="J37" s="60">
        <v>228774905</v>
      </c>
      <c r="K37" s="60">
        <v>234356870</v>
      </c>
      <c r="L37" s="60">
        <v>314849137</v>
      </c>
      <c r="M37" s="60">
        <v>314849137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314849137</v>
      </c>
      <c r="W37" s="60">
        <v>155612844</v>
      </c>
      <c r="X37" s="60">
        <v>159236293</v>
      </c>
      <c r="Y37" s="61">
        <v>102.33</v>
      </c>
      <c r="Z37" s="62">
        <v>311225688</v>
      </c>
    </row>
    <row r="38" spans="1:26" ht="13.5">
      <c r="A38" s="58" t="s">
        <v>59</v>
      </c>
      <c r="B38" s="19">
        <v>171335291</v>
      </c>
      <c r="C38" s="19">
        <v>0</v>
      </c>
      <c r="D38" s="59">
        <v>161194207</v>
      </c>
      <c r="E38" s="60">
        <v>161194207</v>
      </c>
      <c r="F38" s="60">
        <v>150238542</v>
      </c>
      <c r="G38" s="60">
        <v>169753214</v>
      </c>
      <c r="H38" s="60">
        <v>168963671</v>
      </c>
      <c r="I38" s="60">
        <v>168963671</v>
      </c>
      <c r="J38" s="60">
        <v>171194207</v>
      </c>
      <c r="K38" s="60">
        <v>150735872</v>
      </c>
      <c r="L38" s="60">
        <v>150254116</v>
      </c>
      <c r="M38" s="60">
        <v>150254116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150254116</v>
      </c>
      <c r="W38" s="60">
        <v>80597104</v>
      </c>
      <c r="X38" s="60">
        <v>69657012</v>
      </c>
      <c r="Y38" s="61">
        <v>86.43</v>
      </c>
      <c r="Z38" s="62">
        <v>161194207</v>
      </c>
    </row>
    <row r="39" spans="1:26" ht="13.5">
      <c r="A39" s="58" t="s">
        <v>60</v>
      </c>
      <c r="B39" s="19">
        <v>3686637729</v>
      </c>
      <c r="C39" s="19">
        <v>0</v>
      </c>
      <c r="D39" s="59">
        <v>4013272481</v>
      </c>
      <c r="E39" s="60">
        <v>4013272481</v>
      </c>
      <c r="F39" s="60">
        <v>3427708760</v>
      </c>
      <c r="G39" s="60">
        <v>3862313411</v>
      </c>
      <c r="H39" s="60">
        <v>3787590123</v>
      </c>
      <c r="I39" s="60">
        <v>3787590123</v>
      </c>
      <c r="J39" s="60">
        <v>3731062923</v>
      </c>
      <c r="K39" s="60">
        <v>3859374736</v>
      </c>
      <c r="L39" s="60">
        <v>3825724264</v>
      </c>
      <c r="M39" s="60">
        <v>3825724264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3825724264</v>
      </c>
      <c r="W39" s="60">
        <v>2006636241</v>
      </c>
      <c r="X39" s="60">
        <v>1819088023</v>
      </c>
      <c r="Y39" s="61">
        <v>90.65</v>
      </c>
      <c r="Z39" s="62">
        <v>4013272481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542221544</v>
      </c>
      <c r="E42" s="60">
        <v>542221544</v>
      </c>
      <c r="F42" s="60">
        <v>386679944</v>
      </c>
      <c r="G42" s="60">
        <v>-60136194</v>
      </c>
      <c r="H42" s="60">
        <v>-80924486</v>
      </c>
      <c r="I42" s="60">
        <v>245619264</v>
      </c>
      <c r="J42" s="60">
        <v>-60703043</v>
      </c>
      <c r="K42" s="60">
        <v>103493411</v>
      </c>
      <c r="L42" s="60">
        <v>-129454738</v>
      </c>
      <c r="M42" s="60">
        <v>-86664370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158954894</v>
      </c>
      <c r="W42" s="60">
        <v>478626445</v>
      </c>
      <c r="X42" s="60">
        <v>-319671551</v>
      </c>
      <c r="Y42" s="61">
        <v>-66.79</v>
      </c>
      <c r="Z42" s="62">
        <v>542221544</v>
      </c>
    </row>
    <row r="43" spans="1:26" ht="13.5">
      <c r="A43" s="58" t="s">
        <v>63</v>
      </c>
      <c r="B43" s="19">
        <v>0</v>
      </c>
      <c r="C43" s="19">
        <v>0</v>
      </c>
      <c r="D43" s="59">
        <v>-543221547</v>
      </c>
      <c r="E43" s="60">
        <v>-543221547</v>
      </c>
      <c r="F43" s="60">
        <v>0</v>
      </c>
      <c r="G43" s="60">
        <v>0</v>
      </c>
      <c r="H43" s="60">
        <v>89254</v>
      </c>
      <c r="I43" s="60">
        <v>89254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89254</v>
      </c>
      <c r="W43" s="60">
        <v>-145632256</v>
      </c>
      <c r="X43" s="60">
        <v>145721510</v>
      </c>
      <c r="Y43" s="61">
        <v>-100.06</v>
      </c>
      <c r="Z43" s="62">
        <v>-543221547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20437</v>
      </c>
      <c r="X44" s="60">
        <v>-20437</v>
      </c>
      <c r="Y44" s="61">
        <v>-100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373136404</v>
      </c>
      <c r="E45" s="100">
        <v>373136404</v>
      </c>
      <c r="F45" s="100">
        <v>1120736818</v>
      </c>
      <c r="G45" s="100">
        <v>1060600624</v>
      </c>
      <c r="H45" s="100">
        <v>979765392</v>
      </c>
      <c r="I45" s="100">
        <v>979765392</v>
      </c>
      <c r="J45" s="100">
        <v>919062349</v>
      </c>
      <c r="K45" s="100">
        <v>1022555760</v>
      </c>
      <c r="L45" s="100">
        <v>893101022</v>
      </c>
      <c r="M45" s="100">
        <v>893101022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893101022</v>
      </c>
      <c r="W45" s="100">
        <v>707151033</v>
      </c>
      <c r="X45" s="100">
        <v>185949989</v>
      </c>
      <c r="Y45" s="101">
        <v>26.3</v>
      </c>
      <c r="Z45" s="102">
        <v>373136404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58744296</v>
      </c>
      <c r="C49" s="52">
        <v>0</v>
      </c>
      <c r="D49" s="129">
        <v>23586368</v>
      </c>
      <c r="E49" s="54">
        <v>18502704</v>
      </c>
      <c r="F49" s="54">
        <v>0</v>
      </c>
      <c r="G49" s="54">
        <v>0</v>
      </c>
      <c r="H49" s="54">
        <v>0</v>
      </c>
      <c r="I49" s="54">
        <v>17383443</v>
      </c>
      <c r="J49" s="54">
        <v>0</v>
      </c>
      <c r="K49" s="54">
        <v>0</v>
      </c>
      <c r="L49" s="54">
        <v>0</v>
      </c>
      <c r="M49" s="54">
        <v>16851588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17172145</v>
      </c>
      <c r="W49" s="54">
        <v>92015514</v>
      </c>
      <c r="X49" s="54">
        <v>200498637</v>
      </c>
      <c r="Y49" s="54">
        <v>444754695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-68960</v>
      </c>
      <c r="C51" s="52">
        <v>0</v>
      </c>
      <c r="D51" s="129">
        <v>-84909</v>
      </c>
      <c r="E51" s="54">
        <v>-16133</v>
      </c>
      <c r="F51" s="54">
        <v>0</v>
      </c>
      <c r="G51" s="54">
        <v>0</v>
      </c>
      <c r="H51" s="54">
        <v>0</v>
      </c>
      <c r="I51" s="54">
        <v>-199105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-369107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101.08065191877324</v>
      </c>
      <c r="E58" s="7">
        <f t="shared" si="6"/>
        <v>101.08065191877324</v>
      </c>
      <c r="F58" s="7">
        <f t="shared" si="6"/>
        <v>44.599531130456825</v>
      </c>
      <c r="G58" s="7">
        <f t="shared" si="6"/>
        <v>45.140611409979705</v>
      </c>
      <c r="H58" s="7">
        <f t="shared" si="6"/>
        <v>38.298883119796336</v>
      </c>
      <c r="I58" s="7">
        <f t="shared" si="6"/>
        <v>42.75391841768016</v>
      </c>
      <c r="J58" s="7">
        <f t="shared" si="6"/>
        <v>56.14478243680405</v>
      </c>
      <c r="K58" s="7">
        <f t="shared" si="6"/>
        <v>0</v>
      </c>
      <c r="L58" s="7">
        <f t="shared" si="6"/>
        <v>34.04785346931803</v>
      </c>
      <c r="M58" s="7">
        <f t="shared" si="6"/>
        <v>27.8748088625593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34.73336563281755</v>
      </c>
      <c r="W58" s="7">
        <f t="shared" si="6"/>
        <v>95.77424242289483</v>
      </c>
      <c r="X58" s="7">
        <f t="shared" si="6"/>
        <v>0</v>
      </c>
      <c r="Y58" s="7">
        <f t="shared" si="6"/>
        <v>0</v>
      </c>
      <c r="Z58" s="8">
        <f t="shared" si="6"/>
        <v>101.08065191877324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101.21237613825723</v>
      </c>
      <c r="E60" s="13">
        <f t="shared" si="7"/>
        <v>101.21237613825723</v>
      </c>
      <c r="F60" s="13">
        <f t="shared" si="7"/>
        <v>49.18827690342301</v>
      </c>
      <c r="G60" s="13">
        <f t="shared" si="7"/>
        <v>50.70825390187807</v>
      </c>
      <c r="H60" s="13">
        <f t="shared" si="7"/>
        <v>43.14646986437668</v>
      </c>
      <c r="I60" s="13">
        <f t="shared" si="7"/>
        <v>47.75131395802223</v>
      </c>
      <c r="J60" s="13">
        <f t="shared" si="7"/>
        <v>61.97109657126332</v>
      </c>
      <c r="K60" s="13">
        <f t="shared" si="7"/>
        <v>0</v>
      </c>
      <c r="L60" s="13">
        <f t="shared" si="7"/>
        <v>39.29178516447303</v>
      </c>
      <c r="M60" s="13">
        <f t="shared" si="7"/>
        <v>30.942286658519414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38.66478242966445</v>
      </c>
      <c r="W60" s="13">
        <f t="shared" si="7"/>
        <v>95.2591509264803</v>
      </c>
      <c r="X60" s="13">
        <f t="shared" si="7"/>
        <v>0</v>
      </c>
      <c r="Y60" s="13">
        <f t="shared" si="7"/>
        <v>0</v>
      </c>
      <c r="Z60" s="14">
        <f t="shared" si="7"/>
        <v>101.21237613825723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101.2123767964042</v>
      </c>
      <c r="E62" s="13">
        <f t="shared" si="7"/>
        <v>101.2123767964042</v>
      </c>
      <c r="F62" s="13">
        <f t="shared" si="7"/>
        <v>70.7402012498145</v>
      </c>
      <c r="G62" s="13">
        <f t="shared" si="7"/>
        <v>78.31582669086679</v>
      </c>
      <c r="H62" s="13">
        <f t="shared" si="7"/>
        <v>67.0451729768188</v>
      </c>
      <c r="I62" s="13">
        <f t="shared" si="7"/>
        <v>71.94370317387757</v>
      </c>
      <c r="J62" s="13">
        <f t="shared" si="7"/>
        <v>72.83331084307993</v>
      </c>
      <c r="K62" s="13">
        <f t="shared" si="7"/>
        <v>0</v>
      </c>
      <c r="L62" s="13">
        <f t="shared" si="7"/>
        <v>63.88358978101413</v>
      </c>
      <c r="M62" s="13">
        <f t="shared" si="7"/>
        <v>39.04374139611538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53.63621342539518</v>
      </c>
      <c r="W62" s="13">
        <f t="shared" si="7"/>
        <v>95.25915153910105</v>
      </c>
      <c r="X62" s="13">
        <f t="shared" si="7"/>
        <v>0</v>
      </c>
      <c r="Y62" s="13">
        <f t="shared" si="7"/>
        <v>0</v>
      </c>
      <c r="Z62" s="14">
        <f t="shared" si="7"/>
        <v>101.2123767964042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101.21237332247377</v>
      </c>
      <c r="E63" s="13">
        <f t="shared" si="7"/>
        <v>101.21237332247377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95.25914861837191</v>
      </c>
      <c r="X63" s="13">
        <f t="shared" si="7"/>
        <v>0</v>
      </c>
      <c r="Y63" s="13">
        <f t="shared" si="7"/>
        <v>0</v>
      </c>
      <c r="Z63" s="14">
        <f t="shared" si="7"/>
        <v>101.21237332247377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101.2124081519436</v>
      </c>
      <c r="E65" s="13">
        <f t="shared" si="7"/>
        <v>101.2124081519436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756.7307562934758</v>
      </c>
      <c r="K65" s="13">
        <f t="shared" si="7"/>
        <v>0</v>
      </c>
      <c r="L65" s="13">
        <f t="shared" si="7"/>
        <v>0</v>
      </c>
      <c r="M65" s="13">
        <f t="shared" si="7"/>
        <v>251.5300657643173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126.14470558946029</v>
      </c>
      <c r="W65" s="13">
        <f t="shared" si="7"/>
        <v>95.25917352653471</v>
      </c>
      <c r="X65" s="13">
        <f t="shared" si="7"/>
        <v>0</v>
      </c>
      <c r="Y65" s="13">
        <f t="shared" si="7"/>
        <v>0</v>
      </c>
      <c r="Z65" s="14">
        <f t="shared" si="7"/>
        <v>101.2124081519436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269841838</v>
      </c>
      <c r="E67" s="26">
        <v>269841838</v>
      </c>
      <c r="F67" s="26">
        <v>23290487</v>
      </c>
      <c r="G67" s="26">
        <v>20550466</v>
      </c>
      <c r="H67" s="26">
        <v>20658169</v>
      </c>
      <c r="I67" s="26">
        <v>64499122</v>
      </c>
      <c r="J67" s="26">
        <v>25473587</v>
      </c>
      <c r="K67" s="26">
        <v>30207505</v>
      </c>
      <c r="L67" s="26">
        <v>19745653</v>
      </c>
      <c r="M67" s="26">
        <v>75426745</v>
      </c>
      <c r="N67" s="26"/>
      <c r="O67" s="26"/>
      <c r="P67" s="26"/>
      <c r="Q67" s="26"/>
      <c r="R67" s="26"/>
      <c r="S67" s="26"/>
      <c r="T67" s="26"/>
      <c r="U67" s="26"/>
      <c r="V67" s="26">
        <v>139925867</v>
      </c>
      <c r="W67" s="26">
        <v>134920920</v>
      </c>
      <c r="X67" s="26"/>
      <c r="Y67" s="25"/>
      <c r="Z67" s="27">
        <v>269841838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240523622</v>
      </c>
      <c r="E69" s="21">
        <v>240523622</v>
      </c>
      <c r="F69" s="21">
        <v>21117731</v>
      </c>
      <c r="G69" s="21">
        <v>18294075</v>
      </c>
      <c r="H69" s="21">
        <v>18337185</v>
      </c>
      <c r="I69" s="21">
        <v>57748991</v>
      </c>
      <c r="J69" s="21">
        <v>23078646</v>
      </c>
      <c r="K69" s="21">
        <v>27760261</v>
      </c>
      <c r="L69" s="21">
        <v>17110373</v>
      </c>
      <c r="M69" s="21">
        <v>67949280</v>
      </c>
      <c r="N69" s="21"/>
      <c r="O69" s="21"/>
      <c r="P69" s="21"/>
      <c r="Q69" s="21"/>
      <c r="R69" s="21"/>
      <c r="S69" s="21"/>
      <c r="T69" s="21"/>
      <c r="U69" s="21"/>
      <c r="V69" s="21">
        <v>125698271</v>
      </c>
      <c r="W69" s="21">
        <v>120261812</v>
      </c>
      <c r="X69" s="21"/>
      <c r="Y69" s="20"/>
      <c r="Z69" s="23">
        <v>240523622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162280572</v>
      </c>
      <c r="E71" s="21">
        <v>162280572</v>
      </c>
      <c r="F71" s="21">
        <v>14683939</v>
      </c>
      <c r="G71" s="21">
        <v>11845123</v>
      </c>
      <c r="H71" s="21">
        <v>11800772</v>
      </c>
      <c r="I71" s="21">
        <v>38329834</v>
      </c>
      <c r="J71" s="21">
        <v>16547909</v>
      </c>
      <c r="K71" s="21">
        <v>21016324</v>
      </c>
      <c r="L71" s="21">
        <v>10523784</v>
      </c>
      <c r="M71" s="21">
        <v>48088017</v>
      </c>
      <c r="N71" s="21"/>
      <c r="O71" s="21"/>
      <c r="P71" s="21"/>
      <c r="Q71" s="21"/>
      <c r="R71" s="21"/>
      <c r="S71" s="21"/>
      <c r="T71" s="21"/>
      <c r="U71" s="21"/>
      <c r="V71" s="21">
        <v>86417851</v>
      </c>
      <c r="W71" s="21">
        <v>81140286</v>
      </c>
      <c r="X71" s="21"/>
      <c r="Y71" s="20"/>
      <c r="Z71" s="23">
        <v>162280572</v>
      </c>
    </row>
    <row r="72" spans="1:26" ht="13.5" hidden="1">
      <c r="A72" s="39" t="s">
        <v>105</v>
      </c>
      <c r="B72" s="19"/>
      <c r="C72" s="19"/>
      <c r="D72" s="20">
        <v>74983999</v>
      </c>
      <c r="E72" s="21">
        <v>74983999</v>
      </c>
      <c r="F72" s="21">
        <v>6136908</v>
      </c>
      <c r="G72" s="21">
        <v>6152443</v>
      </c>
      <c r="H72" s="21">
        <v>6240784</v>
      </c>
      <c r="I72" s="21">
        <v>18530135</v>
      </c>
      <c r="J72" s="21">
        <v>6233445</v>
      </c>
      <c r="K72" s="21">
        <v>6176454</v>
      </c>
      <c r="L72" s="21">
        <v>6287141</v>
      </c>
      <c r="M72" s="21">
        <v>18697040</v>
      </c>
      <c r="N72" s="21"/>
      <c r="O72" s="21"/>
      <c r="P72" s="21"/>
      <c r="Q72" s="21"/>
      <c r="R72" s="21"/>
      <c r="S72" s="21"/>
      <c r="T72" s="21"/>
      <c r="U72" s="21"/>
      <c r="V72" s="21">
        <v>37227175</v>
      </c>
      <c r="W72" s="21">
        <v>37492000</v>
      </c>
      <c r="X72" s="21"/>
      <c r="Y72" s="20"/>
      <c r="Z72" s="23">
        <v>74983999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>
        <v>269817</v>
      </c>
      <c r="L73" s="21"/>
      <c r="M73" s="21">
        <v>269817</v>
      </c>
      <c r="N73" s="21"/>
      <c r="O73" s="21"/>
      <c r="P73" s="21"/>
      <c r="Q73" s="21"/>
      <c r="R73" s="21"/>
      <c r="S73" s="21"/>
      <c r="T73" s="21"/>
      <c r="U73" s="21"/>
      <c r="V73" s="21">
        <v>269817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3259051</v>
      </c>
      <c r="E74" s="21">
        <v>3259051</v>
      </c>
      <c r="F74" s="21">
        <v>296884</v>
      </c>
      <c r="G74" s="21">
        <v>296509</v>
      </c>
      <c r="H74" s="21">
        <v>295629</v>
      </c>
      <c r="I74" s="21">
        <v>889022</v>
      </c>
      <c r="J74" s="21">
        <v>297292</v>
      </c>
      <c r="K74" s="21">
        <v>297666</v>
      </c>
      <c r="L74" s="21">
        <v>299448</v>
      </c>
      <c r="M74" s="21">
        <v>894406</v>
      </c>
      <c r="N74" s="21"/>
      <c r="O74" s="21"/>
      <c r="P74" s="21"/>
      <c r="Q74" s="21"/>
      <c r="R74" s="21"/>
      <c r="S74" s="21"/>
      <c r="T74" s="21"/>
      <c r="U74" s="21"/>
      <c r="V74" s="21">
        <v>1783428</v>
      </c>
      <c r="W74" s="21">
        <v>1629526</v>
      </c>
      <c r="X74" s="21"/>
      <c r="Y74" s="20"/>
      <c r="Z74" s="23">
        <v>3259051</v>
      </c>
    </row>
    <row r="75" spans="1:26" ht="13.5" hidden="1">
      <c r="A75" s="40" t="s">
        <v>110</v>
      </c>
      <c r="B75" s="28"/>
      <c r="C75" s="28"/>
      <c r="D75" s="29">
        <v>29318216</v>
      </c>
      <c r="E75" s="30">
        <v>29318216</v>
      </c>
      <c r="F75" s="30">
        <v>2172756</v>
      </c>
      <c r="G75" s="30">
        <v>2256391</v>
      </c>
      <c r="H75" s="30">
        <v>2320984</v>
      </c>
      <c r="I75" s="30">
        <v>6750131</v>
      </c>
      <c r="J75" s="30">
        <v>2394941</v>
      </c>
      <c r="K75" s="30">
        <v>2447244</v>
      </c>
      <c r="L75" s="30">
        <v>2635280</v>
      </c>
      <c r="M75" s="30">
        <v>7477465</v>
      </c>
      <c r="N75" s="30"/>
      <c r="O75" s="30"/>
      <c r="P75" s="30"/>
      <c r="Q75" s="30"/>
      <c r="R75" s="30"/>
      <c r="S75" s="30"/>
      <c r="T75" s="30"/>
      <c r="U75" s="30"/>
      <c r="V75" s="30">
        <v>14227596</v>
      </c>
      <c r="W75" s="30">
        <v>14659108</v>
      </c>
      <c r="X75" s="30"/>
      <c r="Y75" s="29"/>
      <c r="Z75" s="31">
        <v>29318216</v>
      </c>
    </row>
    <row r="76" spans="1:26" ht="13.5" hidden="1">
      <c r="A76" s="42" t="s">
        <v>286</v>
      </c>
      <c r="B76" s="32"/>
      <c r="C76" s="32"/>
      <c r="D76" s="33">
        <v>272757889</v>
      </c>
      <c r="E76" s="34">
        <v>272757889</v>
      </c>
      <c r="F76" s="34">
        <v>10387448</v>
      </c>
      <c r="G76" s="34">
        <v>9276606</v>
      </c>
      <c r="H76" s="34">
        <v>7911848</v>
      </c>
      <c r="I76" s="34">
        <v>27575902</v>
      </c>
      <c r="J76" s="34">
        <v>14302090</v>
      </c>
      <c r="K76" s="34"/>
      <c r="L76" s="34">
        <v>6722971</v>
      </c>
      <c r="M76" s="34">
        <v>21025061</v>
      </c>
      <c r="N76" s="34"/>
      <c r="O76" s="34"/>
      <c r="P76" s="34"/>
      <c r="Q76" s="34"/>
      <c r="R76" s="34"/>
      <c r="S76" s="34"/>
      <c r="T76" s="34"/>
      <c r="U76" s="34"/>
      <c r="V76" s="34">
        <v>48600963</v>
      </c>
      <c r="W76" s="34">
        <v>129219489</v>
      </c>
      <c r="X76" s="34"/>
      <c r="Y76" s="33"/>
      <c r="Z76" s="35">
        <v>272757889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243439673</v>
      </c>
      <c r="E78" s="21">
        <v>243439673</v>
      </c>
      <c r="F78" s="21">
        <v>10387448</v>
      </c>
      <c r="G78" s="21">
        <v>9276606</v>
      </c>
      <c r="H78" s="21">
        <v>7911848</v>
      </c>
      <c r="I78" s="21">
        <v>27575902</v>
      </c>
      <c r="J78" s="21">
        <v>14302090</v>
      </c>
      <c r="K78" s="21"/>
      <c r="L78" s="21">
        <v>6722971</v>
      </c>
      <c r="M78" s="21">
        <v>21025061</v>
      </c>
      <c r="N78" s="21"/>
      <c r="O78" s="21"/>
      <c r="P78" s="21"/>
      <c r="Q78" s="21"/>
      <c r="R78" s="21"/>
      <c r="S78" s="21"/>
      <c r="T78" s="21"/>
      <c r="U78" s="21"/>
      <c r="V78" s="21">
        <v>48600963</v>
      </c>
      <c r="W78" s="21">
        <v>114560381</v>
      </c>
      <c r="X78" s="21"/>
      <c r="Y78" s="20"/>
      <c r="Z78" s="23">
        <v>243439673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164248024</v>
      </c>
      <c r="E80" s="21">
        <v>164248024</v>
      </c>
      <c r="F80" s="21">
        <v>10387448</v>
      </c>
      <c r="G80" s="21">
        <v>9276606</v>
      </c>
      <c r="H80" s="21">
        <v>7911848</v>
      </c>
      <c r="I80" s="21">
        <v>27575902</v>
      </c>
      <c r="J80" s="21">
        <v>12052390</v>
      </c>
      <c r="K80" s="21"/>
      <c r="L80" s="21">
        <v>6722971</v>
      </c>
      <c r="M80" s="21">
        <v>18775361</v>
      </c>
      <c r="N80" s="21"/>
      <c r="O80" s="21"/>
      <c r="P80" s="21"/>
      <c r="Q80" s="21"/>
      <c r="R80" s="21"/>
      <c r="S80" s="21"/>
      <c r="T80" s="21"/>
      <c r="U80" s="21"/>
      <c r="V80" s="21">
        <v>46351263</v>
      </c>
      <c r="W80" s="21">
        <v>77293548</v>
      </c>
      <c r="X80" s="21"/>
      <c r="Y80" s="20"/>
      <c r="Z80" s="23">
        <v>164248024</v>
      </c>
    </row>
    <row r="81" spans="1:26" ht="13.5" hidden="1">
      <c r="A81" s="39" t="s">
        <v>105</v>
      </c>
      <c r="B81" s="19"/>
      <c r="C81" s="19"/>
      <c r="D81" s="20">
        <v>75893085</v>
      </c>
      <c r="E81" s="21">
        <v>75893085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35714560</v>
      </c>
      <c r="X81" s="21"/>
      <c r="Y81" s="20"/>
      <c r="Z81" s="23">
        <v>75893085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3298564</v>
      </c>
      <c r="E83" s="21">
        <v>3298564</v>
      </c>
      <c r="F83" s="21"/>
      <c r="G83" s="21"/>
      <c r="H83" s="21"/>
      <c r="I83" s="21"/>
      <c r="J83" s="21">
        <v>2249700</v>
      </c>
      <c r="K83" s="21"/>
      <c r="L83" s="21"/>
      <c r="M83" s="21">
        <v>2249700</v>
      </c>
      <c r="N83" s="21"/>
      <c r="O83" s="21"/>
      <c r="P83" s="21"/>
      <c r="Q83" s="21"/>
      <c r="R83" s="21"/>
      <c r="S83" s="21"/>
      <c r="T83" s="21"/>
      <c r="U83" s="21"/>
      <c r="V83" s="21">
        <v>2249700</v>
      </c>
      <c r="W83" s="21">
        <v>1552273</v>
      </c>
      <c r="X83" s="21"/>
      <c r="Y83" s="20"/>
      <c r="Z83" s="23">
        <v>3298564</v>
      </c>
    </row>
    <row r="84" spans="1:26" ht="13.5" hidden="1">
      <c r="A84" s="40" t="s">
        <v>110</v>
      </c>
      <c r="B84" s="28"/>
      <c r="C84" s="28"/>
      <c r="D84" s="29">
        <v>29318216</v>
      </c>
      <c r="E84" s="30">
        <v>29318216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14659108</v>
      </c>
      <c r="X84" s="30"/>
      <c r="Y84" s="29"/>
      <c r="Z84" s="31">
        <v>29318216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19588400</v>
      </c>
      <c r="F5" s="358">
        <f t="shared" si="0"/>
        <v>19588400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9794200</v>
      </c>
      <c r="Y5" s="358">
        <f t="shared" si="0"/>
        <v>-9794200</v>
      </c>
      <c r="Z5" s="359">
        <f>+IF(X5&lt;&gt;0,+(Y5/X5)*100,0)</f>
        <v>-100</v>
      </c>
      <c r="AA5" s="360">
        <f>+AA6+AA8+AA11+AA13+AA15</f>
        <v>19588400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2126000</v>
      </c>
      <c r="F6" s="59">
        <f t="shared" si="1"/>
        <v>2126000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1063000</v>
      </c>
      <c r="Y6" s="59">
        <f t="shared" si="1"/>
        <v>-1063000</v>
      </c>
      <c r="Z6" s="61">
        <f>+IF(X6&lt;&gt;0,+(Y6/X6)*100,0)</f>
        <v>-100</v>
      </c>
      <c r="AA6" s="62">
        <f t="shared" si="1"/>
        <v>2126000</v>
      </c>
    </row>
    <row r="7" spans="1:27" ht="13.5">
      <c r="A7" s="291" t="s">
        <v>228</v>
      </c>
      <c r="B7" s="142"/>
      <c r="C7" s="60"/>
      <c r="D7" s="340"/>
      <c r="E7" s="60">
        <v>2126000</v>
      </c>
      <c r="F7" s="59">
        <v>2126000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1063000</v>
      </c>
      <c r="Y7" s="59">
        <v>-1063000</v>
      </c>
      <c r="Z7" s="61">
        <v>-100</v>
      </c>
      <c r="AA7" s="62">
        <v>2126000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11662400</v>
      </c>
      <c r="F11" s="364">
        <f t="shared" si="3"/>
        <v>11662400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5831200</v>
      </c>
      <c r="Y11" s="364">
        <f t="shared" si="3"/>
        <v>-5831200</v>
      </c>
      <c r="Z11" s="365">
        <f>+IF(X11&lt;&gt;0,+(Y11/X11)*100,0)</f>
        <v>-100</v>
      </c>
      <c r="AA11" s="366">
        <f t="shared" si="3"/>
        <v>11662400</v>
      </c>
    </row>
    <row r="12" spans="1:27" ht="13.5">
      <c r="A12" s="291" t="s">
        <v>231</v>
      </c>
      <c r="B12" s="136"/>
      <c r="C12" s="60"/>
      <c r="D12" s="340"/>
      <c r="E12" s="60">
        <v>11662400</v>
      </c>
      <c r="F12" s="59">
        <v>11662400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5831200</v>
      </c>
      <c r="Y12" s="59">
        <v>-5831200</v>
      </c>
      <c r="Z12" s="61">
        <v>-100</v>
      </c>
      <c r="AA12" s="62">
        <v>11662400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5800000</v>
      </c>
      <c r="F13" s="342">
        <f t="shared" si="4"/>
        <v>5800000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2900000</v>
      </c>
      <c r="Y13" s="342">
        <f t="shared" si="4"/>
        <v>-2900000</v>
      </c>
      <c r="Z13" s="335">
        <f>+IF(X13&lt;&gt;0,+(Y13/X13)*100,0)</f>
        <v>-100</v>
      </c>
      <c r="AA13" s="273">
        <f t="shared" si="4"/>
        <v>5800000</v>
      </c>
    </row>
    <row r="14" spans="1:27" ht="13.5">
      <c r="A14" s="291" t="s">
        <v>232</v>
      </c>
      <c r="B14" s="136"/>
      <c r="C14" s="60"/>
      <c r="D14" s="340"/>
      <c r="E14" s="60">
        <v>5800000</v>
      </c>
      <c r="F14" s="59">
        <v>5800000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2900000</v>
      </c>
      <c r="Y14" s="59">
        <v>-2900000</v>
      </c>
      <c r="Z14" s="61">
        <v>-100</v>
      </c>
      <c r="AA14" s="62">
        <v>5800000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14476240</v>
      </c>
      <c r="F40" s="345">
        <f t="shared" si="9"/>
        <v>14476240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7238120</v>
      </c>
      <c r="Y40" s="345">
        <f t="shared" si="9"/>
        <v>-7238120</v>
      </c>
      <c r="Z40" s="336">
        <f>+IF(X40&lt;&gt;0,+(Y40/X40)*100,0)</f>
        <v>-100</v>
      </c>
      <c r="AA40" s="350">
        <f>SUM(AA41:AA49)</f>
        <v>14476240</v>
      </c>
    </row>
    <row r="41" spans="1:27" ht="13.5">
      <c r="A41" s="361" t="s">
        <v>247</v>
      </c>
      <c r="B41" s="142"/>
      <c r="C41" s="362"/>
      <c r="D41" s="363"/>
      <c r="E41" s="362">
        <v>5602000</v>
      </c>
      <c r="F41" s="364">
        <v>5602000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2801000</v>
      </c>
      <c r="Y41" s="364">
        <v>-2801000</v>
      </c>
      <c r="Z41" s="365">
        <v>-100</v>
      </c>
      <c r="AA41" s="366">
        <v>5602000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1834500</v>
      </c>
      <c r="F43" s="370">
        <v>1834500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917250</v>
      </c>
      <c r="Y43" s="370">
        <v>-917250</v>
      </c>
      <c r="Z43" s="371">
        <v>-100</v>
      </c>
      <c r="AA43" s="303">
        <v>1834500</v>
      </c>
    </row>
    <row r="44" spans="1:27" ht="13.5">
      <c r="A44" s="361" t="s">
        <v>250</v>
      </c>
      <c r="B44" s="136"/>
      <c r="C44" s="60"/>
      <c r="D44" s="368"/>
      <c r="E44" s="54">
        <v>261500</v>
      </c>
      <c r="F44" s="53">
        <v>261500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130750</v>
      </c>
      <c r="Y44" s="53">
        <v>-130750</v>
      </c>
      <c r="Z44" s="94">
        <v>-100</v>
      </c>
      <c r="AA44" s="95">
        <v>261500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6778240</v>
      </c>
      <c r="F48" s="53">
        <v>6778240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3389120</v>
      </c>
      <c r="Y48" s="53">
        <v>-3389120</v>
      </c>
      <c r="Z48" s="94">
        <v>-100</v>
      </c>
      <c r="AA48" s="95">
        <v>6778240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34064640</v>
      </c>
      <c r="F60" s="264">
        <f t="shared" si="14"/>
        <v>34064640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17032320</v>
      </c>
      <c r="Y60" s="264">
        <f t="shared" si="14"/>
        <v>-17032320</v>
      </c>
      <c r="Z60" s="337">
        <f>+IF(X60&lt;&gt;0,+(Y60/X60)*100,0)</f>
        <v>-100</v>
      </c>
      <c r="AA60" s="232">
        <f>+AA57+AA54+AA51+AA40+AA37+AA34+AA22+AA5</f>
        <v>34064640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1187941216</v>
      </c>
      <c r="F5" s="100">
        <f t="shared" si="0"/>
        <v>1187941216</v>
      </c>
      <c r="G5" s="100">
        <f t="shared" si="0"/>
        <v>235082058</v>
      </c>
      <c r="H5" s="100">
        <f t="shared" si="0"/>
        <v>3025047</v>
      </c>
      <c r="I5" s="100">
        <f t="shared" si="0"/>
        <v>4200786</v>
      </c>
      <c r="J5" s="100">
        <f t="shared" si="0"/>
        <v>242307891</v>
      </c>
      <c r="K5" s="100">
        <f t="shared" si="0"/>
        <v>2930926</v>
      </c>
      <c r="L5" s="100">
        <f t="shared" si="0"/>
        <v>174705779</v>
      </c>
      <c r="M5" s="100">
        <f t="shared" si="0"/>
        <v>7713138</v>
      </c>
      <c r="N5" s="100">
        <f t="shared" si="0"/>
        <v>185349843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427657734</v>
      </c>
      <c r="X5" s="100">
        <f t="shared" si="0"/>
        <v>593970609</v>
      </c>
      <c r="Y5" s="100">
        <f t="shared" si="0"/>
        <v>-166312875</v>
      </c>
      <c r="Z5" s="137">
        <f>+IF(X5&lt;&gt;0,+(Y5/X5)*100,0)</f>
        <v>-28.000185948594634</v>
      </c>
      <c r="AA5" s="153">
        <f>SUM(AA6:AA8)</f>
        <v>1187941216</v>
      </c>
    </row>
    <row r="6" spans="1:27" ht="13.5">
      <c r="A6" s="138" t="s">
        <v>75</v>
      </c>
      <c r="B6" s="136"/>
      <c r="C6" s="155"/>
      <c r="D6" s="155"/>
      <c r="E6" s="156">
        <v>989783614</v>
      </c>
      <c r="F6" s="60">
        <v>989783614</v>
      </c>
      <c r="G6" s="60">
        <v>182083096</v>
      </c>
      <c r="H6" s="60">
        <v>595768</v>
      </c>
      <c r="I6" s="60">
        <v>193785</v>
      </c>
      <c r="J6" s="60">
        <v>182872649</v>
      </c>
      <c r="K6" s="60">
        <v>507688</v>
      </c>
      <c r="L6" s="60">
        <v>123897635</v>
      </c>
      <c r="M6" s="60">
        <v>5299494</v>
      </c>
      <c r="N6" s="60">
        <v>129704817</v>
      </c>
      <c r="O6" s="60"/>
      <c r="P6" s="60"/>
      <c r="Q6" s="60"/>
      <c r="R6" s="60"/>
      <c r="S6" s="60"/>
      <c r="T6" s="60"/>
      <c r="U6" s="60"/>
      <c r="V6" s="60"/>
      <c r="W6" s="60">
        <v>312577466</v>
      </c>
      <c r="X6" s="60">
        <v>494891807</v>
      </c>
      <c r="Y6" s="60">
        <v>-182314341</v>
      </c>
      <c r="Z6" s="140">
        <v>-36.84</v>
      </c>
      <c r="AA6" s="155">
        <v>989783614</v>
      </c>
    </row>
    <row r="7" spans="1:27" ht="13.5">
      <c r="A7" s="138" t="s">
        <v>76</v>
      </c>
      <c r="B7" s="136"/>
      <c r="C7" s="157"/>
      <c r="D7" s="157"/>
      <c r="E7" s="158">
        <v>107856139</v>
      </c>
      <c r="F7" s="159">
        <v>107856139</v>
      </c>
      <c r="G7" s="159">
        <v>21071455</v>
      </c>
      <c r="H7" s="159">
        <v>2394486</v>
      </c>
      <c r="I7" s="159">
        <v>3967964</v>
      </c>
      <c r="J7" s="159">
        <v>27433905</v>
      </c>
      <c r="K7" s="159">
        <v>2175592</v>
      </c>
      <c r="L7" s="159">
        <v>25551688</v>
      </c>
      <c r="M7" s="159">
        <v>1436664</v>
      </c>
      <c r="N7" s="159">
        <v>29163944</v>
      </c>
      <c r="O7" s="159"/>
      <c r="P7" s="159"/>
      <c r="Q7" s="159"/>
      <c r="R7" s="159"/>
      <c r="S7" s="159"/>
      <c r="T7" s="159"/>
      <c r="U7" s="159"/>
      <c r="V7" s="159"/>
      <c r="W7" s="159">
        <v>56597849</v>
      </c>
      <c r="X7" s="159">
        <v>53928070</v>
      </c>
      <c r="Y7" s="159">
        <v>2669779</v>
      </c>
      <c r="Z7" s="141">
        <v>4.95</v>
      </c>
      <c r="AA7" s="157">
        <v>107856139</v>
      </c>
    </row>
    <row r="8" spans="1:27" ht="13.5">
      <c r="A8" s="138" t="s">
        <v>77</v>
      </c>
      <c r="B8" s="136"/>
      <c r="C8" s="155"/>
      <c r="D8" s="155"/>
      <c r="E8" s="156">
        <v>90301463</v>
      </c>
      <c r="F8" s="60">
        <v>90301463</v>
      </c>
      <c r="G8" s="60">
        <v>31927507</v>
      </c>
      <c r="H8" s="60">
        <v>34793</v>
      </c>
      <c r="I8" s="60">
        <v>39037</v>
      </c>
      <c r="J8" s="60">
        <v>32001337</v>
      </c>
      <c r="K8" s="60">
        <v>247646</v>
      </c>
      <c r="L8" s="60">
        <v>25256456</v>
      </c>
      <c r="M8" s="60">
        <v>976980</v>
      </c>
      <c r="N8" s="60">
        <v>26481082</v>
      </c>
      <c r="O8" s="60"/>
      <c r="P8" s="60"/>
      <c r="Q8" s="60"/>
      <c r="R8" s="60"/>
      <c r="S8" s="60"/>
      <c r="T8" s="60"/>
      <c r="U8" s="60"/>
      <c r="V8" s="60"/>
      <c r="W8" s="60">
        <v>58482419</v>
      </c>
      <c r="X8" s="60">
        <v>45150732</v>
      </c>
      <c r="Y8" s="60">
        <v>13331687</v>
      </c>
      <c r="Z8" s="140">
        <v>29.53</v>
      </c>
      <c r="AA8" s="155">
        <v>90301463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72873365</v>
      </c>
      <c r="F9" s="100">
        <f t="shared" si="1"/>
        <v>72873365</v>
      </c>
      <c r="G9" s="100">
        <f t="shared" si="1"/>
        <v>26910648</v>
      </c>
      <c r="H9" s="100">
        <f t="shared" si="1"/>
        <v>297579</v>
      </c>
      <c r="I9" s="100">
        <f t="shared" si="1"/>
        <v>296129</v>
      </c>
      <c r="J9" s="100">
        <f t="shared" si="1"/>
        <v>27504356</v>
      </c>
      <c r="K9" s="100">
        <f t="shared" si="1"/>
        <v>313615</v>
      </c>
      <c r="L9" s="100">
        <f t="shared" si="1"/>
        <v>21332699</v>
      </c>
      <c r="M9" s="100">
        <f t="shared" si="1"/>
        <v>1098965</v>
      </c>
      <c r="N9" s="100">
        <f t="shared" si="1"/>
        <v>22745279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50249635</v>
      </c>
      <c r="X9" s="100">
        <f t="shared" si="1"/>
        <v>36436683</v>
      </c>
      <c r="Y9" s="100">
        <f t="shared" si="1"/>
        <v>13812952</v>
      </c>
      <c r="Z9" s="137">
        <f>+IF(X9&lt;&gt;0,+(Y9/X9)*100,0)</f>
        <v>37.90946612785802</v>
      </c>
      <c r="AA9" s="153">
        <f>SUM(AA10:AA14)</f>
        <v>72873365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5035017</v>
      </c>
      <c r="F12" s="60">
        <v>5035017</v>
      </c>
      <c r="G12" s="60">
        <v>294048</v>
      </c>
      <c r="H12" s="60">
        <v>297009</v>
      </c>
      <c r="I12" s="60">
        <v>296129</v>
      </c>
      <c r="J12" s="60">
        <v>887186</v>
      </c>
      <c r="K12" s="60">
        <v>297792</v>
      </c>
      <c r="L12" s="60">
        <v>298166</v>
      </c>
      <c r="M12" s="60">
        <v>299448</v>
      </c>
      <c r="N12" s="60">
        <v>895406</v>
      </c>
      <c r="O12" s="60"/>
      <c r="P12" s="60"/>
      <c r="Q12" s="60"/>
      <c r="R12" s="60"/>
      <c r="S12" s="60"/>
      <c r="T12" s="60"/>
      <c r="U12" s="60"/>
      <c r="V12" s="60"/>
      <c r="W12" s="60">
        <v>1782592</v>
      </c>
      <c r="X12" s="60">
        <v>2517509</v>
      </c>
      <c r="Y12" s="60">
        <v>-734917</v>
      </c>
      <c r="Z12" s="140">
        <v>-29.19</v>
      </c>
      <c r="AA12" s="155">
        <v>5035017</v>
      </c>
    </row>
    <row r="13" spans="1:27" ht="13.5">
      <c r="A13" s="138" t="s">
        <v>82</v>
      </c>
      <c r="B13" s="136"/>
      <c r="C13" s="155"/>
      <c r="D13" s="155"/>
      <c r="E13" s="156">
        <v>1892650</v>
      </c>
      <c r="F13" s="60">
        <v>1892650</v>
      </c>
      <c r="G13" s="60"/>
      <c r="H13" s="60">
        <v>570</v>
      </c>
      <c r="I13" s="60"/>
      <c r="J13" s="60">
        <v>570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570</v>
      </c>
      <c r="X13" s="60">
        <v>946325</v>
      </c>
      <c r="Y13" s="60">
        <v>-945755</v>
      </c>
      <c r="Z13" s="140">
        <v>-99.94</v>
      </c>
      <c r="AA13" s="155">
        <v>1892650</v>
      </c>
    </row>
    <row r="14" spans="1:27" ht="13.5">
      <c r="A14" s="138" t="s">
        <v>83</v>
      </c>
      <c r="B14" s="136"/>
      <c r="C14" s="157"/>
      <c r="D14" s="157"/>
      <c r="E14" s="158">
        <v>65945698</v>
      </c>
      <c r="F14" s="159">
        <v>65945698</v>
      </c>
      <c r="G14" s="159">
        <v>26616600</v>
      </c>
      <c r="H14" s="159"/>
      <c r="I14" s="159"/>
      <c r="J14" s="159">
        <v>26616600</v>
      </c>
      <c r="K14" s="159">
        <v>15823</v>
      </c>
      <c r="L14" s="159">
        <v>21034533</v>
      </c>
      <c r="M14" s="159">
        <v>799517</v>
      </c>
      <c r="N14" s="159">
        <v>21849873</v>
      </c>
      <c r="O14" s="159"/>
      <c r="P14" s="159"/>
      <c r="Q14" s="159"/>
      <c r="R14" s="159"/>
      <c r="S14" s="159"/>
      <c r="T14" s="159"/>
      <c r="U14" s="159"/>
      <c r="V14" s="159"/>
      <c r="W14" s="159">
        <v>48466473</v>
      </c>
      <c r="X14" s="159">
        <v>32972849</v>
      </c>
      <c r="Y14" s="159">
        <v>15493624</v>
      </c>
      <c r="Z14" s="141">
        <v>46.99</v>
      </c>
      <c r="AA14" s="157">
        <v>65945698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75903182</v>
      </c>
      <c r="F15" s="100">
        <f t="shared" si="2"/>
        <v>75903182</v>
      </c>
      <c r="G15" s="100">
        <f t="shared" si="2"/>
        <v>0</v>
      </c>
      <c r="H15" s="100">
        <f t="shared" si="2"/>
        <v>581</v>
      </c>
      <c r="I15" s="100">
        <f t="shared" si="2"/>
        <v>10671</v>
      </c>
      <c r="J15" s="100">
        <f t="shared" si="2"/>
        <v>11252</v>
      </c>
      <c r="K15" s="100">
        <f t="shared" si="2"/>
        <v>-10618</v>
      </c>
      <c r="L15" s="100">
        <f t="shared" si="2"/>
        <v>300</v>
      </c>
      <c r="M15" s="100">
        <f t="shared" si="2"/>
        <v>0</v>
      </c>
      <c r="N15" s="100">
        <f t="shared" si="2"/>
        <v>-10318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934</v>
      </c>
      <c r="X15" s="100">
        <f t="shared" si="2"/>
        <v>37951591</v>
      </c>
      <c r="Y15" s="100">
        <f t="shared" si="2"/>
        <v>-37950657</v>
      </c>
      <c r="Z15" s="137">
        <f>+IF(X15&lt;&gt;0,+(Y15/X15)*100,0)</f>
        <v>-99.99753897010535</v>
      </c>
      <c r="AA15" s="153">
        <f>SUM(AA16:AA18)</f>
        <v>75903182</v>
      </c>
    </row>
    <row r="16" spans="1:27" ht="13.5">
      <c r="A16" s="138" t="s">
        <v>85</v>
      </c>
      <c r="B16" s="136"/>
      <c r="C16" s="155"/>
      <c r="D16" s="155"/>
      <c r="E16" s="156">
        <v>75903182</v>
      </c>
      <c r="F16" s="60">
        <v>75903182</v>
      </c>
      <c r="G16" s="60"/>
      <c r="H16" s="60">
        <v>581</v>
      </c>
      <c r="I16" s="60">
        <v>10671</v>
      </c>
      <c r="J16" s="60">
        <v>11252</v>
      </c>
      <c r="K16" s="60">
        <v>-10618</v>
      </c>
      <c r="L16" s="60">
        <v>300</v>
      </c>
      <c r="M16" s="60"/>
      <c r="N16" s="60">
        <v>-10318</v>
      </c>
      <c r="O16" s="60"/>
      <c r="P16" s="60"/>
      <c r="Q16" s="60"/>
      <c r="R16" s="60"/>
      <c r="S16" s="60"/>
      <c r="T16" s="60"/>
      <c r="U16" s="60"/>
      <c r="V16" s="60"/>
      <c r="W16" s="60">
        <v>934</v>
      </c>
      <c r="X16" s="60">
        <v>37951591</v>
      </c>
      <c r="Y16" s="60">
        <v>-37950657</v>
      </c>
      <c r="Z16" s="140">
        <v>-100</v>
      </c>
      <c r="AA16" s="155">
        <v>75903182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424908970</v>
      </c>
      <c r="F19" s="100">
        <f t="shared" si="3"/>
        <v>424908970</v>
      </c>
      <c r="G19" s="100">
        <f t="shared" si="3"/>
        <v>23092829</v>
      </c>
      <c r="H19" s="100">
        <f t="shared" si="3"/>
        <v>20350788</v>
      </c>
      <c r="I19" s="100">
        <f t="shared" si="3"/>
        <v>20429131</v>
      </c>
      <c r="J19" s="100">
        <f t="shared" si="3"/>
        <v>63872748</v>
      </c>
      <c r="K19" s="100">
        <f t="shared" si="3"/>
        <v>25712832</v>
      </c>
      <c r="L19" s="100">
        <f t="shared" si="3"/>
        <v>29767577</v>
      </c>
      <c r="M19" s="100">
        <f t="shared" si="3"/>
        <v>19565293</v>
      </c>
      <c r="N19" s="100">
        <f t="shared" si="3"/>
        <v>75045702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138918450</v>
      </c>
      <c r="X19" s="100">
        <f t="shared" si="3"/>
        <v>212454486</v>
      </c>
      <c r="Y19" s="100">
        <f t="shared" si="3"/>
        <v>-73536036</v>
      </c>
      <c r="Z19" s="137">
        <f>+IF(X19&lt;&gt;0,+(Y19/X19)*100,0)</f>
        <v>-34.61260686206457</v>
      </c>
      <c r="AA19" s="153">
        <f>SUM(AA20:AA23)</f>
        <v>424908970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327297669</v>
      </c>
      <c r="F21" s="60">
        <v>327297669</v>
      </c>
      <c r="G21" s="60">
        <v>16898327</v>
      </c>
      <c r="H21" s="60">
        <v>14124154</v>
      </c>
      <c r="I21" s="60">
        <v>14138133</v>
      </c>
      <c r="J21" s="60">
        <v>45160614</v>
      </c>
      <c r="K21" s="60">
        <v>18980932</v>
      </c>
      <c r="L21" s="60">
        <v>23476366</v>
      </c>
      <c r="M21" s="60">
        <v>13169417</v>
      </c>
      <c r="N21" s="60">
        <v>55626715</v>
      </c>
      <c r="O21" s="60"/>
      <c r="P21" s="60"/>
      <c r="Q21" s="60"/>
      <c r="R21" s="60"/>
      <c r="S21" s="60"/>
      <c r="T21" s="60"/>
      <c r="U21" s="60"/>
      <c r="V21" s="60"/>
      <c r="W21" s="60">
        <v>100787329</v>
      </c>
      <c r="X21" s="60">
        <v>163648835</v>
      </c>
      <c r="Y21" s="60">
        <v>-62861506</v>
      </c>
      <c r="Z21" s="140">
        <v>-38.41</v>
      </c>
      <c r="AA21" s="155">
        <v>327297669</v>
      </c>
    </row>
    <row r="22" spans="1:27" ht="13.5">
      <c r="A22" s="138" t="s">
        <v>91</v>
      </c>
      <c r="B22" s="136"/>
      <c r="C22" s="157"/>
      <c r="D22" s="157"/>
      <c r="E22" s="158">
        <v>96847669</v>
      </c>
      <c r="F22" s="159">
        <v>96847669</v>
      </c>
      <c r="G22" s="159">
        <v>6194502</v>
      </c>
      <c r="H22" s="159">
        <v>6226634</v>
      </c>
      <c r="I22" s="159">
        <v>6290998</v>
      </c>
      <c r="J22" s="159">
        <v>18712134</v>
      </c>
      <c r="K22" s="159">
        <v>6462083</v>
      </c>
      <c r="L22" s="159">
        <v>6223756</v>
      </c>
      <c r="M22" s="159">
        <v>6328422</v>
      </c>
      <c r="N22" s="159">
        <v>19014261</v>
      </c>
      <c r="O22" s="159"/>
      <c r="P22" s="159"/>
      <c r="Q22" s="159"/>
      <c r="R22" s="159"/>
      <c r="S22" s="159"/>
      <c r="T22" s="159"/>
      <c r="U22" s="159"/>
      <c r="V22" s="159"/>
      <c r="W22" s="159">
        <v>37726395</v>
      </c>
      <c r="X22" s="159">
        <v>48423835</v>
      </c>
      <c r="Y22" s="159">
        <v>-10697440</v>
      </c>
      <c r="Z22" s="141">
        <v>-22.09</v>
      </c>
      <c r="AA22" s="157">
        <v>96847669</v>
      </c>
    </row>
    <row r="23" spans="1:27" ht="13.5">
      <c r="A23" s="138" t="s">
        <v>92</v>
      </c>
      <c r="B23" s="136"/>
      <c r="C23" s="155"/>
      <c r="D23" s="155"/>
      <c r="E23" s="156">
        <v>763632</v>
      </c>
      <c r="F23" s="60">
        <v>763632</v>
      </c>
      <c r="G23" s="60"/>
      <c r="H23" s="60"/>
      <c r="I23" s="60"/>
      <c r="J23" s="60"/>
      <c r="K23" s="60">
        <v>269817</v>
      </c>
      <c r="L23" s="60">
        <v>67455</v>
      </c>
      <c r="M23" s="60">
        <v>67454</v>
      </c>
      <c r="N23" s="60">
        <v>404726</v>
      </c>
      <c r="O23" s="60"/>
      <c r="P23" s="60"/>
      <c r="Q23" s="60"/>
      <c r="R23" s="60"/>
      <c r="S23" s="60"/>
      <c r="T23" s="60"/>
      <c r="U23" s="60"/>
      <c r="V23" s="60"/>
      <c r="W23" s="60">
        <v>404726</v>
      </c>
      <c r="X23" s="60">
        <v>381816</v>
      </c>
      <c r="Y23" s="60">
        <v>22910</v>
      </c>
      <c r="Z23" s="140">
        <v>6</v>
      </c>
      <c r="AA23" s="155">
        <v>763632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1761626733</v>
      </c>
      <c r="F25" s="73">
        <f t="shared" si="4"/>
        <v>1761626733</v>
      </c>
      <c r="G25" s="73">
        <f t="shared" si="4"/>
        <v>285085535</v>
      </c>
      <c r="H25" s="73">
        <f t="shared" si="4"/>
        <v>23673995</v>
      </c>
      <c r="I25" s="73">
        <f t="shared" si="4"/>
        <v>24936717</v>
      </c>
      <c r="J25" s="73">
        <f t="shared" si="4"/>
        <v>333696247</v>
      </c>
      <c r="K25" s="73">
        <f t="shared" si="4"/>
        <v>28946755</v>
      </c>
      <c r="L25" s="73">
        <f t="shared" si="4"/>
        <v>225806355</v>
      </c>
      <c r="M25" s="73">
        <f t="shared" si="4"/>
        <v>28377396</v>
      </c>
      <c r="N25" s="73">
        <f t="shared" si="4"/>
        <v>283130506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616826753</v>
      </c>
      <c r="X25" s="73">
        <f t="shared" si="4"/>
        <v>880813369</v>
      </c>
      <c r="Y25" s="73">
        <f t="shared" si="4"/>
        <v>-263986616</v>
      </c>
      <c r="Z25" s="170">
        <f>+IF(X25&lt;&gt;0,+(Y25/X25)*100,0)</f>
        <v>-29.97077761202782</v>
      </c>
      <c r="AA25" s="168">
        <f>+AA5+AA9+AA15+AA19+AA24</f>
        <v>1761626733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433598190</v>
      </c>
      <c r="F28" s="100">
        <f t="shared" si="5"/>
        <v>433598190</v>
      </c>
      <c r="G28" s="100">
        <f t="shared" si="5"/>
        <v>26521397</v>
      </c>
      <c r="H28" s="100">
        <f t="shared" si="5"/>
        <v>25728564</v>
      </c>
      <c r="I28" s="100">
        <f t="shared" si="5"/>
        <v>27081589</v>
      </c>
      <c r="J28" s="100">
        <f t="shared" si="5"/>
        <v>79331550</v>
      </c>
      <c r="K28" s="100">
        <f t="shared" si="5"/>
        <v>32300337</v>
      </c>
      <c r="L28" s="100">
        <f t="shared" si="5"/>
        <v>32446595</v>
      </c>
      <c r="M28" s="100">
        <f t="shared" si="5"/>
        <v>27467702</v>
      </c>
      <c r="N28" s="100">
        <f t="shared" si="5"/>
        <v>92214634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171546184</v>
      </c>
      <c r="X28" s="100">
        <f t="shared" si="5"/>
        <v>216799096</v>
      </c>
      <c r="Y28" s="100">
        <f t="shared" si="5"/>
        <v>-45252912</v>
      </c>
      <c r="Z28" s="137">
        <f>+IF(X28&lt;&gt;0,+(Y28/X28)*100,0)</f>
        <v>-20.87320142700226</v>
      </c>
      <c r="AA28" s="153">
        <f>SUM(AA29:AA31)</f>
        <v>433598190</v>
      </c>
    </row>
    <row r="29" spans="1:27" ht="13.5">
      <c r="A29" s="138" t="s">
        <v>75</v>
      </c>
      <c r="B29" s="136"/>
      <c r="C29" s="155"/>
      <c r="D29" s="155"/>
      <c r="E29" s="156">
        <v>218732273</v>
      </c>
      <c r="F29" s="60">
        <v>218732273</v>
      </c>
      <c r="G29" s="60">
        <v>13340213</v>
      </c>
      <c r="H29" s="60">
        <v>11574497</v>
      </c>
      <c r="I29" s="60">
        <v>9843850</v>
      </c>
      <c r="J29" s="60">
        <v>34758560</v>
      </c>
      <c r="K29" s="60">
        <v>12897336</v>
      </c>
      <c r="L29" s="60">
        <v>12238776</v>
      </c>
      <c r="M29" s="60">
        <v>9065567</v>
      </c>
      <c r="N29" s="60">
        <v>34201679</v>
      </c>
      <c r="O29" s="60"/>
      <c r="P29" s="60"/>
      <c r="Q29" s="60"/>
      <c r="R29" s="60"/>
      <c r="S29" s="60"/>
      <c r="T29" s="60"/>
      <c r="U29" s="60"/>
      <c r="V29" s="60"/>
      <c r="W29" s="60">
        <v>68960239</v>
      </c>
      <c r="X29" s="60">
        <v>109366137</v>
      </c>
      <c r="Y29" s="60">
        <v>-40405898</v>
      </c>
      <c r="Z29" s="140">
        <v>-36.95</v>
      </c>
      <c r="AA29" s="155">
        <v>218732273</v>
      </c>
    </row>
    <row r="30" spans="1:27" ht="13.5">
      <c r="A30" s="138" t="s">
        <v>76</v>
      </c>
      <c r="B30" s="136"/>
      <c r="C30" s="157"/>
      <c r="D30" s="157"/>
      <c r="E30" s="158">
        <v>104061777</v>
      </c>
      <c r="F30" s="159">
        <v>104061777</v>
      </c>
      <c r="G30" s="159">
        <v>6811832</v>
      </c>
      <c r="H30" s="159">
        <v>6761029</v>
      </c>
      <c r="I30" s="159">
        <v>8165623</v>
      </c>
      <c r="J30" s="159">
        <v>21738484</v>
      </c>
      <c r="K30" s="159">
        <v>8289770</v>
      </c>
      <c r="L30" s="159">
        <v>9691270</v>
      </c>
      <c r="M30" s="159">
        <v>9038099</v>
      </c>
      <c r="N30" s="159">
        <v>27019139</v>
      </c>
      <c r="O30" s="159"/>
      <c r="P30" s="159"/>
      <c r="Q30" s="159"/>
      <c r="R30" s="159"/>
      <c r="S30" s="159"/>
      <c r="T30" s="159"/>
      <c r="U30" s="159"/>
      <c r="V30" s="159"/>
      <c r="W30" s="159">
        <v>48757623</v>
      </c>
      <c r="X30" s="159">
        <v>52030889</v>
      </c>
      <c r="Y30" s="159">
        <v>-3273266</v>
      </c>
      <c r="Z30" s="141">
        <v>-6.29</v>
      </c>
      <c r="AA30" s="157">
        <v>104061777</v>
      </c>
    </row>
    <row r="31" spans="1:27" ht="13.5">
      <c r="A31" s="138" t="s">
        <v>77</v>
      </c>
      <c r="B31" s="136"/>
      <c r="C31" s="155"/>
      <c r="D31" s="155"/>
      <c r="E31" s="156">
        <v>110804140</v>
      </c>
      <c r="F31" s="60">
        <v>110804140</v>
      </c>
      <c r="G31" s="60">
        <v>6369352</v>
      </c>
      <c r="H31" s="60">
        <v>7393038</v>
      </c>
      <c r="I31" s="60">
        <v>9072116</v>
      </c>
      <c r="J31" s="60">
        <v>22834506</v>
      </c>
      <c r="K31" s="60">
        <v>11113231</v>
      </c>
      <c r="L31" s="60">
        <v>10516549</v>
      </c>
      <c r="M31" s="60">
        <v>9364036</v>
      </c>
      <c r="N31" s="60">
        <v>30993816</v>
      </c>
      <c r="O31" s="60"/>
      <c r="P31" s="60"/>
      <c r="Q31" s="60"/>
      <c r="R31" s="60"/>
      <c r="S31" s="60"/>
      <c r="T31" s="60"/>
      <c r="U31" s="60"/>
      <c r="V31" s="60"/>
      <c r="W31" s="60">
        <v>53828322</v>
      </c>
      <c r="X31" s="60">
        <v>55402070</v>
      </c>
      <c r="Y31" s="60">
        <v>-1573748</v>
      </c>
      <c r="Z31" s="140">
        <v>-2.84</v>
      </c>
      <c r="AA31" s="155">
        <v>110804140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75826832</v>
      </c>
      <c r="F32" s="100">
        <f t="shared" si="6"/>
        <v>75826832</v>
      </c>
      <c r="G32" s="100">
        <f t="shared" si="6"/>
        <v>5004579</v>
      </c>
      <c r="H32" s="100">
        <f t="shared" si="6"/>
        <v>5529164</v>
      </c>
      <c r="I32" s="100">
        <f t="shared" si="6"/>
        <v>9942482</v>
      </c>
      <c r="J32" s="100">
        <f t="shared" si="6"/>
        <v>20476225</v>
      </c>
      <c r="K32" s="100">
        <f t="shared" si="6"/>
        <v>9057922</v>
      </c>
      <c r="L32" s="100">
        <f t="shared" si="6"/>
        <v>9963872</v>
      </c>
      <c r="M32" s="100">
        <f t="shared" si="6"/>
        <v>9179018</v>
      </c>
      <c r="N32" s="100">
        <f t="shared" si="6"/>
        <v>28200812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48677037</v>
      </c>
      <c r="X32" s="100">
        <f t="shared" si="6"/>
        <v>37913417</v>
      </c>
      <c r="Y32" s="100">
        <f t="shared" si="6"/>
        <v>10763620</v>
      </c>
      <c r="Z32" s="137">
        <f>+IF(X32&lt;&gt;0,+(Y32/X32)*100,0)</f>
        <v>28.390002409964787</v>
      </c>
      <c r="AA32" s="153">
        <f>SUM(AA33:AA37)</f>
        <v>75826832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38746609</v>
      </c>
      <c r="F35" s="60">
        <v>38746609</v>
      </c>
      <c r="G35" s="60">
        <v>2489791</v>
      </c>
      <c r="H35" s="60">
        <v>2482878</v>
      </c>
      <c r="I35" s="60">
        <v>5576152</v>
      </c>
      <c r="J35" s="60">
        <v>10548821</v>
      </c>
      <c r="K35" s="60">
        <v>3990830</v>
      </c>
      <c r="L35" s="60">
        <v>3887647</v>
      </c>
      <c r="M35" s="60">
        <v>3070678</v>
      </c>
      <c r="N35" s="60">
        <v>10949155</v>
      </c>
      <c r="O35" s="60"/>
      <c r="P35" s="60"/>
      <c r="Q35" s="60"/>
      <c r="R35" s="60"/>
      <c r="S35" s="60"/>
      <c r="T35" s="60"/>
      <c r="U35" s="60"/>
      <c r="V35" s="60"/>
      <c r="W35" s="60">
        <v>21497976</v>
      </c>
      <c r="X35" s="60">
        <v>19373305</v>
      </c>
      <c r="Y35" s="60">
        <v>2124671</v>
      </c>
      <c r="Z35" s="140">
        <v>10.97</v>
      </c>
      <c r="AA35" s="155">
        <v>38746609</v>
      </c>
    </row>
    <row r="36" spans="1:27" ht="13.5">
      <c r="A36" s="138" t="s">
        <v>82</v>
      </c>
      <c r="B36" s="136"/>
      <c r="C36" s="155"/>
      <c r="D36" s="155"/>
      <c r="E36" s="156">
        <v>10396983</v>
      </c>
      <c r="F36" s="60">
        <v>10396983</v>
      </c>
      <c r="G36" s="60">
        <v>644175</v>
      </c>
      <c r="H36" s="60">
        <v>1121858</v>
      </c>
      <c r="I36" s="60">
        <v>1424217</v>
      </c>
      <c r="J36" s="60">
        <v>3190250</v>
      </c>
      <c r="K36" s="60">
        <v>1906884</v>
      </c>
      <c r="L36" s="60">
        <v>2556388</v>
      </c>
      <c r="M36" s="60">
        <v>3230169</v>
      </c>
      <c r="N36" s="60">
        <v>7693441</v>
      </c>
      <c r="O36" s="60"/>
      <c r="P36" s="60"/>
      <c r="Q36" s="60"/>
      <c r="R36" s="60"/>
      <c r="S36" s="60"/>
      <c r="T36" s="60"/>
      <c r="U36" s="60"/>
      <c r="V36" s="60"/>
      <c r="W36" s="60">
        <v>10883691</v>
      </c>
      <c r="X36" s="60">
        <v>5198492</v>
      </c>
      <c r="Y36" s="60">
        <v>5685199</v>
      </c>
      <c r="Z36" s="140">
        <v>109.36</v>
      </c>
      <c r="AA36" s="155">
        <v>10396983</v>
      </c>
    </row>
    <row r="37" spans="1:27" ht="13.5">
      <c r="A37" s="138" t="s">
        <v>83</v>
      </c>
      <c r="B37" s="136"/>
      <c r="C37" s="157"/>
      <c r="D37" s="157"/>
      <c r="E37" s="158">
        <v>26683240</v>
      </c>
      <c r="F37" s="159">
        <v>26683240</v>
      </c>
      <c r="G37" s="159">
        <v>1870613</v>
      </c>
      <c r="H37" s="159">
        <v>1924428</v>
      </c>
      <c r="I37" s="159">
        <v>2942113</v>
      </c>
      <c r="J37" s="159">
        <v>6737154</v>
      </c>
      <c r="K37" s="159">
        <v>3160208</v>
      </c>
      <c r="L37" s="159">
        <v>3519837</v>
      </c>
      <c r="M37" s="159">
        <v>2878171</v>
      </c>
      <c r="N37" s="159">
        <v>9558216</v>
      </c>
      <c r="O37" s="159"/>
      <c r="P37" s="159"/>
      <c r="Q37" s="159"/>
      <c r="R37" s="159"/>
      <c r="S37" s="159"/>
      <c r="T37" s="159"/>
      <c r="U37" s="159"/>
      <c r="V37" s="159"/>
      <c r="W37" s="159">
        <v>16295370</v>
      </c>
      <c r="X37" s="159">
        <v>13341620</v>
      </c>
      <c r="Y37" s="159">
        <v>2953750</v>
      </c>
      <c r="Z37" s="141">
        <v>22.14</v>
      </c>
      <c r="AA37" s="157">
        <v>26683240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146677289</v>
      </c>
      <c r="F38" s="100">
        <f t="shared" si="7"/>
        <v>146677289</v>
      </c>
      <c r="G38" s="100">
        <f t="shared" si="7"/>
        <v>16993865</v>
      </c>
      <c r="H38" s="100">
        <f t="shared" si="7"/>
        <v>2406996</v>
      </c>
      <c r="I38" s="100">
        <f t="shared" si="7"/>
        <v>2653914</v>
      </c>
      <c r="J38" s="100">
        <f t="shared" si="7"/>
        <v>22054775</v>
      </c>
      <c r="K38" s="100">
        <f t="shared" si="7"/>
        <v>2807273</v>
      </c>
      <c r="L38" s="100">
        <f t="shared" si="7"/>
        <v>2109166</v>
      </c>
      <c r="M38" s="100">
        <f t="shared" si="7"/>
        <v>3061930</v>
      </c>
      <c r="N38" s="100">
        <f t="shared" si="7"/>
        <v>7978369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30033144</v>
      </c>
      <c r="X38" s="100">
        <f t="shared" si="7"/>
        <v>73338645</v>
      </c>
      <c r="Y38" s="100">
        <f t="shared" si="7"/>
        <v>-43305501</v>
      </c>
      <c r="Z38" s="137">
        <f>+IF(X38&lt;&gt;0,+(Y38/X38)*100,0)</f>
        <v>-59.04867890591652</v>
      </c>
      <c r="AA38" s="153">
        <f>SUM(AA39:AA41)</f>
        <v>146677289</v>
      </c>
    </row>
    <row r="39" spans="1:27" ht="13.5">
      <c r="A39" s="138" t="s">
        <v>85</v>
      </c>
      <c r="B39" s="136"/>
      <c r="C39" s="155"/>
      <c r="D39" s="155"/>
      <c r="E39" s="156">
        <v>146677289</v>
      </c>
      <c r="F39" s="60">
        <v>146677289</v>
      </c>
      <c r="G39" s="60">
        <v>16993865</v>
      </c>
      <c r="H39" s="60">
        <v>2406996</v>
      </c>
      <c r="I39" s="60">
        <v>2653914</v>
      </c>
      <c r="J39" s="60">
        <v>22054775</v>
      </c>
      <c r="K39" s="60">
        <v>2807273</v>
      </c>
      <c r="L39" s="60">
        <v>2109166</v>
      </c>
      <c r="M39" s="60">
        <v>3061930</v>
      </c>
      <c r="N39" s="60">
        <v>7978369</v>
      </c>
      <c r="O39" s="60"/>
      <c r="P39" s="60"/>
      <c r="Q39" s="60"/>
      <c r="R39" s="60"/>
      <c r="S39" s="60"/>
      <c r="T39" s="60"/>
      <c r="U39" s="60"/>
      <c r="V39" s="60"/>
      <c r="W39" s="60">
        <v>30033144</v>
      </c>
      <c r="X39" s="60">
        <v>73338645</v>
      </c>
      <c r="Y39" s="60">
        <v>-43305501</v>
      </c>
      <c r="Z39" s="140">
        <v>-59.05</v>
      </c>
      <c r="AA39" s="155">
        <v>146677289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581546382</v>
      </c>
      <c r="F42" s="100">
        <f t="shared" si="8"/>
        <v>581546382</v>
      </c>
      <c r="G42" s="100">
        <f t="shared" si="8"/>
        <v>24180225</v>
      </c>
      <c r="H42" s="100">
        <f t="shared" si="8"/>
        <v>26003586</v>
      </c>
      <c r="I42" s="100">
        <f t="shared" si="8"/>
        <v>59986454</v>
      </c>
      <c r="J42" s="100">
        <f t="shared" si="8"/>
        <v>110170265</v>
      </c>
      <c r="K42" s="100">
        <f t="shared" si="8"/>
        <v>40987136</v>
      </c>
      <c r="L42" s="100">
        <f t="shared" si="8"/>
        <v>50554442</v>
      </c>
      <c r="M42" s="100">
        <f t="shared" si="8"/>
        <v>43725856</v>
      </c>
      <c r="N42" s="100">
        <f t="shared" si="8"/>
        <v>135267434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245437699</v>
      </c>
      <c r="X42" s="100">
        <f t="shared" si="8"/>
        <v>290773191</v>
      </c>
      <c r="Y42" s="100">
        <f t="shared" si="8"/>
        <v>-45335492</v>
      </c>
      <c r="Z42" s="137">
        <f>+IF(X42&lt;&gt;0,+(Y42/X42)*100,0)</f>
        <v>-15.591358970916957</v>
      </c>
      <c r="AA42" s="153">
        <f>SUM(AA43:AA46)</f>
        <v>581546382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500223388</v>
      </c>
      <c r="F44" s="60">
        <v>500223388</v>
      </c>
      <c r="G44" s="60">
        <v>17673485</v>
      </c>
      <c r="H44" s="60">
        <v>21327943</v>
      </c>
      <c r="I44" s="60">
        <v>52576003</v>
      </c>
      <c r="J44" s="60">
        <v>91577431</v>
      </c>
      <c r="K44" s="60">
        <v>34400349</v>
      </c>
      <c r="L44" s="60">
        <v>43682618</v>
      </c>
      <c r="M44" s="60">
        <v>37488838</v>
      </c>
      <c r="N44" s="60">
        <v>115571805</v>
      </c>
      <c r="O44" s="60"/>
      <c r="P44" s="60"/>
      <c r="Q44" s="60"/>
      <c r="R44" s="60"/>
      <c r="S44" s="60"/>
      <c r="T44" s="60"/>
      <c r="U44" s="60"/>
      <c r="V44" s="60"/>
      <c r="W44" s="60">
        <v>207149236</v>
      </c>
      <c r="X44" s="60">
        <v>250111694</v>
      </c>
      <c r="Y44" s="60">
        <v>-42962458</v>
      </c>
      <c r="Z44" s="140">
        <v>-17.18</v>
      </c>
      <c r="AA44" s="155">
        <v>500223388</v>
      </c>
    </row>
    <row r="45" spans="1:27" ht="13.5">
      <c r="A45" s="138" t="s">
        <v>91</v>
      </c>
      <c r="B45" s="136"/>
      <c r="C45" s="157"/>
      <c r="D45" s="157"/>
      <c r="E45" s="158">
        <v>77022994</v>
      </c>
      <c r="F45" s="159">
        <v>77022994</v>
      </c>
      <c r="G45" s="159">
        <v>6501020</v>
      </c>
      <c r="H45" s="159">
        <v>4408493</v>
      </c>
      <c r="I45" s="159">
        <v>7066523</v>
      </c>
      <c r="J45" s="159">
        <v>17976036</v>
      </c>
      <c r="K45" s="159">
        <v>6287692</v>
      </c>
      <c r="L45" s="159">
        <v>6581723</v>
      </c>
      <c r="M45" s="159">
        <v>5964288</v>
      </c>
      <c r="N45" s="159">
        <v>18833703</v>
      </c>
      <c r="O45" s="159"/>
      <c r="P45" s="159"/>
      <c r="Q45" s="159"/>
      <c r="R45" s="159"/>
      <c r="S45" s="159"/>
      <c r="T45" s="159"/>
      <c r="U45" s="159"/>
      <c r="V45" s="159"/>
      <c r="W45" s="159">
        <v>36809739</v>
      </c>
      <c r="X45" s="159">
        <v>38511497</v>
      </c>
      <c r="Y45" s="159">
        <v>-1701758</v>
      </c>
      <c r="Z45" s="141">
        <v>-4.42</v>
      </c>
      <c r="AA45" s="157">
        <v>77022994</v>
      </c>
    </row>
    <row r="46" spans="1:27" ht="13.5">
      <c r="A46" s="138" t="s">
        <v>92</v>
      </c>
      <c r="B46" s="136"/>
      <c r="C46" s="155"/>
      <c r="D46" s="155"/>
      <c r="E46" s="156">
        <v>4300000</v>
      </c>
      <c r="F46" s="60">
        <v>4300000</v>
      </c>
      <c r="G46" s="60">
        <v>5720</v>
      </c>
      <c r="H46" s="60">
        <v>267150</v>
      </c>
      <c r="I46" s="60">
        <v>343928</v>
      </c>
      <c r="J46" s="60">
        <v>616798</v>
      </c>
      <c r="K46" s="60">
        <v>299095</v>
      </c>
      <c r="L46" s="60">
        <v>290101</v>
      </c>
      <c r="M46" s="60">
        <v>272730</v>
      </c>
      <c r="N46" s="60">
        <v>861926</v>
      </c>
      <c r="O46" s="60"/>
      <c r="P46" s="60"/>
      <c r="Q46" s="60"/>
      <c r="R46" s="60"/>
      <c r="S46" s="60"/>
      <c r="T46" s="60"/>
      <c r="U46" s="60"/>
      <c r="V46" s="60"/>
      <c r="W46" s="60">
        <v>1478724</v>
      </c>
      <c r="X46" s="60">
        <v>2150000</v>
      </c>
      <c r="Y46" s="60">
        <v>-671276</v>
      </c>
      <c r="Z46" s="140">
        <v>-31.22</v>
      </c>
      <c r="AA46" s="155">
        <v>4300000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1237648693</v>
      </c>
      <c r="F48" s="73">
        <f t="shared" si="9"/>
        <v>1237648693</v>
      </c>
      <c r="G48" s="73">
        <f t="shared" si="9"/>
        <v>72700066</v>
      </c>
      <c r="H48" s="73">
        <f t="shared" si="9"/>
        <v>59668310</v>
      </c>
      <c r="I48" s="73">
        <f t="shared" si="9"/>
        <v>99664439</v>
      </c>
      <c r="J48" s="73">
        <f t="shared" si="9"/>
        <v>232032815</v>
      </c>
      <c r="K48" s="73">
        <f t="shared" si="9"/>
        <v>85152668</v>
      </c>
      <c r="L48" s="73">
        <f t="shared" si="9"/>
        <v>95074075</v>
      </c>
      <c r="M48" s="73">
        <f t="shared" si="9"/>
        <v>83434506</v>
      </c>
      <c r="N48" s="73">
        <f t="shared" si="9"/>
        <v>263661249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495694064</v>
      </c>
      <c r="X48" s="73">
        <f t="shared" si="9"/>
        <v>618824349</v>
      </c>
      <c r="Y48" s="73">
        <f t="shared" si="9"/>
        <v>-123130285</v>
      </c>
      <c r="Z48" s="170">
        <f>+IF(X48&lt;&gt;0,+(Y48/X48)*100,0)</f>
        <v>-19.897453162432043</v>
      </c>
      <c r="AA48" s="168">
        <f>+AA28+AA32+AA38+AA42+AA47</f>
        <v>1237648693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523978040</v>
      </c>
      <c r="F49" s="173">
        <f t="shared" si="10"/>
        <v>523978040</v>
      </c>
      <c r="G49" s="173">
        <f t="shared" si="10"/>
        <v>212385469</v>
      </c>
      <c r="H49" s="173">
        <f t="shared" si="10"/>
        <v>-35994315</v>
      </c>
      <c r="I49" s="173">
        <f t="shared" si="10"/>
        <v>-74727722</v>
      </c>
      <c r="J49" s="173">
        <f t="shared" si="10"/>
        <v>101663432</v>
      </c>
      <c r="K49" s="173">
        <f t="shared" si="10"/>
        <v>-56205913</v>
      </c>
      <c r="L49" s="173">
        <f t="shared" si="10"/>
        <v>130732280</v>
      </c>
      <c r="M49" s="173">
        <f t="shared" si="10"/>
        <v>-55057110</v>
      </c>
      <c r="N49" s="173">
        <f t="shared" si="10"/>
        <v>19469257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121132689</v>
      </c>
      <c r="X49" s="173">
        <f>IF(F25=F48,0,X25-X48)</f>
        <v>261989020</v>
      </c>
      <c r="Y49" s="173">
        <f t="shared" si="10"/>
        <v>-140856331</v>
      </c>
      <c r="Z49" s="174">
        <f>+IF(X49&lt;&gt;0,+(Y49/X49)*100,0)</f>
        <v>-53.764211568866514</v>
      </c>
      <c r="AA49" s="171">
        <f>+AA25-AA48</f>
        <v>523978040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162280572</v>
      </c>
      <c r="F8" s="60">
        <v>162280572</v>
      </c>
      <c r="G8" s="60">
        <v>14683939</v>
      </c>
      <c r="H8" s="60">
        <v>11845123</v>
      </c>
      <c r="I8" s="60">
        <v>11800772</v>
      </c>
      <c r="J8" s="60">
        <v>38329834</v>
      </c>
      <c r="K8" s="60">
        <v>16547909</v>
      </c>
      <c r="L8" s="60">
        <v>21016324</v>
      </c>
      <c r="M8" s="60">
        <v>10523784</v>
      </c>
      <c r="N8" s="60">
        <v>48088017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86417851</v>
      </c>
      <c r="X8" s="60">
        <v>81140286</v>
      </c>
      <c r="Y8" s="60">
        <v>5277565</v>
      </c>
      <c r="Z8" s="140">
        <v>6.5</v>
      </c>
      <c r="AA8" s="155">
        <v>162280572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74983999</v>
      </c>
      <c r="F9" s="60">
        <v>74983999</v>
      </c>
      <c r="G9" s="60">
        <v>6136908</v>
      </c>
      <c r="H9" s="60">
        <v>6152443</v>
      </c>
      <c r="I9" s="60">
        <v>6240784</v>
      </c>
      <c r="J9" s="60">
        <v>18530135</v>
      </c>
      <c r="K9" s="60">
        <v>6233445</v>
      </c>
      <c r="L9" s="60">
        <v>6176454</v>
      </c>
      <c r="M9" s="60">
        <v>6287141</v>
      </c>
      <c r="N9" s="60">
        <v>18697040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37227175</v>
      </c>
      <c r="X9" s="60">
        <v>37492000</v>
      </c>
      <c r="Y9" s="60">
        <v>-264825</v>
      </c>
      <c r="Z9" s="140">
        <v>-0.71</v>
      </c>
      <c r="AA9" s="155">
        <v>74983999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269817</v>
      </c>
      <c r="M10" s="54">
        <v>0</v>
      </c>
      <c r="N10" s="54">
        <v>269817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269817</v>
      </c>
      <c r="X10" s="54">
        <v>0</v>
      </c>
      <c r="Y10" s="54">
        <v>269817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3259051</v>
      </c>
      <c r="F11" s="60">
        <v>3259051</v>
      </c>
      <c r="G11" s="60">
        <v>296884</v>
      </c>
      <c r="H11" s="60">
        <v>296509</v>
      </c>
      <c r="I11" s="60">
        <v>295629</v>
      </c>
      <c r="J11" s="60">
        <v>889022</v>
      </c>
      <c r="K11" s="60">
        <v>297292</v>
      </c>
      <c r="L11" s="60">
        <v>297666</v>
      </c>
      <c r="M11" s="60">
        <v>299448</v>
      </c>
      <c r="N11" s="60">
        <v>894406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1783428</v>
      </c>
      <c r="X11" s="60">
        <v>1629526</v>
      </c>
      <c r="Y11" s="60">
        <v>153902</v>
      </c>
      <c r="Z11" s="140">
        <v>9.44</v>
      </c>
      <c r="AA11" s="155">
        <v>3259051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276503</v>
      </c>
      <c r="F12" s="60">
        <v>276503</v>
      </c>
      <c r="G12" s="60">
        <v>19394</v>
      </c>
      <c r="H12" s="60">
        <v>19857</v>
      </c>
      <c r="I12" s="60">
        <v>35806</v>
      </c>
      <c r="J12" s="60">
        <v>75057</v>
      </c>
      <c r="K12" s="60">
        <v>49490</v>
      </c>
      <c r="L12" s="60">
        <v>29911</v>
      </c>
      <c r="M12" s="60">
        <v>15865</v>
      </c>
      <c r="N12" s="60">
        <v>95266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170323</v>
      </c>
      <c r="X12" s="60">
        <v>138252</v>
      </c>
      <c r="Y12" s="60">
        <v>32071</v>
      </c>
      <c r="Z12" s="140">
        <v>23.2</v>
      </c>
      <c r="AA12" s="155">
        <v>276503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25154772</v>
      </c>
      <c r="F13" s="60">
        <v>25154772</v>
      </c>
      <c r="G13" s="60">
        <v>-10180486</v>
      </c>
      <c r="H13" s="60">
        <v>2393892</v>
      </c>
      <c r="I13" s="60">
        <v>4006732</v>
      </c>
      <c r="J13" s="60">
        <v>-3779862</v>
      </c>
      <c r="K13" s="60">
        <v>2241280</v>
      </c>
      <c r="L13" s="60">
        <v>3261981</v>
      </c>
      <c r="M13" s="60">
        <v>681211</v>
      </c>
      <c r="N13" s="60">
        <v>6184472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2404610</v>
      </c>
      <c r="X13" s="60">
        <v>12577386</v>
      </c>
      <c r="Y13" s="60">
        <v>-10172776</v>
      </c>
      <c r="Z13" s="140">
        <v>-80.88</v>
      </c>
      <c r="AA13" s="155">
        <v>25154772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29318216</v>
      </c>
      <c r="F14" s="60">
        <v>29318216</v>
      </c>
      <c r="G14" s="60">
        <v>2172756</v>
      </c>
      <c r="H14" s="60">
        <v>2256391</v>
      </c>
      <c r="I14" s="60">
        <v>2320984</v>
      </c>
      <c r="J14" s="60">
        <v>6750131</v>
      </c>
      <c r="K14" s="60">
        <v>2394941</v>
      </c>
      <c r="L14" s="60">
        <v>2447244</v>
      </c>
      <c r="M14" s="60">
        <v>2635280</v>
      </c>
      <c r="N14" s="60">
        <v>7477465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14227596</v>
      </c>
      <c r="X14" s="60">
        <v>14659108</v>
      </c>
      <c r="Y14" s="60">
        <v>-431512</v>
      </c>
      <c r="Z14" s="140">
        <v>-2.94</v>
      </c>
      <c r="AA14" s="155">
        <v>29318216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81539</v>
      </c>
      <c r="H15" s="60">
        <v>51199</v>
      </c>
      <c r="I15" s="60">
        <v>500</v>
      </c>
      <c r="J15" s="60">
        <v>133238</v>
      </c>
      <c r="K15" s="60">
        <v>18178</v>
      </c>
      <c r="L15" s="60">
        <v>7385</v>
      </c>
      <c r="M15" s="60">
        <v>22131</v>
      </c>
      <c r="N15" s="60">
        <v>47694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180932</v>
      </c>
      <c r="X15" s="60">
        <v>0</v>
      </c>
      <c r="Y15" s="60">
        <v>180932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10000</v>
      </c>
      <c r="F16" s="60">
        <v>10000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5000</v>
      </c>
      <c r="Y16" s="60">
        <v>-5000</v>
      </c>
      <c r="Z16" s="140">
        <v>-100</v>
      </c>
      <c r="AA16" s="155">
        <v>10000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639696000</v>
      </c>
      <c r="F19" s="60">
        <v>639696000</v>
      </c>
      <c r="G19" s="60">
        <v>271357597</v>
      </c>
      <c r="H19" s="60">
        <v>0</v>
      </c>
      <c r="I19" s="60">
        <v>0</v>
      </c>
      <c r="J19" s="60">
        <v>271357597</v>
      </c>
      <c r="K19" s="60">
        <v>0</v>
      </c>
      <c r="L19" s="60">
        <v>188813403</v>
      </c>
      <c r="M19" s="60">
        <v>0</v>
      </c>
      <c r="N19" s="60">
        <v>188813403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460171000</v>
      </c>
      <c r="X19" s="60">
        <v>319848000</v>
      </c>
      <c r="Y19" s="60">
        <v>140323000</v>
      </c>
      <c r="Z19" s="140">
        <v>43.87</v>
      </c>
      <c r="AA19" s="155">
        <v>639696000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355649620</v>
      </c>
      <c r="F20" s="54">
        <v>355649620</v>
      </c>
      <c r="G20" s="54">
        <v>517004</v>
      </c>
      <c r="H20" s="54">
        <v>658581</v>
      </c>
      <c r="I20" s="54">
        <v>235510</v>
      </c>
      <c r="J20" s="54">
        <v>1411095</v>
      </c>
      <c r="K20" s="54">
        <v>1164220</v>
      </c>
      <c r="L20" s="54">
        <v>3486170</v>
      </c>
      <c r="M20" s="54">
        <v>7912536</v>
      </c>
      <c r="N20" s="54">
        <v>12562926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13974021</v>
      </c>
      <c r="X20" s="54">
        <v>177824810</v>
      </c>
      <c r="Y20" s="54">
        <v>-163850789</v>
      </c>
      <c r="Z20" s="184">
        <v>-92.14</v>
      </c>
      <c r="AA20" s="130">
        <v>355649620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1290628733</v>
      </c>
      <c r="F22" s="190">
        <f t="shared" si="0"/>
        <v>1290628733</v>
      </c>
      <c r="G22" s="190">
        <f t="shared" si="0"/>
        <v>285085535</v>
      </c>
      <c r="H22" s="190">
        <f t="shared" si="0"/>
        <v>23673995</v>
      </c>
      <c r="I22" s="190">
        <f t="shared" si="0"/>
        <v>24936717</v>
      </c>
      <c r="J22" s="190">
        <f t="shared" si="0"/>
        <v>333696247</v>
      </c>
      <c r="K22" s="190">
        <f t="shared" si="0"/>
        <v>28946755</v>
      </c>
      <c r="L22" s="190">
        <f t="shared" si="0"/>
        <v>225806355</v>
      </c>
      <c r="M22" s="190">
        <f t="shared" si="0"/>
        <v>28377396</v>
      </c>
      <c r="N22" s="190">
        <f t="shared" si="0"/>
        <v>283130506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616826753</v>
      </c>
      <c r="X22" s="190">
        <f t="shared" si="0"/>
        <v>645314368</v>
      </c>
      <c r="Y22" s="190">
        <f t="shared" si="0"/>
        <v>-28487615</v>
      </c>
      <c r="Z22" s="191">
        <f>+IF(X22&lt;&gt;0,+(Y22/X22)*100,0)</f>
        <v>-4.414532887016084</v>
      </c>
      <c r="AA22" s="188">
        <f>SUM(AA5:AA21)</f>
        <v>1290628733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488525270</v>
      </c>
      <c r="F25" s="60">
        <v>488525270</v>
      </c>
      <c r="G25" s="60">
        <v>34634365</v>
      </c>
      <c r="H25" s="60">
        <v>32733551</v>
      </c>
      <c r="I25" s="60">
        <v>37906004</v>
      </c>
      <c r="J25" s="60">
        <v>105273920</v>
      </c>
      <c r="K25" s="60">
        <v>35341272</v>
      </c>
      <c r="L25" s="60">
        <v>35681016</v>
      </c>
      <c r="M25" s="60">
        <v>33031400</v>
      </c>
      <c r="N25" s="60">
        <v>104053688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209327608</v>
      </c>
      <c r="X25" s="60">
        <v>244262635</v>
      </c>
      <c r="Y25" s="60">
        <v>-34935027</v>
      </c>
      <c r="Z25" s="140">
        <v>-14.3</v>
      </c>
      <c r="AA25" s="155">
        <v>488525270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14014860</v>
      </c>
      <c r="F26" s="60">
        <v>14014860</v>
      </c>
      <c r="G26" s="60">
        <v>975076</v>
      </c>
      <c r="H26" s="60">
        <v>940130</v>
      </c>
      <c r="I26" s="60">
        <v>916050</v>
      </c>
      <c r="J26" s="60">
        <v>2831256</v>
      </c>
      <c r="K26" s="60">
        <v>944913</v>
      </c>
      <c r="L26" s="60">
        <v>956337</v>
      </c>
      <c r="M26" s="60">
        <v>933512</v>
      </c>
      <c r="N26" s="60">
        <v>2834762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5666018</v>
      </c>
      <c r="X26" s="60">
        <v>7007430</v>
      </c>
      <c r="Y26" s="60">
        <v>-1341412</v>
      </c>
      <c r="Z26" s="140">
        <v>-19.14</v>
      </c>
      <c r="AA26" s="155">
        <v>14014860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46309045</v>
      </c>
      <c r="F27" s="60">
        <v>46309045</v>
      </c>
      <c r="G27" s="60">
        <v>3859087</v>
      </c>
      <c r="H27" s="60">
        <v>3859087</v>
      </c>
      <c r="I27" s="60">
        <v>3859087</v>
      </c>
      <c r="J27" s="60">
        <v>11577261</v>
      </c>
      <c r="K27" s="60">
        <v>3859087</v>
      </c>
      <c r="L27" s="60">
        <v>3859087</v>
      </c>
      <c r="M27" s="60">
        <v>3859087</v>
      </c>
      <c r="N27" s="60">
        <v>11577261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23154522</v>
      </c>
      <c r="X27" s="60">
        <v>23154523</v>
      </c>
      <c r="Y27" s="60">
        <v>-1</v>
      </c>
      <c r="Z27" s="140">
        <v>0</v>
      </c>
      <c r="AA27" s="155">
        <v>46309045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104174070</v>
      </c>
      <c r="F28" s="60">
        <v>104174070</v>
      </c>
      <c r="G28" s="60">
        <v>0</v>
      </c>
      <c r="H28" s="60">
        <v>0</v>
      </c>
      <c r="I28" s="60">
        <v>26043518</v>
      </c>
      <c r="J28" s="60">
        <v>26043518</v>
      </c>
      <c r="K28" s="60">
        <v>0</v>
      </c>
      <c r="L28" s="60">
        <v>17359368</v>
      </c>
      <c r="M28" s="60">
        <v>-72184</v>
      </c>
      <c r="N28" s="60">
        <v>17287184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43330702</v>
      </c>
      <c r="X28" s="60">
        <v>52087035</v>
      </c>
      <c r="Y28" s="60">
        <v>-8756333</v>
      </c>
      <c r="Z28" s="140">
        <v>-16.81</v>
      </c>
      <c r="AA28" s="155">
        <v>104174070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105611</v>
      </c>
      <c r="F29" s="60">
        <v>105611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52806</v>
      </c>
      <c r="Y29" s="60">
        <v>-52806</v>
      </c>
      <c r="Z29" s="140">
        <v>-100</v>
      </c>
      <c r="AA29" s="155">
        <v>105611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57606145</v>
      </c>
      <c r="F30" s="60">
        <v>57606145</v>
      </c>
      <c r="G30" s="60">
        <v>0</v>
      </c>
      <c r="H30" s="60">
        <v>637808</v>
      </c>
      <c r="I30" s="60">
        <v>4806573</v>
      </c>
      <c r="J30" s="60">
        <v>5444381</v>
      </c>
      <c r="K30" s="60">
        <v>9521932</v>
      </c>
      <c r="L30" s="60">
        <v>0</v>
      </c>
      <c r="M30" s="60">
        <v>4363547</v>
      </c>
      <c r="N30" s="60">
        <v>13885479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19329860</v>
      </c>
      <c r="X30" s="60">
        <v>28803073</v>
      </c>
      <c r="Y30" s="60">
        <v>-9473213</v>
      </c>
      <c r="Z30" s="140">
        <v>-32.89</v>
      </c>
      <c r="AA30" s="155">
        <v>57606145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62517677</v>
      </c>
      <c r="F32" s="60">
        <v>62517677</v>
      </c>
      <c r="G32" s="60">
        <v>0</v>
      </c>
      <c r="H32" s="60">
        <v>0</v>
      </c>
      <c r="I32" s="60">
        <v>2674435</v>
      </c>
      <c r="J32" s="60">
        <v>2674435</v>
      </c>
      <c r="K32" s="60">
        <v>3390074</v>
      </c>
      <c r="L32" s="60">
        <v>2694715</v>
      </c>
      <c r="M32" s="60">
        <v>0</v>
      </c>
      <c r="N32" s="60">
        <v>6084789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8759224</v>
      </c>
      <c r="X32" s="60">
        <v>31258839</v>
      </c>
      <c r="Y32" s="60">
        <v>-22499615</v>
      </c>
      <c r="Z32" s="140">
        <v>-71.98</v>
      </c>
      <c r="AA32" s="155">
        <v>62517677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4318900</v>
      </c>
      <c r="F33" s="60">
        <v>4318900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2159450</v>
      </c>
      <c r="Y33" s="60">
        <v>-2159450</v>
      </c>
      <c r="Z33" s="140">
        <v>-100</v>
      </c>
      <c r="AA33" s="155">
        <v>4318900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460077115</v>
      </c>
      <c r="F34" s="60">
        <v>460077115</v>
      </c>
      <c r="G34" s="60">
        <v>33231538</v>
      </c>
      <c r="H34" s="60">
        <v>21497734</v>
      </c>
      <c r="I34" s="60">
        <v>23458772</v>
      </c>
      <c r="J34" s="60">
        <v>78188044</v>
      </c>
      <c r="K34" s="60">
        <v>32095390</v>
      </c>
      <c r="L34" s="60">
        <v>34523552</v>
      </c>
      <c r="M34" s="60">
        <v>41319144</v>
      </c>
      <c r="N34" s="60">
        <v>107938086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186126130</v>
      </c>
      <c r="X34" s="60">
        <v>230038558</v>
      </c>
      <c r="Y34" s="60">
        <v>-43912428</v>
      </c>
      <c r="Z34" s="140">
        <v>-19.09</v>
      </c>
      <c r="AA34" s="155">
        <v>460077115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1237648693</v>
      </c>
      <c r="F36" s="190">
        <f t="shared" si="1"/>
        <v>1237648693</v>
      </c>
      <c r="G36" s="190">
        <f t="shared" si="1"/>
        <v>72700066</v>
      </c>
      <c r="H36" s="190">
        <f t="shared" si="1"/>
        <v>59668310</v>
      </c>
      <c r="I36" s="190">
        <f t="shared" si="1"/>
        <v>99664439</v>
      </c>
      <c r="J36" s="190">
        <f t="shared" si="1"/>
        <v>232032815</v>
      </c>
      <c r="K36" s="190">
        <f t="shared" si="1"/>
        <v>85152668</v>
      </c>
      <c r="L36" s="190">
        <f t="shared" si="1"/>
        <v>95074075</v>
      </c>
      <c r="M36" s="190">
        <f t="shared" si="1"/>
        <v>83434506</v>
      </c>
      <c r="N36" s="190">
        <f t="shared" si="1"/>
        <v>263661249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495694064</v>
      </c>
      <c r="X36" s="190">
        <f t="shared" si="1"/>
        <v>618824349</v>
      </c>
      <c r="Y36" s="190">
        <f t="shared" si="1"/>
        <v>-123130285</v>
      </c>
      <c r="Z36" s="191">
        <f>+IF(X36&lt;&gt;0,+(Y36/X36)*100,0)</f>
        <v>-19.897453162432043</v>
      </c>
      <c r="AA36" s="188">
        <f>SUM(AA25:AA35)</f>
        <v>1237648693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52980040</v>
      </c>
      <c r="F38" s="106">
        <f t="shared" si="2"/>
        <v>52980040</v>
      </c>
      <c r="G38" s="106">
        <f t="shared" si="2"/>
        <v>212385469</v>
      </c>
      <c r="H38" s="106">
        <f t="shared" si="2"/>
        <v>-35994315</v>
      </c>
      <c r="I38" s="106">
        <f t="shared" si="2"/>
        <v>-74727722</v>
      </c>
      <c r="J38" s="106">
        <f t="shared" si="2"/>
        <v>101663432</v>
      </c>
      <c r="K38" s="106">
        <f t="shared" si="2"/>
        <v>-56205913</v>
      </c>
      <c r="L38" s="106">
        <f t="shared" si="2"/>
        <v>130732280</v>
      </c>
      <c r="M38" s="106">
        <f t="shared" si="2"/>
        <v>-55057110</v>
      </c>
      <c r="N38" s="106">
        <f t="shared" si="2"/>
        <v>19469257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121132689</v>
      </c>
      <c r="X38" s="106">
        <f>IF(F22=F36,0,X22-X36)</f>
        <v>26490019</v>
      </c>
      <c r="Y38" s="106">
        <f t="shared" si="2"/>
        <v>94642670</v>
      </c>
      <c r="Z38" s="201">
        <f>+IF(X38&lt;&gt;0,+(Y38/X38)*100,0)</f>
        <v>357.27671618506577</v>
      </c>
      <c r="AA38" s="199">
        <f>+AA22-AA36</f>
        <v>52980040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470998000</v>
      </c>
      <c r="F39" s="60">
        <v>470998000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235499000</v>
      </c>
      <c r="Y39" s="60">
        <v>-235499000</v>
      </c>
      <c r="Z39" s="140">
        <v>-100</v>
      </c>
      <c r="AA39" s="155">
        <v>470998000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523978040</v>
      </c>
      <c r="F42" s="88">
        <f t="shared" si="3"/>
        <v>523978040</v>
      </c>
      <c r="G42" s="88">
        <f t="shared" si="3"/>
        <v>212385469</v>
      </c>
      <c r="H42" s="88">
        <f t="shared" si="3"/>
        <v>-35994315</v>
      </c>
      <c r="I42" s="88">
        <f t="shared" si="3"/>
        <v>-74727722</v>
      </c>
      <c r="J42" s="88">
        <f t="shared" si="3"/>
        <v>101663432</v>
      </c>
      <c r="K42" s="88">
        <f t="shared" si="3"/>
        <v>-56205913</v>
      </c>
      <c r="L42" s="88">
        <f t="shared" si="3"/>
        <v>130732280</v>
      </c>
      <c r="M42" s="88">
        <f t="shared" si="3"/>
        <v>-55057110</v>
      </c>
      <c r="N42" s="88">
        <f t="shared" si="3"/>
        <v>19469257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121132689</v>
      </c>
      <c r="X42" s="88">
        <f t="shared" si="3"/>
        <v>261989019</v>
      </c>
      <c r="Y42" s="88">
        <f t="shared" si="3"/>
        <v>-140856330</v>
      </c>
      <c r="Z42" s="208">
        <f>+IF(X42&lt;&gt;0,+(Y42/X42)*100,0)</f>
        <v>-53.76421139238664</v>
      </c>
      <c r="AA42" s="206">
        <f>SUM(AA38:AA41)</f>
        <v>523978040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523978040</v>
      </c>
      <c r="F44" s="77">
        <f t="shared" si="4"/>
        <v>523978040</v>
      </c>
      <c r="G44" s="77">
        <f t="shared" si="4"/>
        <v>212385469</v>
      </c>
      <c r="H44" s="77">
        <f t="shared" si="4"/>
        <v>-35994315</v>
      </c>
      <c r="I44" s="77">
        <f t="shared" si="4"/>
        <v>-74727722</v>
      </c>
      <c r="J44" s="77">
        <f t="shared" si="4"/>
        <v>101663432</v>
      </c>
      <c r="K44" s="77">
        <f t="shared" si="4"/>
        <v>-56205913</v>
      </c>
      <c r="L44" s="77">
        <f t="shared" si="4"/>
        <v>130732280</v>
      </c>
      <c r="M44" s="77">
        <f t="shared" si="4"/>
        <v>-55057110</v>
      </c>
      <c r="N44" s="77">
        <f t="shared" si="4"/>
        <v>19469257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121132689</v>
      </c>
      <c r="X44" s="77">
        <f t="shared" si="4"/>
        <v>261989019</v>
      </c>
      <c r="Y44" s="77">
        <f t="shared" si="4"/>
        <v>-140856330</v>
      </c>
      <c r="Z44" s="212">
        <f>+IF(X44&lt;&gt;0,+(Y44/X44)*100,0)</f>
        <v>-53.76421139238664</v>
      </c>
      <c r="AA44" s="210">
        <f>+AA42-AA43</f>
        <v>523978040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523978040</v>
      </c>
      <c r="F46" s="88">
        <f t="shared" si="5"/>
        <v>523978040</v>
      </c>
      <c r="G46" s="88">
        <f t="shared" si="5"/>
        <v>212385469</v>
      </c>
      <c r="H46" s="88">
        <f t="shared" si="5"/>
        <v>-35994315</v>
      </c>
      <c r="I46" s="88">
        <f t="shared" si="5"/>
        <v>-74727722</v>
      </c>
      <c r="J46" s="88">
        <f t="shared" si="5"/>
        <v>101663432</v>
      </c>
      <c r="K46" s="88">
        <f t="shared" si="5"/>
        <v>-56205913</v>
      </c>
      <c r="L46" s="88">
        <f t="shared" si="5"/>
        <v>130732280</v>
      </c>
      <c r="M46" s="88">
        <f t="shared" si="5"/>
        <v>-55057110</v>
      </c>
      <c r="N46" s="88">
        <f t="shared" si="5"/>
        <v>19469257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121132689</v>
      </c>
      <c r="X46" s="88">
        <f t="shared" si="5"/>
        <v>261989019</v>
      </c>
      <c r="Y46" s="88">
        <f t="shared" si="5"/>
        <v>-140856330</v>
      </c>
      <c r="Z46" s="208">
        <f>+IF(X46&lt;&gt;0,+(Y46/X46)*100,0)</f>
        <v>-53.76421139238664</v>
      </c>
      <c r="AA46" s="206">
        <f>SUM(AA44:AA45)</f>
        <v>523978040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523978040</v>
      </c>
      <c r="F48" s="219">
        <f t="shared" si="6"/>
        <v>523978040</v>
      </c>
      <c r="G48" s="219">
        <f t="shared" si="6"/>
        <v>212385469</v>
      </c>
      <c r="H48" s="220">
        <f t="shared" si="6"/>
        <v>-35994315</v>
      </c>
      <c r="I48" s="220">
        <f t="shared" si="6"/>
        <v>-74727722</v>
      </c>
      <c r="J48" s="220">
        <f t="shared" si="6"/>
        <v>101663432</v>
      </c>
      <c r="K48" s="220">
        <f t="shared" si="6"/>
        <v>-56205913</v>
      </c>
      <c r="L48" s="220">
        <f t="shared" si="6"/>
        <v>130732280</v>
      </c>
      <c r="M48" s="219">
        <f t="shared" si="6"/>
        <v>-55057110</v>
      </c>
      <c r="N48" s="219">
        <f t="shared" si="6"/>
        <v>19469257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121132689</v>
      </c>
      <c r="X48" s="220">
        <f t="shared" si="6"/>
        <v>261989019</v>
      </c>
      <c r="Y48" s="220">
        <f t="shared" si="6"/>
        <v>-140856330</v>
      </c>
      <c r="Z48" s="221">
        <f>+IF(X48&lt;&gt;0,+(Y48/X48)*100,0)</f>
        <v>-53.76421139238664</v>
      </c>
      <c r="AA48" s="222">
        <f>SUM(AA46:AA47)</f>
        <v>523978040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481448993</v>
      </c>
      <c r="F5" s="100">
        <f t="shared" si="0"/>
        <v>481448993</v>
      </c>
      <c r="G5" s="100">
        <f t="shared" si="0"/>
        <v>19632</v>
      </c>
      <c r="H5" s="100">
        <f t="shared" si="0"/>
        <v>188394</v>
      </c>
      <c r="I5" s="100">
        <f t="shared" si="0"/>
        <v>356135</v>
      </c>
      <c r="J5" s="100">
        <f t="shared" si="0"/>
        <v>564161</v>
      </c>
      <c r="K5" s="100">
        <f t="shared" si="0"/>
        <v>236180</v>
      </c>
      <c r="L5" s="100">
        <f t="shared" si="0"/>
        <v>7237921</v>
      </c>
      <c r="M5" s="100">
        <f t="shared" si="0"/>
        <v>304479</v>
      </c>
      <c r="N5" s="100">
        <f t="shared" si="0"/>
        <v>7778580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8342741</v>
      </c>
      <c r="X5" s="100">
        <f t="shared" si="0"/>
        <v>240724497</v>
      </c>
      <c r="Y5" s="100">
        <f t="shared" si="0"/>
        <v>-232381756</v>
      </c>
      <c r="Z5" s="137">
        <f>+IF(X5&lt;&gt;0,+(Y5/X5)*100,0)</f>
        <v>-96.53431989516214</v>
      </c>
      <c r="AA5" s="153">
        <f>SUM(AA6:AA8)</f>
        <v>481448993</v>
      </c>
    </row>
    <row r="6" spans="1:27" ht="13.5">
      <c r="A6" s="138" t="s">
        <v>75</v>
      </c>
      <c r="B6" s="136"/>
      <c r="C6" s="155"/>
      <c r="D6" s="155"/>
      <c r="E6" s="156">
        <v>474261380</v>
      </c>
      <c r="F6" s="60">
        <v>474261380</v>
      </c>
      <c r="G6" s="60">
        <v>1230</v>
      </c>
      <c r="H6" s="60">
        <v>18852</v>
      </c>
      <c r="I6" s="60">
        <v>128886</v>
      </c>
      <c r="J6" s="60">
        <v>148968</v>
      </c>
      <c r="K6" s="60">
        <v>82337</v>
      </c>
      <c r="L6" s="60">
        <v>7000102</v>
      </c>
      <c r="M6" s="60">
        <v>141967</v>
      </c>
      <c r="N6" s="60">
        <v>7224406</v>
      </c>
      <c r="O6" s="60"/>
      <c r="P6" s="60"/>
      <c r="Q6" s="60"/>
      <c r="R6" s="60"/>
      <c r="S6" s="60"/>
      <c r="T6" s="60"/>
      <c r="U6" s="60"/>
      <c r="V6" s="60"/>
      <c r="W6" s="60">
        <v>7373374</v>
      </c>
      <c r="X6" s="60">
        <v>237130690</v>
      </c>
      <c r="Y6" s="60">
        <v>-229757316</v>
      </c>
      <c r="Z6" s="140">
        <v>-96.89</v>
      </c>
      <c r="AA6" s="62">
        <v>474261380</v>
      </c>
    </row>
    <row r="7" spans="1:27" ht="13.5">
      <c r="A7" s="138" t="s">
        <v>76</v>
      </c>
      <c r="B7" s="136"/>
      <c r="C7" s="157"/>
      <c r="D7" s="157"/>
      <c r="E7" s="158">
        <v>3794360</v>
      </c>
      <c r="F7" s="159">
        <v>3794360</v>
      </c>
      <c r="G7" s="159"/>
      <c r="H7" s="159">
        <v>90178</v>
      </c>
      <c r="I7" s="159">
        <v>81203</v>
      </c>
      <c r="J7" s="159">
        <v>171381</v>
      </c>
      <c r="K7" s="159">
        <v>30245</v>
      </c>
      <c r="L7" s="159">
        <v>154347</v>
      </c>
      <c r="M7" s="159">
        <v>23655</v>
      </c>
      <c r="N7" s="159">
        <v>208247</v>
      </c>
      <c r="O7" s="159"/>
      <c r="P7" s="159"/>
      <c r="Q7" s="159"/>
      <c r="R7" s="159"/>
      <c r="S7" s="159"/>
      <c r="T7" s="159"/>
      <c r="U7" s="159"/>
      <c r="V7" s="159"/>
      <c r="W7" s="159">
        <v>379628</v>
      </c>
      <c r="X7" s="159">
        <v>1897180</v>
      </c>
      <c r="Y7" s="159">
        <v>-1517552</v>
      </c>
      <c r="Z7" s="141">
        <v>-79.99</v>
      </c>
      <c r="AA7" s="225">
        <v>3794360</v>
      </c>
    </row>
    <row r="8" spans="1:27" ht="13.5">
      <c r="A8" s="138" t="s">
        <v>77</v>
      </c>
      <c r="B8" s="136"/>
      <c r="C8" s="155"/>
      <c r="D8" s="155"/>
      <c r="E8" s="156">
        <v>3393253</v>
      </c>
      <c r="F8" s="60">
        <v>3393253</v>
      </c>
      <c r="G8" s="60">
        <v>18402</v>
      </c>
      <c r="H8" s="60">
        <v>79364</v>
      </c>
      <c r="I8" s="60">
        <v>146046</v>
      </c>
      <c r="J8" s="60">
        <v>243812</v>
      </c>
      <c r="K8" s="60">
        <v>123598</v>
      </c>
      <c r="L8" s="60">
        <v>83472</v>
      </c>
      <c r="M8" s="60">
        <v>138857</v>
      </c>
      <c r="N8" s="60">
        <v>345927</v>
      </c>
      <c r="O8" s="60"/>
      <c r="P8" s="60"/>
      <c r="Q8" s="60"/>
      <c r="R8" s="60"/>
      <c r="S8" s="60"/>
      <c r="T8" s="60"/>
      <c r="U8" s="60"/>
      <c r="V8" s="60"/>
      <c r="W8" s="60">
        <v>589739</v>
      </c>
      <c r="X8" s="60">
        <v>1696627</v>
      </c>
      <c r="Y8" s="60">
        <v>-1106888</v>
      </c>
      <c r="Z8" s="140">
        <v>-65.24</v>
      </c>
      <c r="AA8" s="62">
        <v>3393253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6059868</v>
      </c>
      <c r="F9" s="100">
        <f t="shared" si="1"/>
        <v>6059868</v>
      </c>
      <c r="G9" s="100">
        <f t="shared" si="1"/>
        <v>40000</v>
      </c>
      <c r="H9" s="100">
        <f t="shared" si="1"/>
        <v>-14654</v>
      </c>
      <c r="I9" s="100">
        <f t="shared" si="1"/>
        <v>26148</v>
      </c>
      <c r="J9" s="100">
        <f t="shared" si="1"/>
        <v>51494</v>
      </c>
      <c r="K9" s="100">
        <f t="shared" si="1"/>
        <v>75578</v>
      </c>
      <c r="L9" s="100">
        <f t="shared" si="1"/>
        <v>28567</v>
      </c>
      <c r="M9" s="100">
        <f t="shared" si="1"/>
        <v>1123033</v>
      </c>
      <c r="N9" s="100">
        <f t="shared" si="1"/>
        <v>1227178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1278672</v>
      </c>
      <c r="X9" s="100">
        <f t="shared" si="1"/>
        <v>3029934</v>
      </c>
      <c r="Y9" s="100">
        <f t="shared" si="1"/>
        <v>-1751262</v>
      </c>
      <c r="Z9" s="137">
        <f>+IF(X9&lt;&gt;0,+(Y9/X9)*100,0)</f>
        <v>-57.798684723825666</v>
      </c>
      <c r="AA9" s="102">
        <f>SUM(AA10:AA14)</f>
        <v>6059868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4962350</v>
      </c>
      <c r="F12" s="60">
        <v>4962350</v>
      </c>
      <c r="G12" s="60">
        <v>40000</v>
      </c>
      <c r="H12" s="60">
        <v>-14654</v>
      </c>
      <c r="I12" s="60">
        <v>26148</v>
      </c>
      <c r="J12" s="60">
        <v>51494</v>
      </c>
      <c r="K12" s="60">
        <v>37816</v>
      </c>
      <c r="L12" s="60">
        <v>19329</v>
      </c>
      <c r="M12" s="60">
        <v>1123033</v>
      </c>
      <c r="N12" s="60">
        <v>1180178</v>
      </c>
      <c r="O12" s="60"/>
      <c r="P12" s="60"/>
      <c r="Q12" s="60"/>
      <c r="R12" s="60"/>
      <c r="S12" s="60"/>
      <c r="T12" s="60"/>
      <c r="U12" s="60"/>
      <c r="V12" s="60"/>
      <c r="W12" s="60">
        <v>1231672</v>
      </c>
      <c r="X12" s="60">
        <v>2481175</v>
      </c>
      <c r="Y12" s="60">
        <v>-1249503</v>
      </c>
      <c r="Z12" s="140">
        <v>-50.36</v>
      </c>
      <c r="AA12" s="62">
        <v>4962350</v>
      </c>
    </row>
    <row r="13" spans="1:27" ht="13.5">
      <c r="A13" s="138" t="s">
        <v>82</v>
      </c>
      <c r="B13" s="136"/>
      <c r="C13" s="155"/>
      <c r="D13" s="155"/>
      <c r="E13" s="156">
        <v>509000</v>
      </c>
      <c r="F13" s="60">
        <v>509000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254500</v>
      </c>
      <c r="Y13" s="60">
        <v>-254500</v>
      </c>
      <c r="Z13" s="140">
        <v>-100</v>
      </c>
      <c r="AA13" s="62">
        <v>509000</v>
      </c>
    </row>
    <row r="14" spans="1:27" ht="13.5">
      <c r="A14" s="138" t="s">
        <v>83</v>
      </c>
      <c r="B14" s="136"/>
      <c r="C14" s="157"/>
      <c r="D14" s="157"/>
      <c r="E14" s="158">
        <v>588518</v>
      </c>
      <c r="F14" s="159">
        <v>588518</v>
      </c>
      <c r="G14" s="159"/>
      <c r="H14" s="159"/>
      <c r="I14" s="159"/>
      <c r="J14" s="159"/>
      <c r="K14" s="159">
        <v>37762</v>
      </c>
      <c r="L14" s="159">
        <v>9238</v>
      </c>
      <c r="M14" s="159"/>
      <c r="N14" s="159">
        <v>47000</v>
      </c>
      <c r="O14" s="159"/>
      <c r="P14" s="159"/>
      <c r="Q14" s="159"/>
      <c r="R14" s="159"/>
      <c r="S14" s="159"/>
      <c r="T14" s="159"/>
      <c r="U14" s="159"/>
      <c r="V14" s="159"/>
      <c r="W14" s="159">
        <v>47000</v>
      </c>
      <c r="X14" s="159">
        <v>294259</v>
      </c>
      <c r="Y14" s="159">
        <v>-247259</v>
      </c>
      <c r="Z14" s="141">
        <v>-84.03</v>
      </c>
      <c r="AA14" s="225">
        <v>588518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1234372</v>
      </c>
      <c r="F15" s="100">
        <f t="shared" si="2"/>
        <v>1234372</v>
      </c>
      <c r="G15" s="100">
        <f t="shared" si="2"/>
        <v>0</v>
      </c>
      <c r="H15" s="100">
        <f t="shared" si="2"/>
        <v>0</v>
      </c>
      <c r="I15" s="100">
        <f t="shared" si="2"/>
        <v>93562</v>
      </c>
      <c r="J15" s="100">
        <f t="shared" si="2"/>
        <v>93562</v>
      </c>
      <c r="K15" s="100">
        <f t="shared" si="2"/>
        <v>25592</v>
      </c>
      <c r="L15" s="100">
        <f t="shared" si="2"/>
        <v>41085</v>
      </c>
      <c r="M15" s="100">
        <f t="shared" si="2"/>
        <v>68716</v>
      </c>
      <c r="N15" s="100">
        <f t="shared" si="2"/>
        <v>135393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228955</v>
      </c>
      <c r="X15" s="100">
        <f t="shared" si="2"/>
        <v>617186</v>
      </c>
      <c r="Y15" s="100">
        <f t="shared" si="2"/>
        <v>-388231</v>
      </c>
      <c r="Z15" s="137">
        <f>+IF(X15&lt;&gt;0,+(Y15/X15)*100,0)</f>
        <v>-62.9034035120693</v>
      </c>
      <c r="AA15" s="102">
        <f>SUM(AA16:AA18)</f>
        <v>1234372</v>
      </c>
    </row>
    <row r="16" spans="1:27" ht="13.5">
      <c r="A16" s="138" t="s">
        <v>85</v>
      </c>
      <c r="B16" s="136"/>
      <c r="C16" s="155"/>
      <c r="D16" s="155"/>
      <c r="E16" s="156">
        <v>1234372</v>
      </c>
      <c r="F16" s="60">
        <v>1234372</v>
      </c>
      <c r="G16" s="60"/>
      <c r="H16" s="60"/>
      <c r="I16" s="60">
        <v>93562</v>
      </c>
      <c r="J16" s="60">
        <v>93562</v>
      </c>
      <c r="K16" s="60">
        <v>25592</v>
      </c>
      <c r="L16" s="60">
        <v>41085</v>
      </c>
      <c r="M16" s="60">
        <v>68716</v>
      </c>
      <c r="N16" s="60">
        <v>135393</v>
      </c>
      <c r="O16" s="60"/>
      <c r="P16" s="60"/>
      <c r="Q16" s="60"/>
      <c r="R16" s="60"/>
      <c r="S16" s="60"/>
      <c r="T16" s="60"/>
      <c r="U16" s="60"/>
      <c r="V16" s="60"/>
      <c r="W16" s="60">
        <v>228955</v>
      </c>
      <c r="X16" s="60">
        <v>617186</v>
      </c>
      <c r="Y16" s="60">
        <v>-388231</v>
      </c>
      <c r="Z16" s="140">
        <v>-62.9</v>
      </c>
      <c r="AA16" s="62">
        <v>1234372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35234825</v>
      </c>
      <c r="F19" s="100">
        <f t="shared" si="3"/>
        <v>35234825</v>
      </c>
      <c r="G19" s="100">
        <f t="shared" si="3"/>
        <v>13817644</v>
      </c>
      <c r="H19" s="100">
        <f t="shared" si="3"/>
        <v>16491039</v>
      </c>
      <c r="I19" s="100">
        <f t="shared" si="3"/>
        <v>12409456</v>
      </c>
      <c r="J19" s="100">
        <f t="shared" si="3"/>
        <v>42718139</v>
      </c>
      <c r="K19" s="100">
        <f t="shared" si="3"/>
        <v>26965113</v>
      </c>
      <c r="L19" s="100">
        <f t="shared" si="3"/>
        <v>11158201</v>
      </c>
      <c r="M19" s="100">
        <f t="shared" si="3"/>
        <v>46600352</v>
      </c>
      <c r="N19" s="100">
        <f t="shared" si="3"/>
        <v>84723666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127441805</v>
      </c>
      <c r="X19" s="100">
        <f t="shared" si="3"/>
        <v>17617413</v>
      </c>
      <c r="Y19" s="100">
        <f t="shared" si="3"/>
        <v>109824392</v>
      </c>
      <c r="Z19" s="137">
        <f>+IF(X19&lt;&gt;0,+(Y19/X19)*100,0)</f>
        <v>623.3854652780178</v>
      </c>
      <c r="AA19" s="102">
        <f>SUM(AA20:AA23)</f>
        <v>35234825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28255575</v>
      </c>
      <c r="F21" s="60">
        <v>28255575</v>
      </c>
      <c r="G21" s="60">
        <v>13817644</v>
      </c>
      <c r="H21" s="60">
        <v>16489957</v>
      </c>
      <c r="I21" s="60">
        <v>12369081</v>
      </c>
      <c r="J21" s="60">
        <v>42676682</v>
      </c>
      <c r="K21" s="60">
        <v>26964084</v>
      </c>
      <c r="L21" s="60">
        <v>11154913</v>
      </c>
      <c r="M21" s="60">
        <v>46600352</v>
      </c>
      <c r="N21" s="60">
        <v>84719349</v>
      </c>
      <c r="O21" s="60"/>
      <c r="P21" s="60"/>
      <c r="Q21" s="60"/>
      <c r="R21" s="60"/>
      <c r="S21" s="60"/>
      <c r="T21" s="60"/>
      <c r="U21" s="60"/>
      <c r="V21" s="60"/>
      <c r="W21" s="60">
        <v>127396031</v>
      </c>
      <c r="X21" s="60">
        <v>14127788</v>
      </c>
      <c r="Y21" s="60">
        <v>113268243</v>
      </c>
      <c r="Z21" s="140">
        <v>801.74</v>
      </c>
      <c r="AA21" s="62">
        <v>28255575</v>
      </c>
    </row>
    <row r="22" spans="1:27" ht="13.5">
      <c r="A22" s="138" t="s">
        <v>91</v>
      </c>
      <c r="B22" s="136"/>
      <c r="C22" s="157"/>
      <c r="D22" s="157"/>
      <c r="E22" s="158">
        <v>6979250</v>
      </c>
      <c r="F22" s="159">
        <v>6979250</v>
      </c>
      <c r="G22" s="159"/>
      <c r="H22" s="159">
        <v>1082</v>
      </c>
      <c r="I22" s="159">
        <v>40375</v>
      </c>
      <c r="J22" s="159">
        <v>41457</v>
      </c>
      <c r="K22" s="159">
        <v>1029</v>
      </c>
      <c r="L22" s="159">
        <v>3288</v>
      </c>
      <c r="M22" s="159"/>
      <c r="N22" s="159">
        <v>4317</v>
      </c>
      <c r="O22" s="159"/>
      <c r="P22" s="159"/>
      <c r="Q22" s="159"/>
      <c r="R22" s="159"/>
      <c r="S22" s="159"/>
      <c r="T22" s="159"/>
      <c r="U22" s="159"/>
      <c r="V22" s="159"/>
      <c r="W22" s="159">
        <v>45774</v>
      </c>
      <c r="X22" s="159">
        <v>3489625</v>
      </c>
      <c r="Y22" s="159">
        <v>-3443851</v>
      </c>
      <c r="Z22" s="141">
        <v>-98.69</v>
      </c>
      <c r="AA22" s="225">
        <v>6979250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523978058</v>
      </c>
      <c r="F25" s="219">
        <f t="shared" si="4"/>
        <v>523978058</v>
      </c>
      <c r="G25" s="219">
        <f t="shared" si="4"/>
        <v>13877276</v>
      </c>
      <c r="H25" s="219">
        <f t="shared" si="4"/>
        <v>16664779</v>
      </c>
      <c r="I25" s="219">
        <f t="shared" si="4"/>
        <v>12885301</v>
      </c>
      <c r="J25" s="219">
        <f t="shared" si="4"/>
        <v>43427356</v>
      </c>
      <c r="K25" s="219">
        <f t="shared" si="4"/>
        <v>27302463</v>
      </c>
      <c r="L25" s="219">
        <f t="shared" si="4"/>
        <v>18465774</v>
      </c>
      <c r="M25" s="219">
        <f t="shared" si="4"/>
        <v>48096580</v>
      </c>
      <c r="N25" s="219">
        <f t="shared" si="4"/>
        <v>93864817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137292173</v>
      </c>
      <c r="X25" s="219">
        <f t="shared" si="4"/>
        <v>261989030</v>
      </c>
      <c r="Y25" s="219">
        <f t="shared" si="4"/>
        <v>-124696857</v>
      </c>
      <c r="Z25" s="231">
        <f>+IF(X25&lt;&gt;0,+(Y25/X25)*100,0)</f>
        <v>-47.596213093349746</v>
      </c>
      <c r="AA25" s="232">
        <f>+AA5+AA9+AA15+AA19+AA24</f>
        <v>523978058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470998000</v>
      </c>
      <c r="F28" s="60">
        <v>470998000</v>
      </c>
      <c r="G28" s="60">
        <v>13705387</v>
      </c>
      <c r="H28" s="60">
        <v>16351095</v>
      </c>
      <c r="I28" s="60">
        <v>12299867</v>
      </c>
      <c r="J28" s="60">
        <v>42356349</v>
      </c>
      <c r="K28" s="60">
        <v>26906970</v>
      </c>
      <c r="L28" s="60">
        <v>11046710</v>
      </c>
      <c r="M28" s="60">
        <v>46539215</v>
      </c>
      <c r="N28" s="60">
        <v>84492895</v>
      </c>
      <c r="O28" s="60"/>
      <c r="P28" s="60"/>
      <c r="Q28" s="60"/>
      <c r="R28" s="60"/>
      <c r="S28" s="60"/>
      <c r="T28" s="60"/>
      <c r="U28" s="60"/>
      <c r="V28" s="60"/>
      <c r="W28" s="60">
        <v>126849244</v>
      </c>
      <c r="X28" s="60">
        <v>235499000</v>
      </c>
      <c r="Y28" s="60">
        <v>-108649756</v>
      </c>
      <c r="Z28" s="140">
        <v>-46.14</v>
      </c>
      <c r="AA28" s="155">
        <v>470998000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470998000</v>
      </c>
      <c r="F32" s="77">
        <f t="shared" si="5"/>
        <v>470998000</v>
      </c>
      <c r="G32" s="77">
        <f t="shared" si="5"/>
        <v>13705387</v>
      </c>
      <c r="H32" s="77">
        <f t="shared" si="5"/>
        <v>16351095</v>
      </c>
      <c r="I32" s="77">
        <f t="shared" si="5"/>
        <v>12299867</v>
      </c>
      <c r="J32" s="77">
        <f t="shared" si="5"/>
        <v>42356349</v>
      </c>
      <c r="K32" s="77">
        <f t="shared" si="5"/>
        <v>26906970</v>
      </c>
      <c r="L32" s="77">
        <f t="shared" si="5"/>
        <v>11046710</v>
      </c>
      <c r="M32" s="77">
        <f t="shared" si="5"/>
        <v>46539215</v>
      </c>
      <c r="N32" s="77">
        <f t="shared" si="5"/>
        <v>84492895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126849244</v>
      </c>
      <c r="X32" s="77">
        <f t="shared" si="5"/>
        <v>235499000</v>
      </c>
      <c r="Y32" s="77">
        <f t="shared" si="5"/>
        <v>-108649756</v>
      </c>
      <c r="Z32" s="212">
        <f>+IF(X32&lt;&gt;0,+(Y32/X32)*100,0)</f>
        <v>-46.13597340116094</v>
      </c>
      <c r="AA32" s="79">
        <f>SUM(AA28:AA31)</f>
        <v>470998000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52980058</v>
      </c>
      <c r="F35" s="60">
        <v>52980058</v>
      </c>
      <c r="G35" s="60">
        <v>171890</v>
      </c>
      <c r="H35" s="60">
        <v>313685</v>
      </c>
      <c r="I35" s="60">
        <v>585434</v>
      </c>
      <c r="J35" s="60">
        <v>1071009</v>
      </c>
      <c r="K35" s="60">
        <v>395493</v>
      </c>
      <c r="L35" s="60">
        <v>7419064</v>
      </c>
      <c r="M35" s="60">
        <v>1557365</v>
      </c>
      <c r="N35" s="60">
        <v>9371922</v>
      </c>
      <c r="O35" s="60"/>
      <c r="P35" s="60"/>
      <c r="Q35" s="60"/>
      <c r="R35" s="60"/>
      <c r="S35" s="60"/>
      <c r="T35" s="60"/>
      <c r="U35" s="60"/>
      <c r="V35" s="60"/>
      <c r="W35" s="60">
        <v>10442931</v>
      </c>
      <c r="X35" s="60">
        <v>26490029</v>
      </c>
      <c r="Y35" s="60">
        <v>-16047098</v>
      </c>
      <c r="Z35" s="140">
        <v>-60.58</v>
      </c>
      <c r="AA35" s="62">
        <v>52980058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523978058</v>
      </c>
      <c r="F36" s="220">
        <f t="shared" si="6"/>
        <v>523978058</v>
      </c>
      <c r="G36" s="220">
        <f t="shared" si="6"/>
        <v>13877277</v>
      </c>
      <c r="H36" s="220">
        <f t="shared" si="6"/>
        <v>16664780</v>
      </c>
      <c r="I36" s="220">
        <f t="shared" si="6"/>
        <v>12885301</v>
      </c>
      <c r="J36" s="220">
        <f t="shared" si="6"/>
        <v>43427358</v>
      </c>
      <c r="K36" s="220">
        <f t="shared" si="6"/>
        <v>27302463</v>
      </c>
      <c r="L36" s="220">
        <f t="shared" si="6"/>
        <v>18465774</v>
      </c>
      <c r="M36" s="220">
        <f t="shared" si="6"/>
        <v>48096580</v>
      </c>
      <c r="N36" s="220">
        <f t="shared" si="6"/>
        <v>93864817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137292175</v>
      </c>
      <c r="X36" s="220">
        <f t="shared" si="6"/>
        <v>261989029</v>
      </c>
      <c r="Y36" s="220">
        <f t="shared" si="6"/>
        <v>-124696854</v>
      </c>
      <c r="Z36" s="221">
        <f>+IF(X36&lt;&gt;0,+(Y36/X36)*100,0)</f>
        <v>-47.59621212993617</v>
      </c>
      <c r="AA36" s="239">
        <f>SUM(AA32:AA35)</f>
        <v>523978058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191063454</v>
      </c>
      <c r="D6" s="155"/>
      <c r="E6" s="59">
        <v>539241319</v>
      </c>
      <c r="F6" s="60">
        <v>539241319</v>
      </c>
      <c r="G6" s="60">
        <v>453712639</v>
      </c>
      <c r="H6" s="60">
        <v>389055564</v>
      </c>
      <c r="I6" s="60">
        <v>303971140</v>
      </c>
      <c r="J6" s="60">
        <v>303971140</v>
      </c>
      <c r="K6" s="60">
        <v>256374801</v>
      </c>
      <c r="L6" s="60">
        <v>344596066</v>
      </c>
      <c r="M6" s="60">
        <v>365064271</v>
      </c>
      <c r="N6" s="60">
        <v>365064271</v>
      </c>
      <c r="O6" s="60"/>
      <c r="P6" s="60"/>
      <c r="Q6" s="60"/>
      <c r="R6" s="60"/>
      <c r="S6" s="60"/>
      <c r="T6" s="60"/>
      <c r="U6" s="60"/>
      <c r="V6" s="60"/>
      <c r="W6" s="60">
        <v>365064271</v>
      </c>
      <c r="X6" s="60">
        <v>269620660</v>
      </c>
      <c r="Y6" s="60">
        <v>95443611</v>
      </c>
      <c r="Z6" s="140">
        <v>35.4</v>
      </c>
      <c r="AA6" s="62">
        <v>539241319</v>
      </c>
    </row>
    <row r="7" spans="1:27" ht="13.5">
      <c r="A7" s="249" t="s">
        <v>144</v>
      </c>
      <c r="B7" s="182"/>
      <c r="C7" s="155">
        <v>472085202</v>
      </c>
      <c r="D7" s="155"/>
      <c r="E7" s="59">
        <v>460000000</v>
      </c>
      <c r="F7" s="60">
        <v>460000000</v>
      </c>
      <c r="G7" s="60">
        <v>460000000</v>
      </c>
      <c r="H7" s="60">
        <v>460000000</v>
      </c>
      <c r="I7" s="60">
        <v>460000000</v>
      </c>
      <c r="J7" s="60">
        <v>460000000</v>
      </c>
      <c r="K7" s="60">
        <v>460000000</v>
      </c>
      <c r="L7" s="60">
        <v>460000000</v>
      </c>
      <c r="M7" s="60">
        <v>460000000</v>
      </c>
      <c r="N7" s="60">
        <v>460000000</v>
      </c>
      <c r="O7" s="60"/>
      <c r="P7" s="60"/>
      <c r="Q7" s="60"/>
      <c r="R7" s="60"/>
      <c r="S7" s="60"/>
      <c r="T7" s="60"/>
      <c r="U7" s="60"/>
      <c r="V7" s="60"/>
      <c r="W7" s="60">
        <v>460000000</v>
      </c>
      <c r="X7" s="60">
        <v>230000000</v>
      </c>
      <c r="Y7" s="60">
        <v>230000000</v>
      </c>
      <c r="Z7" s="140">
        <v>100</v>
      </c>
      <c r="AA7" s="62">
        <v>460000000</v>
      </c>
    </row>
    <row r="8" spans="1:27" ht="13.5">
      <c r="A8" s="249" t="s">
        <v>145</v>
      </c>
      <c r="B8" s="182"/>
      <c r="C8" s="155">
        <v>99752987</v>
      </c>
      <c r="D8" s="155"/>
      <c r="E8" s="59">
        <v>91051768</v>
      </c>
      <c r="F8" s="60">
        <v>91051768</v>
      </c>
      <c r="G8" s="60">
        <v>47441346</v>
      </c>
      <c r="H8" s="60">
        <v>113234101</v>
      </c>
      <c r="I8" s="60">
        <v>123362208</v>
      </c>
      <c r="J8" s="60">
        <v>123362208</v>
      </c>
      <c r="K8" s="60">
        <v>136814186</v>
      </c>
      <c r="L8" s="60">
        <v>151237104</v>
      </c>
      <c r="M8" s="60">
        <v>132448907</v>
      </c>
      <c r="N8" s="60">
        <v>132448907</v>
      </c>
      <c r="O8" s="60"/>
      <c r="P8" s="60"/>
      <c r="Q8" s="60"/>
      <c r="R8" s="60"/>
      <c r="S8" s="60"/>
      <c r="T8" s="60"/>
      <c r="U8" s="60"/>
      <c r="V8" s="60"/>
      <c r="W8" s="60">
        <v>132448907</v>
      </c>
      <c r="X8" s="60">
        <v>45525884</v>
      </c>
      <c r="Y8" s="60">
        <v>86923023</v>
      </c>
      <c r="Z8" s="140">
        <v>190.93</v>
      </c>
      <c r="AA8" s="62">
        <v>91051768</v>
      </c>
    </row>
    <row r="9" spans="1:27" ht="13.5">
      <c r="A9" s="249" t="s">
        <v>146</v>
      </c>
      <c r="B9" s="182"/>
      <c r="C9" s="155">
        <v>53974324</v>
      </c>
      <c r="D9" s="155"/>
      <c r="E9" s="59">
        <v>34243508</v>
      </c>
      <c r="F9" s="60">
        <v>34243508</v>
      </c>
      <c r="G9" s="60">
        <v>84888996</v>
      </c>
      <c r="H9" s="60">
        <v>72706729</v>
      </c>
      <c r="I9" s="60">
        <v>74962542</v>
      </c>
      <c r="J9" s="60">
        <v>74962542</v>
      </c>
      <c r="K9" s="60">
        <v>19478162</v>
      </c>
      <c r="L9" s="60">
        <v>52340899</v>
      </c>
      <c r="M9" s="60">
        <v>48630745</v>
      </c>
      <c r="N9" s="60">
        <v>48630745</v>
      </c>
      <c r="O9" s="60"/>
      <c r="P9" s="60"/>
      <c r="Q9" s="60"/>
      <c r="R9" s="60"/>
      <c r="S9" s="60"/>
      <c r="T9" s="60"/>
      <c r="U9" s="60"/>
      <c r="V9" s="60"/>
      <c r="W9" s="60">
        <v>48630745</v>
      </c>
      <c r="X9" s="60">
        <v>17121754</v>
      </c>
      <c r="Y9" s="60">
        <v>31508991</v>
      </c>
      <c r="Z9" s="140">
        <v>184.03</v>
      </c>
      <c r="AA9" s="62">
        <v>34243508</v>
      </c>
    </row>
    <row r="10" spans="1:27" ht="13.5">
      <c r="A10" s="249" t="s">
        <v>147</v>
      </c>
      <c r="B10" s="182"/>
      <c r="C10" s="155">
        <v>8522</v>
      </c>
      <c r="D10" s="155"/>
      <c r="E10" s="59">
        <v>3446</v>
      </c>
      <c r="F10" s="60">
        <v>3446</v>
      </c>
      <c r="G10" s="159"/>
      <c r="H10" s="159"/>
      <c r="I10" s="159"/>
      <c r="J10" s="60"/>
      <c r="K10" s="159">
        <v>12143162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1723</v>
      </c>
      <c r="Y10" s="159">
        <v>-1723</v>
      </c>
      <c r="Z10" s="141">
        <v>-100</v>
      </c>
      <c r="AA10" s="225">
        <v>3446</v>
      </c>
    </row>
    <row r="11" spans="1:27" ht="13.5">
      <c r="A11" s="249" t="s">
        <v>148</v>
      </c>
      <c r="B11" s="182"/>
      <c r="C11" s="155">
        <v>3982429</v>
      </c>
      <c r="D11" s="155"/>
      <c r="E11" s="59">
        <v>3774573</v>
      </c>
      <c r="F11" s="60">
        <v>3774573</v>
      </c>
      <c r="G11" s="60">
        <v>3742656</v>
      </c>
      <c r="H11" s="60">
        <v>3832994</v>
      </c>
      <c r="I11" s="60">
        <v>3915512</v>
      </c>
      <c r="J11" s="60">
        <v>3915512</v>
      </c>
      <c r="K11" s="60">
        <v>3801689</v>
      </c>
      <c r="L11" s="60">
        <v>3801619</v>
      </c>
      <c r="M11" s="60">
        <v>3762655</v>
      </c>
      <c r="N11" s="60">
        <v>3762655</v>
      </c>
      <c r="O11" s="60"/>
      <c r="P11" s="60"/>
      <c r="Q11" s="60"/>
      <c r="R11" s="60"/>
      <c r="S11" s="60"/>
      <c r="T11" s="60"/>
      <c r="U11" s="60"/>
      <c r="V11" s="60"/>
      <c r="W11" s="60">
        <v>3762655</v>
      </c>
      <c r="X11" s="60">
        <v>1887287</v>
      </c>
      <c r="Y11" s="60">
        <v>1875368</v>
      </c>
      <c r="Z11" s="140">
        <v>99.37</v>
      </c>
      <c r="AA11" s="62">
        <v>3774573</v>
      </c>
    </row>
    <row r="12" spans="1:27" ht="13.5">
      <c r="A12" s="250" t="s">
        <v>56</v>
      </c>
      <c r="B12" s="251"/>
      <c r="C12" s="168">
        <f aca="true" t="shared" si="0" ref="C12:Y12">SUM(C6:C11)</f>
        <v>820866918</v>
      </c>
      <c r="D12" s="168">
        <f>SUM(D6:D11)</f>
        <v>0</v>
      </c>
      <c r="E12" s="72">
        <f t="shared" si="0"/>
        <v>1128314614</v>
      </c>
      <c r="F12" s="73">
        <f t="shared" si="0"/>
        <v>1128314614</v>
      </c>
      <c r="G12" s="73">
        <f t="shared" si="0"/>
        <v>1049785637</v>
      </c>
      <c r="H12" s="73">
        <f t="shared" si="0"/>
        <v>1038829388</v>
      </c>
      <c r="I12" s="73">
        <f t="shared" si="0"/>
        <v>966211402</v>
      </c>
      <c r="J12" s="73">
        <f t="shared" si="0"/>
        <v>966211402</v>
      </c>
      <c r="K12" s="73">
        <f t="shared" si="0"/>
        <v>888612000</v>
      </c>
      <c r="L12" s="73">
        <f t="shared" si="0"/>
        <v>1011975688</v>
      </c>
      <c r="M12" s="73">
        <f t="shared" si="0"/>
        <v>1009906578</v>
      </c>
      <c r="N12" s="73">
        <f t="shared" si="0"/>
        <v>1009906578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1009906578</v>
      </c>
      <c r="X12" s="73">
        <f t="shared" si="0"/>
        <v>564157308</v>
      </c>
      <c r="Y12" s="73">
        <f t="shared" si="0"/>
        <v>445749270</v>
      </c>
      <c r="Z12" s="170">
        <f>+IF(X12&lt;&gt;0,+(Y12/X12)*100,0)</f>
        <v>79.01152102065831</v>
      </c>
      <c r="AA12" s="74">
        <f>SUM(AA6:AA11)</f>
        <v>1128314614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999587</v>
      </c>
      <c r="D15" s="155"/>
      <c r="E15" s="59">
        <v>854460</v>
      </c>
      <c r="F15" s="60">
        <v>854460</v>
      </c>
      <c r="G15" s="60">
        <v>1005062</v>
      </c>
      <c r="H15" s="60">
        <v>1003235</v>
      </c>
      <c r="I15" s="60">
        <v>1003235</v>
      </c>
      <c r="J15" s="60">
        <v>1003235</v>
      </c>
      <c r="K15" s="60">
        <v>1227179</v>
      </c>
      <c r="L15" s="60">
        <v>1242215</v>
      </c>
      <c r="M15" s="60">
        <v>1255145</v>
      </c>
      <c r="N15" s="60">
        <v>1255145</v>
      </c>
      <c r="O15" s="60"/>
      <c r="P15" s="60"/>
      <c r="Q15" s="60"/>
      <c r="R15" s="60"/>
      <c r="S15" s="60"/>
      <c r="T15" s="60"/>
      <c r="U15" s="60"/>
      <c r="V15" s="60"/>
      <c r="W15" s="60">
        <v>1255145</v>
      </c>
      <c r="X15" s="60">
        <v>427230</v>
      </c>
      <c r="Y15" s="60">
        <v>827915</v>
      </c>
      <c r="Z15" s="140">
        <v>193.79</v>
      </c>
      <c r="AA15" s="62">
        <v>854460</v>
      </c>
    </row>
    <row r="16" spans="1:27" ht="13.5">
      <c r="A16" s="249" t="s">
        <v>151</v>
      </c>
      <c r="B16" s="182"/>
      <c r="C16" s="155">
        <v>1000</v>
      </c>
      <c r="D16" s="155"/>
      <c r="E16" s="59">
        <v>1000</v>
      </c>
      <c r="F16" s="60">
        <v>1000</v>
      </c>
      <c r="G16" s="159"/>
      <c r="H16" s="159">
        <v>1000</v>
      </c>
      <c r="I16" s="159">
        <v>1000</v>
      </c>
      <c r="J16" s="60">
        <v>1000</v>
      </c>
      <c r="K16" s="159">
        <v>1000</v>
      </c>
      <c r="L16" s="159">
        <v>1000</v>
      </c>
      <c r="M16" s="60">
        <v>1000</v>
      </c>
      <c r="N16" s="159">
        <v>1000</v>
      </c>
      <c r="O16" s="159"/>
      <c r="P16" s="159"/>
      <c r="Q16" s="60"/>
      <c r="R16" s="159"/>
      <c r="S16" s="159"/>
      <c r="T16" s="60"/>
      <c r="U16" s="159"/>
      <c r="V16" s="159"/>
      <c r="W16" s="159">
        <v>1000</v>
      </c>
      <c r="X16" s="60">
        <v>500</v>
      </c>
      <c r="Y16" s="159">
        <v>500</v>
      </c>
      <c r="Z16" s="141">
        <v>100</v>
      </c>
      <c r="AA16" s="225">
        <v>1000</v>
      </c>
    </row>
    <row r="17" spans="1:27" ht="13.5">
      <c r="A17" s="249" t="s">
        <v>152</v>
      </c>
      <c r="B17" s="182"/>
      <c r="C17" s="155">
        <v>62561659</v>
      </c>
      <c r="D17" s="155"/>
      <c r="E17" s="59">
        <v>62639600</v>
      </c>
      <c r="F17" s="60">
        <v>62639600</v>
      </c>
      <c r="G17" s="60">
        <v>62639600</v>
      </c>
      <c r="H17" s="60">
        <v>62561659</v>
      </c>
      <c r="I17" s="60">
        <v>62561659</v>
      </c>
      <c r="J17" s="60">
        <v>62561659</v>
      </c>
      <c r="K17" s="60">
        <v>62561659</v>
      </c>
      <c r="L17" s="60">
        <v>62561659</v>
      </c>
      <c r="M17" s="60">
        <v>69129577</v>
      </c>
      <c r="N17" s="60">
        <v>69129577</v>
      </c>
      <c r="O17" s="60"/>
      <c r="P17" s="60"/>
      <c r="Q17" s="60"/>
      <c r="R17" s="60"/>
      <c r="S17" s="60"/>
      <c r="T17" s="60"/>
      <c r="U17" s="60"/>
      <c r="V17" s="60"/>
      <c r="W17" s="60">
        <v>69129577</v>
      </c>
      <c r="X17" s="60">
        <v>31319800</v>
      </c>
      <c r="Y17" s="60">
        <v>37809777</v>
      </c>
      <c r="Z17" s="140">
        <v>120.72</v>
      </c>
      <c r="AA17" s="62">
        <v>62639600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1000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3203206813</v>
      </c>
      <c r="D19" s="155"/>
      <c r="E19" s="59">
        <v>3293882702</v>
      </c>
      <c r="F19" s="60">
        <v>3293882702</v>
      </c>
      <c r="G19" s="60">
        <v>2745410903</v>
      </c>
      <c r="H19" s="60">
        <v>3203692386</v>
      </c>
      <c r="I19" s="60">
        <v>3178234301</v>
      </c>
      <c r="J19" s="60">
        <v>3178234301</v>
      </c>
      <c r="K19" s="60">
        <v>3178629795</v>
      </c>
      <c r="L19" s="60">
        <v>3168686514</v>
      </c>
      <c r="M19" s="60">
        <v>3210534815</v>
      </c>
      <c r="N19" s="60">
        <v>3210534815</v>
      </c>
      <c r="O19" s="60"/>
      <c r="P19" s="60"/>
      <c r="Q19" s="60"/>
      <c r="R19" s="60"/>
      <c r="S19" s="60"/>
      <c r="T19" s="60"/>
      <c r="U19" s="60"/>
      <c r="V19" s="60"/>
      <c r="W19" s="60">
        <v>3210534815</v>
      </c>
      <c r="X19" s="60">
        <v>1646941351</v>
      </c>
      <c r="Y19" s="60">
        <v>1563593464</v>
      </c>
      <c r="Z19" s="140">
        <v>94.94</v>
      </c>
      <c r="AA19" s="62">
        <v>3293882702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402</v>
      </c>
      <c r="D22" s="155"/>
      <c r="E22" s="59"/>
      <c r="F22" s="60"/>
      <c r="G22" s="60">
        <v>402</v>
      </c>
      <c r="H22" s="60">
        <v>402</v>
      </c>
      <c r="I22" s="60">
        <v>402</v>
      </c>
      <c r="J22" s="60">
        <v>402</v>
      </c>
      <c r="K22" s="60">
        <v>402</v>
      </c>
      <c r="L22" s="60">
        <v>402</v>
      </c>
      <c r="M22" s="60">
        <v>402</v>
      </c>
      <c r="N22" s="60">
        <v>402</v>
      </c>
      <c r="O22" s="60"/>
      <c r="P22" s="60"/>
      <c r="Q22" s="60"/>
      <c r="R22" s="60"/>
      <c r="S22" s="60"/>
      <c r="T22" s="60"/>
      <c r="U22" s="60"/>
      <c r="V22" s="60"/>
      <c r="W22" s="60">
        <v>402</v>
      </c>
      <c r="X22" s="60"/>
      <c r="Y22" s="60">
        <v>402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3266769461</v>
      </c>
      <c r="D24" s="168">
        <f>SUM(D15:D23)</f>
        <v>0</v>
      </c>
      <c r="E24" s="76">
        <f t="shared" si="1"/>
        <v>3357377762</v>
      </c>
      <c r="F24" s="77">
        <f t="shared" si="1"/>
        <v>3357377762</v>
      </c>
      <c r="G24" s="77">
        <f t="shared" si="1"/>
        <v>2809056967</v>
      </c>
      <c r="H24" s="77">
        <f t="shared" si="1"/>
        <v>3267258682</v>
      </c>
      <c r="I24" s="77">
        <f t="shared" si="1"/>
        <v>3241800597</v>
      </c>
      <c r="J24" s="77">
        <f t="shared" si="1"/>
        <v>3241800597</v>
      </c>
      <c r="K24" s="77">
        <f t="shared" si="1"/>
        <v>3242420035</v>
      </c>
      <c r="L24" s="77">
        <f t="shared" si="1"/>
        <v>3232491790</v>
      </c>
      <c r="M24" s="77">
        <f t="shared" si="1"/>
        <v>3280920939</v>
      </c>
      <c r="N24" s="77">
        <f t="shared" si="1"/>
        <v>3280920939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3280920939</v>
      </c>
      <c r="X24" s="77">
        <f t="shared" si="1"/>
        <v>1678688881</v>
      </c>
      <c r="Y24" s="77">
        <f t="shared" si="1"/>
        <v>1602232058</v>
      </c>
      <c r="Z24" s="212">
        <f>+IF(X24&lt;&gt;0,+(Y24/X24)*100,0)</f>
        <v>95.44544412813084</v>
      </c>
      <c r="AA24" s="79">
        <f>SUM(AA15:AA23)</f>
        <v>3357377762</v>
      </c>
    </row>
    <row r="25" spans="1:27" ht="13.5">
      <c r="A25" s="250" t="s">
        <v>159</v>
      </c>
      <c r="B25" s="251"/>
      <c r="C25" s="168">
        <f aca="true" t="shared" si="2" ref="C25:Y25">+C12+C24</f>
        <v>4087636379</v>
      </c>
      <c r="D25" s="168">
        <f>+D12+D24</f>
        <v>0</v>
      </c>
      <c r="E25" s="72">
        <f t="shared" si="2"/>
        <v>4485692376</v>
      </c>
      <c r="F25" s="73">
        <f t="shared" si="2"/>
        <v>4485692376</v>
      </c>
      <c r="G25" s="73">
        <f t="shared" si="2"/>
        <v>3858842604</v>
      </c>
      <c r="H25" s="73">
        <f t="shared" si="2"/>
        <v>4306088070</v>
      </c>
      <c r="I25" s="73">
        <f t="shared" si="2"/>
        <v>4208011999</v>
      </c>
      <c r="J25" s="73">
        <f t="shared" si="2"/>
        <v>4208011999</v>
      </c>
      <c r="K25" s="73">
        <f t="shared" si="2"/>
        <v>4131032035</v>
      </c>
      <c r="L25" s="73">
        <f t="shared" si="2"/>
        <v>4244467478</v>
      </c>
      <c r="M25" s="73">
        <f t="shared" si="2"/>
        <v>4290827517</v>
      </c>
      <c r="N25" s="73">
        <f t="shared" si="2"/>
        <v>4290827517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4290827517</v>
      </c>
      <c r="X25" s="73">
        <f t="shared" si="2"/>
        <v>2242846189</v>
      </c>
      <c r="Y25" s="73">
        <f t="shared" si="2"/>
        <v>2047981328</v>
      </c>
      <c r="Z25" s="170">
        <f>+IF(X25&lt;&gt;0,+(Y25/X25)*100,0)</f>
        <v>91.31171535722284</v>
      </c>
      <c r="AA25" s="74">
        <f>+AA12+AA24</f>
        <v>4485692376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383236</v>
      </c>
      <c r="D30" s="155"/>
      <c r="E30" s="59">
        <v>437548</v>
      </c>
      <c r="F30" s="60">
        <v>437548</v>
      </c>
      <c r="G30" s="60">
        <v>379944</v>
      </c>
      <c r="H30" s="60">
        <v>379944</v>
      </c>
      <c r="I30" s="60">
        <v>376652</v>
      </c>
      <c r="J30" s="60">
        <v>376652</v>
      </c>
      <c r="K30" s="60">
        <v>376652</v>
      </c>
      <c r="L30" s="60">
        <v>376651</v>
      </c>
      <c r="M30" s="60">
        <v>376652</v>
      </c>
      <c r="N30" s="60">
        <v>376652</v>
      </c>
      <c r="O30" s="60"/>
      <c r="P30" s="60"/>
      <c r="Q30" s="60"/>
      <c r="R30" s="60"/>
      <c r="S30" s="60"/>
      <c r="T30" s="60"/>
      <c r="U30" s="60"/>
      <c r="V30" s="60"/>
      <c r="W30" s="60">
        <v>376652</v>
      </c>
      <c r="X30" s="60">
        <v>218774</v>
      </c>
      <c r="Y30" s="60">
        <v>157878</v>
      </c>
      <c r="Z30" s="140">
        <v>72.16</v>
      </c>
      <c r="AA30" s="62">
        <v>437548</v>
      </c>
    </row>
    <row r="31" spans="1:27" ht="13.5">
      <c r="A31" s="249" t="s">
        <v>163</v>
      </c>
      <c r="B31" s="182"/>
      <c r="C31" s="155">
        <v>1943650</v>
      </c>
      <c r="D31" s="155"/>
      <c r="E31" s="59">
        <v>1981483</v>
      </c>
      <c r="F31" s="60">
        <v>1981483</v>
      </c>
      <c r="G31" s="60">
        <v>1955385</v>
      </c>
      <c r="H31" s="60">
        <v>1964768</v>
      </c>
      <c r="I31" s="60">
        <v>1966516</v>
      </c>
      <c r="J31" s="60">
        <v>1966516</v>
      </c>
      <c r="K31" s="60">
        <v>1986933</v>
      </c>
      <c r="L31" s="60">
        <v>1998370</v>
      </c>
      <c r="M31" s="60">
        <v>2003393</v>
      </c>
      <c r="N31" s="60">
        <v>2003393</v>
      </c>
      <c r="O31" s="60"/>
      <c r="P31" s="60"/>
      <c r="Q31" s="60"/>
      <c r="R31" s="60"/>
      <c r="S31" s="60"/>
      <c r="T31" s="60"/>
      <c r="U31" s="60"/>
      <c r="V31" s="60"/>
      <c r="W31" s="60">
        <v>2003393</v>
      </c>
      <c r="X31" s="60">
        <v>990742</v>
      </c>
      <c r="Y31" s="60">
        <v>1012651</v>
      </c>
      <c r="Z31" s="140">
        <v>102.21</v>
      </c>
      <c r="AA31" s="62">
        <v>1981483</v>
      </c>
    </row>
    <row r="32" spans="1:27" ht="13.5">
      <c r="A32" s="249" t="s">
        <v>164</v>
      </c>
      <c r="B32" s="182"/>
      <c r="C32" s="155">
        <v>218733313</v>
      </c>
      <c r="D32" s="155"/>
      <c r="E32" s="59">
        <v>307688931</v>
      </c>
      <c r="F32" s="60">
        <v>307688931</v>
      </c>
      <c r="G32" s="60">
        <v>277364573</v>
      </c>
      <c r="H32" s="60">
        <v>268361093</v>
      </c>
      <c r="I32" s="60">
        <v>245799396</v>
      </c>
      <c r="J32" s="60">
        <v>245799396</v>
      </c>
      <c r="K32" s="60">
        <v>223095679</v>
      </c>
      <c r="L32" s="60">
        <v>228666208</v>
      </c>
      <c r="M32" s="60">
        <v>309153451</v>
      </c>
      <c r="N32" s="60">
        <v>309153451</v>
      </c>
      <c r="O32" s="60"/>
      <c r="P32" s="60"/>
      <c r="Q32" s="60"/>
      <c r="R32" s="60"/>
      <c r="S32" s="60"/>
      <c r="T32" s="60"/>
      <c r="U32" s="60"/>
      <c r="V32" s="60"/>
      <c r="W32" s="60">
        <v>309153451</v>
      </c>
      <c r="X32" s="60">
        <v>153844466</v>
      </c>
      <c r="Y32" s="60">
        <v>155308985</v>
      </c>
      <c r="Z32" s="140">
        <v>100.95</v>
      </c>
      <c r="AA32" s="62">
        <v>307688931</v>
      </c>
    </row>
    <row r="33" spans="1:27" ht="13.5">
      <c r="A33" s="249" t="s">
        <v>165</v>
      </c>
      <c r="B33" s="182"/>
      <c r="C33" s="155">
        <v>8603160</v>
      </c>
      <c r="D33" s="155"/>
      <c r="E33" s="59">
        <v>1117726</v>
      </c>
      <c r="F33" s="60">
        <v>1117726</v>
      </c>
      <c r="G33" s="60">
        <v>1195400</v>
      </c>
      <c r="H33" s="60">
        <v>3315640</v>
      </c>
      <c r="I33" s="60">
        <v>3315641</v>
      </c>
      <c r="J33" s="60">
        <v>3315641</v>
      </c>
      <c r="K33" s="60">
        <v>3315641</v>
      </c>
      <c r="L33" s="60">
        <v>3315641</v>
      </c>
      <c r="M33" s="60">
        <v>3315641</v>
      </c>
      <c r="N33" s="60">
        <v>3315641</v>
      </c>
      <c r="O33" s="60"/>
      <c r="P33" s="60"/>
      <c r="Q33" s="60"/>
      <c r="R33" s="60"/>
      <c r="S33" s="60"/>
      <c r="T33" s="60"/>
      <c r="U33" s="60"/>
      <c r="V33" s="60"/>
      <c r="W33" s="60">
        <v>3315641</v>
      </c>
      <c r="X33" s="60">
        <v>558863</v>
      </c>
      <c r="Y33" s="60">
        <v>2756778</v>
      </c>
      <c r="Z33" s="140">
        <v>493.28</v>
      </c>
      <c r="AA33" s="62">
        <v>1117726</v>
      </c>
    </row>
    <row r="34" spans="1:27" ht="13.5">
      <c r="A34" s="250" t="s">
        <v>58</v>
      </c>
      <c r="B34" s="251"/>
      <c r="C34" s="168">
        <f aca="true" t="shared" si="3" ref="C34:Y34">SUM(C29:C33)</f>
        <v>229663359</v>
      </c>
      <c r="D34" s="168">
        <f>SUM(D29:D33)</f>
        <v>0</v>
      </c>
      <c r="E34" s="72">
        <f t="shared" si="3"/>
        <v>311225688</v>
      </c>
      <c r="F34" s="73">
        <f t="shared" si="3"/>
        <v>311225688</v>
      </c>
      <c r="G34" s="73">
        <f t="shared" si="3"/>
        <v>280895302</v>
      </c>
      <c r="H34" s="73">
        <f t="shared" si="3"/>
        <v>274021445</v>
      </c>
      <c r="I34" s="73">
        <f t="shared" si="3"/>
        <v>251458205</v>
      </c>
      <c r="J34" s="73">
        <f t="shared" si="3"/>
        <v>251458205</v>
      </c>
      <c r="K34" s="73">
        <f t="shared" si="3"/>
        <v>228774905</v>
      </c>
      <c r="L34" s="73">
        <f t="shared" si="3"/>
        <v>234356870</v>
      </c>
      <c r="M34" s="73">
        <f t="shared" si="3"/>
        <v>314849137</v>
      </c>
      <c r="N34" s="73">
        <f t="shared" si="3"/>
        <v>314849137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314849137</v>
      </c>
      <c r="X34" s="73">
        <f t="shared" si="3"/>
        <v>155612845</v>
      </c>
      <c r="Y34" s="73">
        <f t="shared" si="3"/>
        <v>159236292</v>
      </c>
      <c r="Z34" s="170">
        <f>+IF(X34&lt;&gt;0,+(Y34/X34)*100,0)</f>
        <v>102.32850122366185</v>
      </c>
      <c r="AA34" s="74">
        <f>SUM(AA29:AA33)</f>
        <v>311225688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223126</v>
      </c>
      <c r="D37" s="155"/>
      <c r="E37" s="59">
        <v>298561</v>
      </c>
      <c r="F37" s="60">
        <v>298561</v>
      </c>
      <c r="G37" s="60">
        <v>223126</v>
      </c>
      <c r="H37" s="60">
        <v>223126</v>
      </c>
      <c r="I37" s="60">
        <v>223126</v>
      </c>
      <c r="J37" s="60">
        <v>223126</v>
      </c>
      <c r="K37" s="60">
        <v>223126</v>
      </c>
      <c r="L37" s="60">
        <v>223126</v>
      </c>
      <c r="M37" s="60">
        <v>223126</v>
      </c>
      <c r="N37" s="60">
        <v>223126</v>
      </c>
      <c r="O37" s="60"/>
      <c r="P37" s="60"/>
      <c r="Q37" s="60"/>
      <c r="R37" s="60"/>
      <c r="S37" s="60"/>
      <c r="T37" s="60"/>
      <c r="U37" s="60"/>
      <c r="V37" s="60"/>
      <c r="W37" s="60">
        <v>223126</v>
      </c>
      <c r="X37" s="60">
        <v>149281</v>
      </c>
      <c r="Y37" s="60">
        <v>73845</v>
      </c>
      <c r="Z37" s="140">
        <v>49.47</v>
      </c>
      <c r="AA37" s="62">
        <v>298561</v>
      </c>
    </row>
    <row r="38" spans="1:27" ht="13.5">
      <c r="A38" s="249" t="s">
        <v>165</v>
      </c>
      <c r="B38" s="182"/>
      <c r="C38" s="155">
        <v>171112165</v>
      </c>
      <c r="D38" s="155"/>
      <c r="E38" s="59">
        <v>160895646</v>
      </c>
      <c r="F38" s="60">
        <v>160895646</v>
      </c>
      <c r="G38" s="60">
        <v>150015416</v>
      </c>
      <c r="H38" s="60">
        <v>169530088</v>
      </c>
      <c r="I38" s="60">
        <v>168740545</v>
      </c>
      <c r="J38" s="60">
        <v>168740545</v>
      </c>
      <c r="K38" s="60">
        <v>170971081</v>
      </c>
      <c r="L38" s="60">
        <v>150512746</v>
      </c>
      <c r="M38" s="60">
        <v>150030990</v>
      </c>
      <c r="N38" s="60">
        <v>150030990</v>
      </c>
      <c r="O38" s="60"/>
      <c r="P38" s="60"/>
      <c r="Q38" s="60"/>
      <c r="R38" s="60"/>
      <c r="S38" s="60"/>
      <c r="T38" s="60"/>
      <c r="U38" s="60"/>
      <c r="V38" s="60"/>
      <c r="W38" s="60">
        <v>150030990</v>
      </c>
      <c r="X38" s="60">
        <v>80447823</v>
      </c>
      <c r="Y38" s="60">
        <v>69583167</v>
      </c>
      <c r="Z38" s="140">
        <v>86.49</v>
      </c>
      <c r="AA38" s="62">
        <v>160895646</v>
      </c>
    </row>
    <row r="39" spans="1:27" ht="13.5">
      <c r="A39" s="250" t="s">
        <v>59</v>
      </c>
      <c r="B39" s="253"/>
      <c r="C39" s="168">
        <f aca="true" t="shared" si="4" ref="C39:Y39">SUM(C37:C38)</f>
        <v>171335291</v>
      </c>
      <c r="D39" s="168">
        <f>SUM(D37:D38)</f>
        <v>0</v>
      </c>
      <c r="E39" s="76">
        <f t="shared" si="4"/>
        <v>161194207</v>
      </c>
      <c r="F39" s="77">
        <f t="shared" si="4"/>
        <v>161194207</v>
      </c>
      <c r="G39" s="77">
        <f t="shared" si="4"/>
        <v>150238542</v>
      </c>
      <c r="H39" s="77">
        <f t="shared" si="4"/>
        <v>169753214</v>
      </c>
      <c r="I39" s="77">
        <f t="shared" si="4"/>
        <v>168963671</v>
      </c>
      <c r="J39" s="77">
        <f t="shared" si="4"/>
        <v>168963671</v>
      </c>
      <c r="K39" s="77">
        <f t="shared" si="4"/>
        <v>171194207</v>
      </c>
      <c r="L39" s="77">
        <f t="shared" si="4"/>
        <v>150735872</v>
      </c>
      <c r="M39" s="77">
        <f t="shared" si="4"/>
        <v>150254116</v>
      </c>
      <c r="N39" s="77">
        <f t="shared" si="4"/>
        <v>150254116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150254116</v>
      </c>
      <c r="X39" s="77">
        <f t="shared" si="4"/>
        <v>80597104</v>
      </c>
      <c r="Y39" s="77">
        <f t="shared" si="4"/>
        <v>69657012</v>
      </c>
      <c r="Z39" s="212">
        <f>+IF(X39&lt;&gt;0,+(Y39/X39)*100,0)</f>
        <v>86.42619714971397</v>
      </c>
      <c r="AA39" s="79">
        <f>SUM(AA37:AA38)</f>
        <v>161194207</v>
      </c>
    </row>
    <row r="40" spans="1:27" ht="13.5">
      <c r="A40" s="250" t="s">
        <v>167</v>
      </c>
      <c r="B40" s="251"/>
      <c r="C40" s="168">
        <f aca="true" t="shared" si="5" ref="C40:Y40">+C34+C39</f>
        <v>400998650</v>
      </c>
      <c r="D40" s="168">
        <f>+D34+D39</f>
        <v>0</v>
      </c>
      <c r="E40" s="72">
        <f t="shared" si="5"/>
        <v>472419895</v>
      </c>
      <c r="F40" s="73">
        <f t="shared" si="5"/>
        <v>472419895</v>
      </c>
      <c r="G40" s="73">
        <f t="shared" si="5"/>
        <v>431133844</v>
      </c>
      <c r="H40" s="73">
        <f t="shared" si="5"/>
        <v>443774659</v>
      </c>
      <c r="I40" s="73">
        <f t="shared" si="5"/>
        <v>420421876</v>
      </c>
      <c r="J40" s="73">
        <f t="shared" si="5"/>
        <v>420421876</v>
      </c>
      <c r="K40" s="73">
        <f t="shared" si="5"/>
        <v>399969112</v>
      </c>
      <c r="L40" s="73">
        <f t="shared" si="5"/>
        <v>385092742</v>
      </c>
      <c r="M40" s="73">
        <f t="shared" si="5"/>
        <v>465103253</v>
      </c>
      <c r="N40" s="73">
        <f t="shared" si="5"/>
        <v>465103253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465103253</v>
      </c>
      <c r="X40" s="73">
        <f t="shared" si="5"/>
        <v>236209949</v>
      </c>
      <c r="Y40" s="73">
        <f t="shared" si="5"/>
        <v>228893304</v>
      </c>
      <c r="Z40" s="170">
        <f>+IF(X40&lt;&gt;0,+(Y40/X40)*100,0)</f>
        <v>96.90248229129418</v>
      </c>
      <c r="AA40" s="74">
        <f>+AA34+AA39</f>
        <v>472419895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3686637729</v>
      </c>
      <c r="D42" s="257">
        <f>+D25-D40</f>
        <v>0</v>
      </c>
      <c r="E42" s="258">
        <f t="shared" si="6"/>
        <v>4013272481</v>
      </c>
      <c r="F42" s="259">
        <f t="shared" si="6"/>
        <v>4013272481</v>
      </c>
      <c r="G42" s="259">
        <f t="shared" si="6"/>
        <v>3427708760</v>
      </c>
      <c r="H42" s="259">
        <f t="shared" si="6"/>
        <v>3862313411</v>
      </c>
      <c r="I42" s="259">
        <f t="shared" si="6"/>
        <v>3787590123</v>
      </c>
      <c r="J42" s="259">
        <f t="shared" si="6"/>
        <v>3787590123</v>
      </c>
      <c r="K42" s="259">
        <f t="shared" si="6"/>
        <v>3731062923</v>
      </c>
      <c r="L42" s="259">
        <f t="shared" si="6"/>
        <v>3859374736</v>
      </c>
      <c r="M42" s="259">
        <f t="shared" si="6"/>
        <v>3825724264</v>
      </c>
      <c r="N42" s="259">
        <f t="shared" si="6"/>
        <v>3825724264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3825724264</v>
      </c>
      <c r="X42" s="259">
        <f t="shared" si="6"/>
        <v>2006636240</v>
      </c>
      <c r="Y42" s="259">
        <f t="shared" si="6"/>
        <v>1819088024</v>
      </c>
      <c r="Z42" s="260">
        <f>+IF(X42&lt;&gt;0,+(Y42/X42)*100,0)</f>
        <v>90.65360167122269</v>
      </c>
      <c r="AA42" s="261">
        <f>+AA25-AA40</f>
        <v>4013272481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3667972711</v>
      </c>
      <c r="D45" s="155"/>
      <c r="E45" s="59">
        <v>3888402406</v>
      </c>
      <c r="F45" s="60">
        <v>3888402406</v>
      </c>
      <c r="G45" s="60">
        <v>3409043743</v>
      </c>
      <c r="H45" s="60">
        <v>3843648394</v>
      </c>
      <c r="I45" s="60">
        <v>3768925105</v>
      </c>
      <c r="J45" s="60">
        <v>3768925105</v>
      </c>
      <c r="K45" s="60">
        <v>3712397905</v>
      </c>
      <c r="L45" s="60">
        <v>3840709718</v>
      </c>
      <c r="M45" s="60">
        <v>3807059246</v>
      </c>
      <c r="N45" s="60">
        <v>3807059246</v>
      </c>
      <c r="O45" s="60"/>
      <c r="P45" s="60"/>
      <c r="Q45" s="60"/>
      <c r="R45" s="60"/>
      <c r="S45" s="60"/>
      <c r="T45" s="60"/>
      <c r="U45" s="60"/>
      <c r="V45" s="60"/>
      <c r="W45" s="60">
        <v>3807059246</v>
      </c>
      <c r="X45" s="60">
        <v>1944201203</v>
      </c>
      <c r="Y45" s="60">
        <v>1862858043</v>
      </c>
      <c r="Z45" s="139">
        <v>95.82</v>
      </c>
      <c r="AA45" s="62">
        <v>3888402406</v>
      </c>
    </row>
    <row r="46" spans="1:27" ht="13.5">
      <c r="A46" s="249" t="s">
        <v>171</v>
      </c>
      <c r="B46" s="182"/>
      <c r="C46" s="155">
        <v>18665018</v>
      </c>
      <c r="D46" s="155"/>
      <c r="E46" s="59">
        <v>124870075</v>
      </c>
      <c r="F46" s="60">
        <v>124870075</v>
      </c>
      <c r="G46" s="60">
        <v>18665017</v>
      </c>
      <c r="H46" s="60">
        <v>18665017</v>
      </c>
      <c r="I46" s="60">
        <v>18665018</v>
      </c>
      <c r="J46" s="60">
        <v>18665018</v>
      </c>
      <c r="K46" s="60">
        <v>18665018</v>
      </c>
      <c r="L46" s="60">
        <v>18665018</v>
      </c>
      <c r="M46" s="60">
        <v>18665018</v>
      </c>
      <c r="N46" s="60">
        <v>18665018</v>
      </c>
      <c r="O46" s="60"/>
      <c r="P46" s="60"/>
      <c r="Q46" s="60"/>
      <c r="R46" s="60"/>
      <c r="S46" s="60"/>
      <c r="T46" s="60"/>
      <c r="U46" s="60"/>
      <c r="V46" s="60"/>
      <c r="W46" s="60">
        <v>18665018</v>
      </c>
      <c r="X46" s="60">
        <v>62435038</v>
      </c>
      <c r="Y46" s="60">
        <v>-43770020</v>
      </c>
      <c r="Z46" s="139">
        <v>-70.1</v>
      </c>
      <c r="AA46" s="62">
        <v>124870075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3686637729</v>
      </c>
      <c r="D48" s="217">
        <f>SUM(D45:D47)</f>
        <v>0</v>
      </c>
      <c r="E48" s="264">
        <f t="shared" si="7"/>
        <v>4013272481</v>
      </c>
      <c r="F48" s="219">
        <f t="shared" si="7"/>
        <v>4013272481</v>
      </c>
      <c r="G48" s="219">
        <f t="shared" si="7"/>
        <v>3427708760</v>
      </c>
      <c r="H48" s="219">
        <f t="shared" si="7"/>
        <v>3862313411</v>
      </c>
      <c r="I48" s="219">
        <f t="shared" si="7"/>
        <v>3787590123</v>
      </c>
      <c r="J48" s="219">
        <f t="shared" si="7"/>
        <v>3787590123</v>
      </c>
      <c r="K48" s="219">
        <f t="shared" si="7"/>
        <v>3731062923</v>
      </c>
      <c r="L48" s="219">
        <f t="shared" si="7"/>
        <v>3859374736</v>
      </c>
      <c r="M48" s="219">
        <f t="shared" si="7"/>
        <v>3825724264</v>
      </c>
      <c r="N48" s="219">
        <f t="shared" si="7"/>
        <v>3825724264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3825724264</v>
      </c>
      <c r="X48" s="219">
        <f t="shared" si="7"/>
        <v>2006636241</v>
      </c>
      <c r="Y48" s="219">
        <f t="shared" si="7"/>
        <v>1819088023</v>
      </c>
      <c r="Z48" s="265">
        <f>+IF(X48&lt;&gt;0,+(Y48/X48)*100,0)</f>
        <v>90.65360157621114</v>
      </c>
      <c r="AA48" s="232">
        <f>SUM(AA45:AA47)</f>
        <v>4013272481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583405273</v>
      </c>
      <c r="F6" s="60">
        <v>583405273</v>
      </c>
      <c r="G6" s="60">
        <v>139989496</v>
      </c>
      <c r="H6" s="60">
        <v>20628710</v>
      </c>
      <c r="I6" s="60">
        <v>22238915</v>
      </c>
      <c r="J6" s="60">
        <v>182857121</v>
      </c>
      <c r="K6" s="60">
        <v>75722415</v>
      </c>
      <c r="L6" s="60">
        <v>15260125</v>
      </c>
      <c r="M6" s="60">
        <v>21495674</v>
      </c>
      <c r="N6" s="60">
        <v>112478214</v>
      </c>
      <c r="O6" s="60"/>
      <c r="P6" s="60"/>
      <c r="Q6" s="60"/>
      <c r="R6" s="60"/>
      <c r="S6" s="60"/>
      <c r="T6" s="60"/>
      <c r="U6" s="60"/>
      <c r="V6" s="60"/>
      <c r="W6" s="60">
        <v>295335335</v>
      </c>
      <c r="X6" s="60">
        <v>284543181</v>
      </c>
      <c r="Y6" s="60">
        <v>10792154</v>
      </c>
      <c r="Z6" s="140">
        <v>3.79</v>
      </c>
      <c r="AA6" s="62">
        <v>583405273</v>
      </c>
    </row>
    <row r="7" spans="1:27" ht="13.5">
      <c r="A7" s="249" t="s">
        <v>178</v>
      </c>
      <c r="B7" s="182"/>
      <c r="C7" s="155"/>
      <c r="D7" s="155"/>
      <c r="E7" s="59">
        <v>641196000</v>
      </c>
      <c r="F7" s="60">
        <v>641196000</v>
      </c>
      <c r="G7" s="60">
        <v>260263000</v>
      </c>
      <c r="H7" s="60">
        <v>4585560</v>
      </c>
      <c r="I7" s="60"/>
      <c r="J7" s="60">
        <v>264848560</v>
      </c>
      <c r="K7" s="60"/>
      <c r="L7" s="60">
        <v>201158001</v>
      </c>
      <c r="M7" s="60"/>
      <c r="N7" s="60">
        <v>201158001</v>
      </c>
      <c r="O7" s="60"/>
      <c r="P7" s="60"/>
      <c r="Q7" s="60"/>
      <c r="R7" s="60"/>
      <c r="S7" s="60"/>
      <c r="T7" s="60"/>
      <c r="U7" s="60"/>
      <c r="V7" s="60"/>
      <c r="W7" s="60">
        <v>466006561</v>
      </c>
      <c r="X7" s="60">
        <v>320848000</v>
      </c>
      <c r="Y7" s="60">
        <v>145158561</v>
      </c>
      <c r="Z7" s="140">
        <v>45.24</v>
      </c>
      <c r="AA7" s="62">
        <v>641196000</v>
      </c>
    </row>
    <row r="8" spans="1:27" ht="13.5">
      <c r="A8" s="249" t="s">
        <v>179</v>
      </c>
      <c r="B8" s="182"/>
      <c r="C8" s="155"/>
      <c r="D8" s="155"/>
      <c r="E8" s="59">
        <v>480998000</v>
      </c>
      <c r="F8" s="60">
        <v>480998000</v>
      </c>
      <c r="G8" s="60">
        <v>137075113</v>
      </c>
      <c r="H8" s="60">
        <v>2000000</v>
      </c>
      <c r="I8" s="60"/>
      <c r="J8" s="60">
        <v>139075113</v>
      </c>
      <c r="K8" s="60"/>
      <c r="L8" s="60"/>
      <c r="M8" s="60">
        <v>133282000</v>
      </c>
      <c r="N8" s="60">
        <v>133282000</v>
      </c>
      <c r="O8" s="60"/>
      <c r="P8" s="60"/>
      <c r="Q8" s="60"/>
      <c r="R8" s="60"/>
      <c r="S8" s="60"/>
      <c r="T8" s="60"/>
      <c r="U8" s="60"/>
      <c r="V8" s="60"/>
      <c r="W8" s="60">
        <v>272357113</v>
      </c>
      <c r="X8" s="60">
        <v>240499000</v>
      </c>
      <c r="Y8" s="60">
        <v>31858113</v>
      </c>
      <c r="Z8" s="140">
        <v>13.25</v>
      </c>
      <c r="AA8" s="62">
        <v>480998000</v>
      </c>
    </row>
    <row r="9" spans="1:27" ht="13.5">
      <c r="A9" s="249" t="s">
        <v>180</v>
      </c>
      <c r="B9" s="182"/>
      <c r="C9" s="155"/>
      <c r="D9" s="155"/>
      <c r="E9" s="59">
        <v>54472988</v>
      </c>
      <c r="F9" s="60">
        <v>54472988</v>
      </c>
      <c r="G9" s="60">
        <v>7873086</v>
      </c>
      <c r="H9" s="60">
        <v>2393892</v>
      </c>
      <c r="I9" s="60">
        <v>4006732</v>
      </c>
      <c r="J9" s="60">
        <v>14273710</v>
      </c>
      <c r="K9" s="60">
        <v>2241280</v>
      </c>
      <c r="L9" s="60">
        <v>3261982</v>
      </c>
      <c r="M9" s="60">
        <v>681211</v>
      </c>
      <c r="N9" s="60">
        <v>6184473</v>
      </c>
      <c r="O9" s="60"/>
      <c r="P9" s="60"/>
      <c r="Q9" s="60"/>
      <c r="R9" s="60"/>
      <c r="S9" s="60"/>
      <c r="T9" s="60"/>
      <c r="U9" s="60"/>
      <c r="V9" s="60"/>
      <c r="W9" s="60">
        <v>20458183</v>
      </c>
      <c r="X9" s="60">
        <v>27236494</v>
      </c>
      <c r="Y9" s="60">
        <v>-6778311</v>
      </c>
      <c r="Z9" s="140">
        <v>-24.89</v>
      </c>
      <c r="AA9" s="62">
        <v>54472988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-1211926205</v>
      </c>
      <c r="F12" s="60">
        <v>-1211926205</v>
      </c>
      <c r="G12" s="60">
        <v>-158520751</v>
      </c>
      <c r="H12" s="60">
        <v>-89744356</v>
      </c>
      <c r="I12" s="60">
        <v>-107170133</v>
      </c>
      <c r="J12" s="60">
        <v>-355435240</v>
      </c>
      <c r="K12" s="60">
        <v>-137002135</v>
      </c>
      <c r="L12" s="60">
        <v>-116186697</v>
      </c>
      <c r="M12" s="60">
        <v>-284913623</v>
      </c>
      <c r="N12" s="60">
        <v>-538102455</v>
      </c>
      <c r="O12" s="60"/>
      <c r="P12" s="60"/>
      <c r="Q12" s="60"/>
      <c r="R12" s="60"/>
      <c r="S12" s="60"/>
      <c r="T12" s="60"/>
      <c r="U12" s="60"/>
      <c r="V12" s="60"/>
      <c r="W12" s="60">
        <v>-893537695</v>
      </c>
      <c r="X12" s="60">
        <v>-391537974</v>
      </c>
      <c r="Y12" s="60">
        <v>-501999721</v>
      </c>
      <c r="Z12" s="140">
        <v>128.21</v>
      </c>
      <c r="AA12" s="62">
        <v>-1211926205</v>
      </c>
    </row>
    <row r="13" spans="1:27" ht="13.5">
      <c r="A13" s="249" t="s">
        <v>40</v>
      </c>
      <c r="B13" s="182"/>
      <c r="C13" s="155"/>
      <c r="D13" s="155"/>
      <c r="E13" s="59">
        <v>-105616</v>
      </c>
      <c r="F13" s="60">
        <v>-105616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-52808</v>
      </c>
      <c r="Y13" s="60">
        <v>52808</v>
      </c>
      <c r="Z13" s="140">
        <v>-100</v>
      </c>
      <c r="AA13" s="62">
        <v>-105616</v>
      </c>
    </row>
    <row r="14" spans="1:27" ht="13.5">
      <c r="A14" s="249" t="s">
        <v>42</v>
      </c>
      <c r="B14" s="182"/>
      <c r="C14" s="155"/>
      <c r="D14" s="155"/>
      <c r="E14" s="59">
        <v>-5818896</v>
      </c>
      <c r="F14" s="60">
        <v>-5818896</v>
      </c>
      <c r="G14" s="60"/>
      <c r="H14" s="60"/>
      <c r="I14" s="60"/>
      <c r="J14" s="60"/>
      <c r="K14" s="60">
        <v>-1664603</v>
      </c>
      <c r="L14" s="60"/>
      <c r="M14" s="60"/>
      <c r="N14" s="60">
        <v>-1664603</v>
      </c>
      <c r="O14" s="60"/>
      <c r="P14" s="60"/>
      <c r="Q14" s="60"/>
      <c r="R14" s="60"/>
      <c r="S14" s="60"/>
      <c r="T14" s="60"/>
      <c r="U14" s="60"/>
      <c r="V14" s="60"/>
      <c r="W14" s="60">
        <v>-1664603</v>
      </c>
      <c r="X14" s="60">
        <v>-2909448</v>
      </c>
      <c r="Y14" s="60">
        <v>1244845</v>
      </c>
      <c r="Z14" s="140">
        <v>-42.79</v>
      </c>
      <c r="AA14" s="62">
        <v>-5818896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542221544</v>
      </c>
      <c r="F15" s="73">
        <f t="shared" si="0"/>
        <v>542221544</v>
      </c>
      <c r="G15" s="73">
        <f t="shared" si="0"/>
        <v>386679944</v>
      </c>
      <c r="H15" s="73">
        <f t="shared" si="0"/>
        <v>-60136194</v>
      </c>
      <c r="I15" s="73">
        <f t="shared" si="0"/>
        <v>-80924486</v>
      </c>
      <c r="J15" s="73">
        <f t="shared" si="0"/>
        <v>245619264</v>
      </c>
      <c r="K15" s="73">
        <f t="shared" si="0"/>
        <v>-60703043</v>
      </c>
      <c r="L15" s="73">
        <f t="shared" si="0"/>
        <v>103493411</v>
      </c>
      <c r="M15" s="73">
        <f t="shared" si="0"/>
        <v>-129454738</v>
      </c>
      <c r="N15" s="73">
        <f t="shared" si="0"/>
        <v>-86664370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158954894</v>
      </c>
      <c r="X15" s="73">
        <f t="shared" si="0"/>
        <v>478626445</v>
      </c>
      <c r="Y15" s="73">
        <f t="shared" si="0"/>
        <v>-319671551</v>
      </c>
      <c r="Z15" s="170">
        <f>+IF(X15&lt;&gt;0,+(Y15/X15)*100,0)</f>
        <v>-66.78936242229574</v>
      </c>
      <c r="AA15" s="74">
        <f>SUM(AA6:AA14)</f>
        <v>542221544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>
        <v>89254</v>
      </c>
      <c r="J19" s="60">
        <v>89254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89254</v>
      </c>
      <c r="X19" s="60">
        <v>424007</v>
      </c>
      <c r="Y19" s="159">
        <v>-334753</v>
      </c>
      <c r="Z19" s="141">
        <v>-78.95</v>
      </c>
      <c r="AA19" s="225"/>
    </row>
    <row r="20" spans="1:27" ht="13.5">
      <c r="A20" s="249" t="s">
        <v>187</v>
      </c>
      <c r="B20" s="182"/>
      <c r="C20" s="155"/>
      <c r="D20" s="155"/>
      <c r="E20" s="268">
        <v>1</v>
      </c>
      <c r="F20" s="159">
        <v>1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-109082</v>
      </c>
      <c r="Y20" s="60">
        <v>109082</v>
      </c>
      <c r="Z20" s="140">
        <v>-100</v>
      </c>
      <c r="AA20" s="62">
        <v>1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11109428</v>
      </c>
      <c r="Y22" s="60">
        <v>-11109428</v>
      </c>
      <c r="Z22" s="140">
        <v>-100</v>
      </c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-543221548</v>
      </c>
      <c r="F24" s="60">
        <v>-543221548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-157056609</v>
      </c>
      <c r="Y24" s="60">
        <v>157056609</v>
      </c>
      <c r="Z24" s="140">
        <v>-100</v>
      </c>
      <c r="AA24" s="62">
        <v>-543221548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-543221547</v>
      </c>
      <c r="F25" s="73">
        <f t="shared" si="1"/>
        <v>-543221547</v>
      </c>
      <c r="G25" s="73">
        <f t="shared" si="1"/>
        <v>0</v>
      </c>
      <c r="H25" s="73">
        <f t="shared" si="1"/>
        <v>0</v>
      </c>
      <c r="I25" s="73">
        <f t="shared" si="1"/>
        <v>89254</v>
      </c>
      <c r="J25" s="73">
        <f t="shared" si="1"/>
        <v>89254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89254</v>
      </c>
      <c r="X25" s="73">
        <f t="shared" si="1"/>
        <v>-145632256</v>
      </c>
      <c r="Y25" s="73">
        <f t="shared" si="1"/>
        <v>145721510</v>
      </c>
      <c r="Z25" s="170">
        <f>+IF(X25&lt;&gt;0,+(Y25/X25)*100,0)</f>
        <v>-100.06128724669348</v>
      </c>
      <c r="AA25" s="74">
        <f>SUM(AA19:AA24)</f>
        <v>-543221547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43845</v>
      </c>
      <c r="Y31" s="60">
        <v>-43845</v>
      </c>
      <c r="Z31" s="140">
        <v>-100</v>
      </c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-23408</v>
      </c>
      <c r="Y33" s="60">
        <v>23408</v>
      </c>
      <c r="Z33" s="140">
        <v>-100</v>
      </c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20437</v>
      </c>
      <c r="Y34" s="73">
        <f t="shared" si="2"/>
        <v>-20437</v>
      </c>
      <c r="Z34" s="170">
        <f>+IF(X34&lt;&gt;0,+(Y34/X34)*100,0)</f>
        <v>-100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-1000003</v>
      </c>
      <c r="F36" s="100">
        <f t="shared" si="3"/>
        <v>-1000003</v>
      </c>
      <c r="G36" s="100">
        <f t="shared" si="3"/>
        <v>386679944</v>
      </c>
      <c r="H36" s="100">
        <f t="shared" si="3"/>
        <v>-60136194</v>
      </c>
      <c r="I36" s="100">
        <f t="shared" si="3"/>
        <v>-80835232</v>
      </c>
      <c r="J36" s="100">
        <f t="shared" si="3"/>
        <v>245708518</v>
      </c>
      <c r="K36" s="100">
        <f t="shared" si="3"/>
        <v>-60703043</v>
      </c>
      <c r="L36" s="100">
        <f t="shared" si="3"/>
        <v>103493411</v>
      </c>
      <c r="M36" s="100">
        <f t="shared" si="3"/>
        <v>-129454738</v>
      </c>
      <c r="N36" s="100">
        <f t="shared" si="3"/>
        <v>-86664370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159044148</v>
      </c>
      <c r="X36" s="100">
        <f t="shared" si="3"/>
        <v>333014626</v>
      </c>
      <c r="Y36" s="100">
        <f t="shared" si="3"/>
        <v>-173970478</v>
      </c>
      <c r="Z36" s="137">
        <f>+IF(X36&lt;&gt;0,+(Y36/X36)*100,0)</f>
        <v>-52.241092257611534</v>
      </c>
      <c r="AA36" s="102">
        <f>+AA15+AA25+AA34</f>
        <v>-1000003</v>
      </c>
    </row>
    <row r="37" spans="1:27" ht="13.5">
      <c r="A37" s="249" t="s">
        <v>199</v>
      </c>
      <c r="B37" s="182"/>
      <c r="C37" s="153"/>
      <c r="D37" s="153"/>
      <c r="E37" s="99">
        <v>374136406</v>
      </c>
      <c r="F37" s="100">
        <v>374136406</v>
      </c>
      <c r="G37" s="100">
        <v>734056874</v>
      </c>
      <c r="H37" s="100">
        <v>1120736818</v>
      </c>
      <c r="I37" s="100">
        <v>1060600624</v>
      </c>
      <c r="J37" s="100">
        <v>734056874</v>
      </c>
      <c r="K37" s="100">
        <v>979765392</v>
      </c>
      <c r="L37" s="100">
        <v>919062349</v>
      </c>
      <c r="M37" s="100">
        <v>1022555760</v>
      </c>
      <c r="N37" s="100">
        <v>979765392</v>
      </c>
      <c r="O37" s="100"/>
      <c r="P37" s="100"/>
      <c r="Q37" s="100"/>
      <c r="R37" s="100"/>
      <c r="S37" s="100"/>
      <c r="T37" s="100"/>
      <c r="U37" s="100"/>
      <c r="V37" s="100"/>
      <c r="W37" s="100">
        <v>734056874</v>
      </c>
      <c r="X37" s="100">
        <v>374136406</v>
      </c>
      <c r="Y37" s="100">
        <v>359920468</v>
      </c>
      <c r="Z37" s="137">
        <v>96.2</v>
      </c>
      <c r="AA37" s="102">
        <v>374136406</v>
      </c>
    </row>
    <row r="38" spans="1:27" ht="13.5">
      <c r="A38" s="269" t="s">
        <v>200</v>
      </c>
      <c r="B38" s="256"/>
      <c r="C38" s="257"/>
      <c r="D38" s="257"/>
      <c r="E38" s="258">
        <v>373136404</v>
      </c>
      <c r="F38" s="259">
        <v>373136404</v>
      </c>
      <c r="G38" s="259">
        <v>1120736818</v>
      </c>
      <c r="H38" s="259">
        <v>1060600624</v>
      </c>
      <c r="I38" s="259">
        <v>979765392</v>
      </c>
      <c r="J38" s="259">
        <v>979765392</v>
      </c>
      <c r="K38" s="259">
        <v>919062349</v>
      </c>
      <c r="L38" s="259">
        <v>1022555760</v>
      </c>
      <c r="M38" s="259">
        <v>893101022</v>
      </c>
      <c r="N38" s="259">
        <v>893101022</v>
      </c>
      <c r="O38" s="259"/>
      <c r="P38" s="259"/>
      <c r="Q38" s="259"/>
      <c r="R38" s="259"/>
      <c r="S38" s="259"/>
      <c r="T38" s="259"/>
      <c r="U38" s="259"/>
      <c r="V38" s="259"/>
      <c r="W38" s="259">
        <v>893101022</v>
      </c>
      <c r="X38" s="259">
        <v>707151033</v>
      </c>
      <c r="Y38" s="259">
        <v>185949989</v>
      </c>
      <c r="Z38" s="260">
        <v>26.3</v>
      </c>
      <c r="AA38" s="261">
        <v>373136404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512583208</v>
      </c>
      <c r="F5" s="106">
        <f t="shared" si="0"/>
        <v>512583208</v>
      </c>
      <c r="G5" s="106">
        <f t="shared" si="0"/>
        <v>13765019</v>
      </c>
      <c r="H5" s="106">
        <f t="shared" si="0"/>
        <v>16544495</v>
      </c>
      <c r="I5" s="106">
        <f t="shared" si="0"/>
        <v>12736465</v>
      </c>
      <c r="J5" s="106">
        <f t="shared" si="0"/>
        <v>43045979</v>
      </c>
      <c r="K5" s="106">
        <f t="shared" si="0"/>
        <v>27175710</v>
      </c>
      <c r="L5" s="106">
        <f t="shared" si="0"/>
        <v>18354914</v>
      </c>
      <c r="M5" s="106">
        <f t="shared" si="0"/>
        <v>47994933</v>
      </c>
      <c r="N5" s="106">
        <f t="shared" si="0"/>
        <v>93525557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136571536</v>
      </c>
      <c r="X5" s="106">
        <f t="shared" si="0"/>
        <v>256291604</v>
      </c>
      <c r="Y5" s="106">
        <f t="shared" si="0"/>
        <v>-119720068</v>
      </c>
      <c r="Z5" s="201">
        <f>+IF(X5&lt;&gt;0,+(Y5/X5)*100,0)</f>
        <v>-46.71244244114997</v>
      </c>
      <c r="AA5" s="199">
        <f>SUM(AA11:AA18)</f>
        <v>512583208</v>
      </c>
    </row>
    <row r="6" spans="1:27" ht="13.5">
      <c r="A6" s="291" t="s">
        <v>204</v>
      </c>
      <c r="B6" s="142"/>
      <c r="C6" s="62"/>
      <c r="D6" s="156"/>
      <c r="E6" s="60">
        <v>2347000</v>
      </c>
      <c r="F6" s="60">
        <v>2347000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1173500</v>
      </c>
      <c r="Y6" s="60">
        <v>-1173500</v>
      </c>
      <c r="Z6" s="140">
        <v>-100</v>
      </c>
      <c r="AA6" s="155">
        <v>2347000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245951000</v>
      </c>
      <c r="F8" s="60">
        <v>245951000</v>
      </c>
      <c r="G8" s="60">
        <v>1968354</v>
      </c>
      <c r="H8" s="60">
        <v>6653924</v>
      </c>
      <c r="I8" s="60">
        <v>10265084</v>
      </c>
      <c r="J8" s="60">
        <v>18887362</v>
      </c>
      <c r="K8" s="60">
        <v>15810529</v>
      </c>
      <c r="L8" s="60">
        <v>12993741</v>
      </c>
      <c r="M8" s="60">
        <v>30549239</v>
      </c>
      <c r="N8" s="60">
        <v>59353509</v>
      </c>
      <c r="O8" s="60"/>
      <c r="P8" s="60"/>
      <c r="Q8" s="60"/>
      <c r="R8" s="60"/>
      <c r="S8" s="60"/>
      <c r="T8" s="60"/>
      <c r="U8" s="60"/>
      <c r="V8" s="60"/>
      <c r="W8" s="60">
        <v>78240871</v>
      </c>
      <c r="X8" s="60">
        <v>122975500</v>
      </c>
      <c r="Y8" s="60">
        <v>-44734629</v>
      </c>
      <c r="Z8" s="140">
        <v>-36.38</v>
      </c>
      <c r="AA8" s="155">
        <v>245951000</v>
      </c>
    </row>
    <row r="9" spans="1:27" ht="13.5">
      <c r="A9" s="291" t="s">
        <v>207</v>
      </c>
      <c r="B9" s="142"/>
      <c r="C9" s="62"/>
      <c r="D9" s="156"/>
      <c r="E9" s="60">
        <v>216100000</v>
      </c>
      <c r="F9" s="60">
        <v>216100000</v>
      </c>
      <c r="G9" s="60">
        <v>642437</v>
      </c>
      <c r="H9" s="60">
        <v>9697170</v>
      </c>
      <c r="I9" s="60">
        <v>2034783</v>
      </c>
      <c r="J9" s="60">
        <v>12374390</v>
      </c>
      <c r="K9" s="60">
        <v>11096441</v>
      </c>
      <c r="L9" s="60">
        <v>9147565</v>
      </c>
      <c r="M9" s="60">
        <v>11148639</v>
      </c>
      <c r="N9" s="60">
        <v>31392645</v>
      </c>
      <c r="O9" s="60"/>
      <c r="P9" s="60"/>
      <c r="Q9" s="60"/>
      <c r="R9" s="60"/>
      <c r="S9" s="60"/>
      <c r="T9" s="60"/>
      <c r="U9" s="60"/>
      <c r="V9" s="60"/>
      <c r="W9" s="60">
        <v>43767035</v>
      </c>
      <c r="X9" s="60">
        <v>108050000</v>
      </c>
      <c r="Y9" s="60">
        <v>-64282965</v>
      </c>
      <c r="Z9" s="140">
        <v>-59.49</v>
      </c>
      <c r="AA9" s="155">
        <v>216100000</v>
      </c>
    </row>
    <row r="10" spans="1:27" ht="13.5">
      <c r="A10" s="291" t="s">
        <v>208</v>
      </c>
      <c r="B10" s="142"/>
      <c r="C10" s="62"/>
      <c r="D10" s="156"/>
      <c r="E10" s="60">
        <v>6600000</v>
      </c>
      <c r="F10" s="60">
        <v>6600000</v>
      </c>
      <c r="G10" s="60">
        <v>11094596</v>
      </c>
      <c r="H10" s="60"/>
      <c r="I10" s="60"/>
      <c r="J10" s="60">
        <v>11094596</v>
      </c>
      <c r="K10" s="60"/>
      <c r="L10" s="60">
        <v>-11094596</v>
      </c>
      <c r="M10" s="60">
        <v>4841337</v>
      </c>
      <c r="N10" s="60">
        <v>-6253259</v>
      </c>
      <c r="O10" s="60"/>
      <c r="P10" s="60"/>
      <c r="Q10" s="60"/>
      <c r="R10" s="60"/>
      <c r="S10" s="60"/>
      <c r="T10" s="60"/>
      <c r="U10" s="60"/>
      <c r="V10" s="60"/>
      <c r="W10" s="60">
        <v>4841337</v>
      </c>
      <c r="X10" s="60">
        <v>3300000</v>
      </c>
      <c r="Y10" s="60">
        <v>1541337</v>
      </c>
      <c r="Z10" s="140">
        <v>46.71</v>
      </c>
      <c r="AA10" s="155">
        <v>6600000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470998000</v>
      </c>
      <c r="F11" s="295">
        <f t="shared" si="1"/>
        <v>470998000</v>
      </c>
      <c r="G11" s="295">
        <f t="shared" si="1"/>
        <v>13705387</v>
      </c>
      <c r="H11" s="295">
        <f t="shared" si="1"/>
        <v>16351094</v>
      </c>
      <c r="I11" s="295">
        <f t="shared" si="1"/>
        <v>12299867</v>
      </c>
      <c r="J11" s="295">
        <f t="shared" si="1"/>
        <v>42356348</v>
      </c>
      <c r="K11" s="295">
        <f t="shared" si="1"/>
        <v>26906970</v>
      </c>
      <c r="L11" s="295">
        <f t="shared" si="1"/>
        <v>11046710</v>
      </c>
      <c r="M11" s="295">
        <f t="shared" si="1"/>
        <v>46539215</v>
      </c>
      <c r="N11" s="295">
        <f t="shared" si="1"/>
        <v>84492895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126849243</v>
      </c>
      <c r="X11" s="295">
        <f t="shared" si="1"/>
        <v>235499000</v>
      </c>
      <c r="Y11" s="295">
        <f t="shared" si="1"/>
        <v>-108649757</v>
      </c>
      <c r="Z11" s="296">
        <f>+IF(X11&lt;&gt;0,+(Y11/X11)*100,0)</f>
        <v>-46.13597382579119</v>
      </c>
      <c r="AA11" s="297">
        <f>SUM(AA6:AA10)</f>
        <v>470998000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41585208</v>
      </c>
      <c r="F15" s="60">
        <v>41585208</v>
      </c>
      <c r="G15" s="60">
        <v>59632</v>
      </c>
      <c r="H15" s="60">
        <v>193401</v>
      </c>
      <c r="I15" s="60">
        <v>436598</v>
      </c>
      <c r="J15" s="60">
        <v>689631</v>
      </c>
      <c r="K15" s="60">
        <v>268740</v>
      </c>
      <c r="L15" s="60">
        <v>7308204</v>
      </c>
      <c r="M15" s="60">
        <v>1455718</v>
      </c>
      <c r="N15" s="60">
        <v>9032662</v>
      </c>
      <c r="O15" s="60"/>
      <c r="P15" s="60"/>
      <c r="Q15" s="60"/>
      <c r="R15" s="60"/>
      <c r="S15" s="60"/>
      <c r="T15" s="60"/>
      <c r="U15" s="60"/>
      <c r="V15" s="60"/>
      <c r="W15" s="60">
        <v>9722293</v>
      </c>
      <c r="X15" s="60">
        <v>20792604</v>
      </c>
      <c r="Y15" s="60">
        <v>-11070311</v>
      </c>
      <c r="Z15" s="140">
        <v>-53.24</v>
      </c>
      <c r="AA15" s="155">
        <v>41585208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11394850</v>
      </c>
      <c r="F20" s="100">
        <f t="shared" si="2"/>
        <v>11394850</v>
      </c>
      <c r="G20" s="100">
        <f t="shared" si="2"/>
        <v>112257</v>
      </c>
      <c r="H20" s="100">
        <f t="shared" si="2"/>
        <v>120284</v>
      </c>
      <c r="I20" s="100">
        <f t="shared" si="2"/>
        <v>148836</v>
      </c>
      <c r="J20" s="100">
        <f t="shared" si="2"/>
        <v>381377</v>
      </c>
      <c r="K20" s="100">
        <f t="shared" si="2"/>
        <v>126753</v>
      </c>
      <c r="L20" s="100">
        <f t="shared" si="2"/>
        <v>110860</v>
      </c>
      <c r="M20" s="100">
        <f t="shared" si="2"/>
        <v>101647</v>
      </c>
      <c r="N20" s="100">
        <f t="shared" si="2"/>
        <v>339260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720637</v>
      </c>
      <c r="X20" s="100">
        <f t="shared" si="2"/>
        <v>5697425</v>
      </c>
      <c r="Y20" s="100">
        <f t="shared" si="2"/>
        <v>-4976788</v>
      </c>
      <c r="Z20" s="137">
        <f>+IF(X20&lt;&gt;0,+(Y20/X20)*100,0)</f>
        <v>-87.3515316129655</v>
      </c>
      <c r="AA20" s="153">
        <f>SUM(AA26:AA33)</f>
        <v>11394850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11394850</v>
      </c>
      <c r="F30" s="60">
        <v>11394850</v>
      </c>
      <c r="G30" s="60">
        <v>112257</v>
      </c>
      <c r="H30" s="60">
        <v>120284</v>
      </c>
      <c r="I30" s="60">
        <v>148836</v>
      </c>
      <c r="J30" s="60">
        <v>381377</v>
      </c>
      <c r="K30" s="60">
        <v>126753</v>
      </c>
      <c r="L30" s="60">
        <v>110860</v>
      </c>
      <c r="M30" s="60">
        <v>101647</v>
      </c>
      <c r="N30" s="60">
        <v>339260</v>
      </c>
      <c r="O30" s="60"/>
      <c r="P30" s="60"/>
      <c r="Q30" s="60"/>
      <c r="R30" s="60"/>
      <c r="S30" s="60"/>
      <c r="T30" s="60"/>
      <c r="U30" s="60"/>
      <c r="V30" s="60"/>
      <c r="W30" s="60">
        <v>720637</v>
      </c>
      <c r="X30" s="60">
        <v>5697425</v>
      </c>
      <c r="Y30" s="60">
        <v>-4976788</v>
      </c>
      <c r="Z30" s="140">
        <v>-87.35</v>
      </c>
      <c r="AA30" s="155">
        <v>11394850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2347000</v>
      </c>
      <c r="F36" s="60">
        <f t="shared" si="4"/>
        <v>2347000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1173500</v>
      </c>
      <c r="Y36" s="60">
        <f t="shared" si="4"/>
        <v>-1173500</v>
      </c>
      <c r="Z36" s="140">
        <f aca="true" t="shared" si="5" ref="Z36:Z49">+IF(X36&lt;&gt;0,+(Y36/X36)*100,0)</f>
        <v>-100</v>
      </c>
      <c r="AA36" s="155">
        <f>AA6+AA21</f>
        <v>2347000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245951000</v>
      </c>
      <c r="F38" s="60">
        <f t="shared" si="4"/>
        <v>245951000</v>
      </c>
      <c r="G38" s="60">
        <f t="shared" si="4"/>
        <v>1968354</v>
      </c>
      <c r="H38" s="60">
        <f t="shared" si="4"/>
        <v>6653924</v>
      </c>
      <c r="I38" s="60">
        <f t="shared" si="4"/>
        <v>10265084</v>
      </c>
      <c r="J38" s="60">
        <f t="shared" si="4"/>
        <v>18887362</v>
      </c>
      <c r="K38" s="60">
        <f t="shared" si="4"/>
        <v>15810529</v>
      </c>
      <c r="L38" s="60">
        <f t="shared" si="4"/>
        <v>12993741</v>
      </c>
      <c r="M38" s="60">
        <f t="shared" si="4"/>
        <v>30549239</v>
      </c>
      <c r="N38" s="60">
        <f t="shared" si="4"/>
        <v>59353509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78240871</v>
      </c>
      <c r="X38" s="60">
        <f t="shared" si="4"/>
        <v>122975500</v>
      </c>
      <c r="Y38" s="60">
        <f t="shared" si="4"/>
        <v>-44734629</v>
      </c>
      <c r="Z38" s="140">
        <f t="shared" si="5"/>
        <v>-36.376862871059686</v>
      </c>
      <c r="AA38" s="155">
        <f>AA8+AA23</f>
        <v>245951000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216100000</v>
      </c>
      <c r="F39" s="60">
        <f t="shared" si="4"/>
        <v>216100000</v>
      </c>
      <c r="G39" s="60">
        <f t="shared" si="4"/>
        <v>642437</v>
      </c>
      <c r="H39" s="60">
        <f t="shared" si="4"/>
        <v>9697170</v>
      </c>
      <c r="I39" s="60">
        <f t="shared" si="4"/>
        <v>2034783</v>
      </c>
      <c r="J39" s="60">
        <f t="shared" si="4"/>
        <v>12374390</v>
      </c>
      <c r="K39" s="60">
        <f t="shared" si="4"/>
        <v>11096441</v>
      </c>
      <c r="L39" s="60">
        <f t="shared" si="4"/>
        <v>9147565</v>
      </c>
      <c r="M39" s="60">
        <f t="shared" si="4"/>
        <v>11148639</v>
      </c>
      <c r="N39" s="60">
        <f t="shared" si="4"/>
        <v>31392645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43767035</v>
      </c>
      <c r="X39" s="60">
        <f t="shared" si="4"/>
        <v>108050000</v>
      </c>
      <c r="Y39" s="60">
        <f t="shared" si="4"/>
        <v>-64282965</v>
      </c>
      <c r="Z39" s="140">
        <f t="shared" si="5"/>
        <v>-59.49372049976862</v>
      </c>
      <c r="AA39" s="155">
        <f>AA9+AA24</f>
        <v>216100000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6600000</v>
      </c>
      <c r="F40" s="60">
        <f t="shared" si="4"/>
        <v>6600000</v>
      </c>
      <c r="G40" s="60">
        <f t="shared" si="4"/>
        <v>11094596</v>
      </c>
      <c r="H40" s="60">
        <f t="shared" si="4"/>
        <v>0</v>
      </c>
      <c r="I40" s="60">
        <f t="shared" si="4"/>
        <v>0</v>
      </c>
      <c r="J40" s="60">
        <f t="shared" si="4"/>
        <v>11094596</v>
      </c>
      <c r="K40" s="60">
        <f t="shared" si="4"/>
        <v>0</v>
      </c>
      <c r="L40" s="60">
        <f t="shared" si="4"/>
        <v>-11094596</v>
      </c>
      <c r="M40" s="60">
        <f t="shared" si="4"/>
        <v>4841337</v>
      </c>
      <c r="N40" s="60">
        <f t="shared" si="4"/>
        <v>-6253259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4841337</v>
      </c>
      <c r="X40" s="60">
        <f t="shared" si="4"/>
        <v>3300000</v>
      </c>
      <c r="Y40" s="60">
        <f t="shared" si="4"/>
        <v>1541337</v>
      </c>
      <c r="Z40" s="140">
        <f t="shared" si="5"/>
        <v>46.70718181818182</v>
      </c>
      <c r="AA40" s="155">
        <f>AA10+AA25</f>
        <v>6600000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470998000</v>
      </c>
      <c r="F41" s="295">
        <f t="shared" si="6"/>
        <v>470998000</v>
      </c>
      <c r="G41" s="295">
        <f t="shared" si="6"/>
        <v>13705387</v>
      </c>
      <c r="H41" s="295">
        <f t="shared" si="6"/>
        <v>16351094</v>
      </c>
      <c r="I41" s="295">
        <f t="shared" si="6"/>
        <v>12299867</v>
      </c>
      <c r="J41" s="295">
        <f t="shared" si="6"/>
        <v>42356348</v>
      </c>
      <c r="K41" s="295">
        <f t="shared" si="6"/>
        <v>26906970</v>
      </c>
      <c r="L41" s="295">
        <f t="shared" si="6"/>
        <v>11046710</v>
      </c>
      <c r="M41" s="295">
        <f t="shared" si="6"/>
        <v>46539215</v>
      </c>
      <c r="N41" s="295">
        <f t="shared" si="6"/>
        <v>84492895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126849243</v>
      </c>
      <c r="X41" s="295">
        <f t="shared" si="6"/>
        <v>235499000</v>
      </c>
      <c r="Y41" s="295">
        <f t="shared" si="6"/>
        <v>-108649757</v>
      </c>
      <c r="Z41" s="296">
        <f t="shared" si="5"/>
        <v>-46.13597382579119</v>
      </c>
      <c r="AA41" s="297">
        <f>SUM(AA36:AA40)</f>
        <v>470998000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52980058</v>
      </c>
      <c r="F45" s="54">
        <f t="shared" si="7"/>
        <v>52980058</v>
      </c>
      <c r="G45" s="54">
        <f t="shared" si="7"/>
        <v>171889</v>
      </c>
      <c r="H45" s="54">
        <f t="shared" si="7"/>
        <v>313685</v>
      </c>
      <c r="I45" s="54">
        <f t="shared" si="7"/>
        <v>585434</v>
      </c>
      <c r="J45" s="54">
        <f t="shared" si="7"/>
        <v>1071008</v>
      </c>
      <c r="K45" s="54">
        <f t="shared" si="7"/>
        <v>395493</v>
      </c>
      <c r="L45" s="54">
        <f t="shared" si="7"/>
        <v>7419064</v>
      </c>
      <c r="M45" s="54">
        <f t="shared" si="7"/>
        <v>1557365</v>
      </c>
      <c r="N45" s="54">
        <f t="shared" si="7"/>
        <v>9371922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10442930</v>
      </c>
      <c r="X45" s="54">
        <f t="shared" si="7"/>
        <v>26490029</v>
      </c>
      <c r="Y45" s="54">
        <f t="shared" si="7"/>
        <v>-16047099</v>
      </c>
      <c r="Z45" s="184">
        <f t="shared" si="5"/>
        <v>-60.57788385207128</v>
      </c>
      <c r="AA45" s="130">
        <f t="shared" si="8"/>
        <v>52980058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523978058</v>
      </c>
      <c r="F49" s="220">
        <f t="shared" si="9"/>
        <v>523978058</v>
      </c>
      <c r="G49" s="220">
        <f t="shared" si="9"/>
        <v>13877276</v>
      </c>
      <c r="H49" s="220">
        <f t="shared" si="9"/>
        <v>16664779</v>
      </c>
      <c r="I49" s="220">
        <f t="shared" si="9"/>
        <v>12885301</v>
      </c>
      <c r="J49" s="220">
        <f t="shared" si="9"/>
        <v>43427356</v>
      </c>
      <c r="K49" s="220">
        <f t="shared" si="9"/>
        <v>27302463</v>
      </c>
      <c r="L49" s="220">
        <f t="shared" si="9"/>
        <v>18465774</v>
      </c>
      <c r="M49" s="220">
        <f t="shared" si="9"/>
        <v>48096580</v>
      </c>
      <c r="N49" s="220">
        <f t="shared" si="9"/>
        <v>93864817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137292173</v>
      </c>
      <c r="X49" s="220">
        <f t="shared" si="9"/>
        <v>261989029</v>
      </c>
      <c r="Y49" s="220">
        <f t="shared" si="9"/>
        <v>-124696856</v>
      </c>
      <c r="Z49" s="221">
        <f t="shared" si="5"/>
        <v>-47.596212893326914</v>
      </c>
      <c r="AA49" s="222">
        <f>SUM(AA41:AA48)</f>
        <v>523978058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34064640</v>
      </c>
      <c r="F51" s="54">
        <f t="shared" si="10"/>
        <v>34064640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17032320</v>
      </c>
      <c r="Y51" s="54">
        <f t="shared" si="10"/>
        <v>-17032320</v>
      </c>
      <c r="Z51" s="184">
        <f>+IF(X51&lt;&gt;0,+(Y51/X51)*100,0)</f>
        <v>-100</v>
      </c>
      <c r="AA51" s="130">
        <f>SUM(AA57:AA61)</f>
        <v>34064640</v>
      </c>
    </row>
    <row r="52" spans="1:27" ht="13.5">
      <c r="A52" s="310" t="s">
        <v>204</v>
      </c>
      <c r="B52" s="142"/>
      <c r="C52" s="62"/>
      <c r="D52" s="156"/>
      <c r="E52" s="60">
        <v>2126000</v>
      </c>
      <c r="F52" s="60">
        <v>2126000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1063000</v>
      </c>
      <c r="Y52" s="60">
        <v>-1063000</v>
      </c>
      <c r="Z52" s="140">
        <v>-100</v>
      </c>
      <c r="AA52" s="155">
        <v>2126000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11662400</v>
      </c>
      <c r="F54" s="60">
        <v>11662400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5831200</v>
      </c>
      <c r="Y54" s="60">
        <v>-5831200</v>
      </c>
      <c r="Z54" s="140">
        <v>-100</v>
      </c>
      <c r="AA54" s="155">
        <v>11662400</v>
      </c>
    </row>
    <row r="55" spans="1:27" ht="13.5">
      <c r="A55" s="310" t="s">
        <v>207</v>
      </c>
      <c r="B55" s="142"/>
      <c r="C55" s="62"/>
      <c r="D55" s="156"/>
      <c r="E55" s="60">
        <v>5800000</v>
      </c>
      <c r="F55" s="60">
        <v>5800000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2900000</v>
      </c>
      <c r="Y55" s="60">
        <v>-2900000</v>
      </c>
      <c r="Z55" s="140">
        <v>-100</v>
      </c>
      <c r="AA55" s="155">
        <v>5800000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19588400</v>
      </c>
      <c r="F57" s="295">
        <f t="shared" si="11"/>
        <v>19588400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9794200</v>
      </c>
      <c r="Y57" s="295">
        <f t="shared" si="11"/>
        <v>-9794200</v>
      </c>
      <c r="Z57" s="296">
        <f>+IF(X57&lt;&gt;0,+(Y57/X57)*100,0)</f>
        <v>-100</v>
      </c>
      <c r="AA57" s="297">
        <f>SUM(AA52:AA56)</f>
        <v>19588400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14476240</v>
      </c>
      <c r="F61" s="60">
        <v>14476240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7238120</v>
      </c>
      <c r="Y61" s="60">
        <v>-7238120</v>
      </c>
      <c r="Z61" s="140">
        <v>-100</v>
      </c>
      <c r="AA61" s="155">
        <v>14476240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>
        <v>334510</v>
      </c>
      <c r="J67" s="60">
        <v>334510</v>
      </c>
      <c r="K67" s="60">
        <v>673451</v>
      </c>
      <c r="L67" s="60">
        <v>708478</v>
      </c>
      <c r="M67" s="60"/>
      <c r="N67" s="60">
        <v>1381929</v>
      </c>
      <c r="O67" s="60"/>
      <c r="P67" s="60"/>
      <c r="Q67" s="60"/>
      <c r="R67" s="60"/>
      <c r="S67" s="60"/>
      <c r="T67" s="60"/>
      <c r="U67" s="60"/>
      <c r="V67" s="60"/>
      <c r="W67" s="60">
        <v>1716439</v>
      </c>
      <c r="X67" s="60"/>
      <c r="Y67" s="60">
        <v>1716439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727878</v>
      </c>
      <c r="H68" s="60">
        <v>1050650</v>
      </c>
      <c r="I68" s="60">
        <v>1224693</v>
      </c>
      <c r="J68" s="60">
        <v>3003221</v>
      </c>
      <c r="K68" s="60">
        <v>1635674</v>
      </c>
      <c r="L68" s="60">
        <v>1449032</v>
      </c>
      <c r="M68" s="60">
        <v>1695149</v>
      </c>
      <c r="N68" s="60">
        <v>4779855</v>
      </c>
      <c r="O68" s="60"/>
      <c r="P68" s="60"/>
      <c r="Q68" s="60"/>
      <c r="R68" s="60"/>
      <c r="S68" s="60"/>
      <c r="T68" s="60"/>
      <c r="U68" s="60"/>
      <c r="V68" s="60"/>
      <c r="W68" s="60">
        <v>7783076</v>
      </c>
      <c r="X68" s="60"/>
      <c r="Y68" s="60">
        <v>7783076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727878</v>
      </c>
      <c r="H69" s="220">
        <f t="shared" si="12"/>
        <v>1050650</v>
      </c>
      <c r="I69" s="220">
        <f t="shared" si="12"/>
        <v>1559203</v>
      </c>
      <c r="J69" s="220">
        <f t="shared" si="12"/>
        <v>3337731</v>
      </c>
      <c r="K69" s="220">
        <f t="shared" si="12"/>
        <v>2309125</v>
      </c>
      <c r="L69" s="220">
        <f t="shared" si="12"/>
        <v>2157510</v>
      </c>
      <c r="M69" s="220">
        <f t="shared" si="12"/>
        <v>1695149</v>
      </c>
      <c r="N69" s="220">
        <f t="shared" si="12"/>
        <v>6161784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9499515</v>
      </c>
      <c r="X69" s="220">
        <f t="shared" si="12"/>
        <v>0</v>
      </c>
      <c r="Y69" s="220">
        <f t="shared" si="12"/>
        <v>9499515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470998000</v>
      </c>
      <c r="F5" s="358">
        <f t="shared" si="0"/>
        <v>470998000</v>
      </c>
      <c r="G5" s="358">
        <f t="shared" si="0"/>
        <v>13705387</v>
      </c>
      <c r="H5" s="356">
        <f t="shared" si="0"/>
        <v>16351094</v>
      </c>
      <c r="I5" s="356">
        <f t="shared" si="0"/>
        <v>12299867</v>
      </c>
      <c r="J5" s="358">
        <f t="shared" si="0"/>
        <v>42356348</v>
      </c>
      <c r="K5" s="358">
        <f t="shared" si="0"/>
        <v>26906970</v>
      </c>
      <c r="L5" s="356">
        <f t="shared" si="0"/>
        <v>11046710</v>
      </c>
      <c r="M5" s="356">
        <f t="shared" si="0"/>
        <v>46539215</v>
      </c>
      <c r="N5" s="358">
        <f t="shared" si="0"/>
        <v>84492895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126849243</v>
      </c>
      <c r="X5" s="356">
        <f t="shared" si="0"/>
        <v>235499000</v>
      </c>
      <c r="Y5" s="358">
        <f t="shared" si="0"/>
        <v>-108649757</v>
      </c>
      <c r="Z5" s="359">
        <f>+IF(X5&lt;&gt;0,+(Y5/X5)*100,0)</f>
        <v>-46.13597382579119</v>
      </c>
      <c r="AA5" s="360">
        <f>+AA6+AA8+AA11+AA13+AA15</f>
        <v>470998000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2347000</v>
      </c>
      <c r="F6" s="59">
        <f t="shared" si="1"/>
        <v>2347000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1173500</v>
      </c>
      <c r="Y6" s="59">
        <f t="shared" si="1"/>
        <v>-1173500</v>
      </c>
      <c r="Z6" s="61">
        <f>+IF(X6&lt;&gt;0,+(Y6/X6)*100,0)</f>
        <v>-100</v>
      </c>
      <c r="AA6" s="62">
        <f t="shared" si="1"/>
        <v>2347000</v>
      </c>
    </row>
    <row r="7" spans="1:27" ht="13.5">
      <c r="A7" s="291" t="s">
        <v>228</v>
      </c>
      <c r="B7" s="142"/>
      <c r="C7" s="60"/>
      <c r="D7" s="340"/>
      <c r="E7" s="60">
        <v>2347000</v>
      </c>
      <c r="F7" s="59">
        <v>2347000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1173500</v>
      </c>
      <c r="Y7" s="59">
        <v>-1173500</v>
      </c>
      <c r="Z7" s="61">
        <v>-100</v>
      </c>
      <c r="AA7" s="62">
        <v>2347000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245951000</v>
      </c>
      <c r="F11" s="364">
        <f t="shared" si="3"/>
        <v>245951000</v>
      </c>
      <c r="G11" s="364">
        <f t="shared" si="3"/>
        <v>1968354</v>
      </c>
      <c r="H11" s="362">
        <f t="shared" si="3"/>
        <v>6653924</v>
      </c>
      <c r="I11" s="362">
        <f t="shared" si="3"/>
        <v>10265084</v>
      </c>
      <c r="J11" s="364">
        <f t="shared" si="3"/>
        <v>18887362</v>
      </c>
      <c r="K11" s="364">
        <f t="shared" si="3"/>
        <v>15810529</v>
      </c>
      <c r="L11" s="362">
        <f t="shared" si="3"/>
        <v>12993741</v>
      </c>
      <c r="M11" s="362">
        <f t="shared" si="3"/>
        <v>30549239</v>
      </c>
      <c r="N11" s="364">
        <f t="shared" si="3"/>
        <v>59353509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78240871</v>
      </c>
      <c r="X11" s="362">
        <f t="shared" si="3"/>
        <v>122975500</v>
      </c>
      <c r="Y11" s="364">
        <f t="shared" si="3"/>
        <v>-44734629</v>
      </c>
      <c r="Z11" s="365">
        <f>+IF(X11&lt;&gt;0,+(Y11/X11)*100,0)</f>
        <v>-36.376862871059686</v>
      </c>
      <c r="AA11" s="366">
        <f t="shared" si="3"/>
        <v>245951000</v>
      </c>
    </row>
    <row r="12" spans="1:27" ht="13.5">
      <c r="A12" s="291" t="s">
        <v>231</v>
      </c>
      <c r="B12" s="136"/>
      <c r="C12" s="60"/>
      <c r="D12" s="340"/>
      <c r="E12" s="60">
        <v>245951000</v>
      </c>
      <c r="F12" s="59">
        <v>245951000</v>
      </c>
      <c r="G12" s="59">
        <v>1968354</v>
      </c>
      <c r="H12" s="60">
        <v>6653924</v>
      </c>
      <c r="I12" s="60">
        <v>10265084</v>
      </c>
      <c r="J12" s="59">
        <v>18887362</v>
      </c>
      <c r="K12" s="59">
        <v>15810529</v>
      </c>
      <c r="L12" s="60">
        <v>12993741</v>
      </c>
      <c r="M12" s="60">
        <v>30549239</v>
      </c>
      <c r="N12" s="59">
        <v>59353509</v>
      </c>
      <c r="O12" s="59"/>
      <c r="P12" s="60"/>
      <c r="Q12" s="60"/>
      <c r="R12" s="59"/>
      <c r="S12" s="59"/>
      <c r="T12" s="60"/>
      <c r="U12" s="60"/>
      <c r="V12" s="59"/>
      <c r="W12" s="59">
        <v>78240871</v>
      </c>
      <c r="X12" s="60">
        <v>122975500</v>
      </c>
      <c r="Y12" s="59">
        <v>-44734629</v>
      </c>
      <c r="Z12" s="61">
        <v>-36.38</v>
      </c>
      <c r="AA12" s="62">
        <v>245951000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216100000</v>
      </c>
      <c r="F13" s="342">
        <f t="shared" si="4"/>
        <v>216100000</v>
      </c>
      <c r="G13" s="342">
        <f t="shared" si="4"/>
        <v>642437</v>
      </c>
      <c r="H13" s="275">
        <f t="shared" si="4"/>
        <v>9697170</v>
      </c>
      <c r="I13" s="275">
        <f t="shared" si="4"/>
        <v>2034783</v>
      </c>
      <c r="J13" s="342">
        <f t="shared" si="4"/>
        <v>12374390</v>
      </c>
      <c r="K13" s="342">
        <f t="shared" si="4"/>
        <v>11096441</v>
      </c>
      <c r="L13" s="275">
        <f t="shared" si="4"/>
        <v>9147565</v>
      </c>
      <c r="M13" s="275">
        <f t="shared" si="4"/>
        <v>11148639</v>
      </c>
      <c r="N13" s="342">
        <f t="shared" si="4"/>
        <v>31392645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43767035</v>
      </c>
      <c r="X13" s="275">
        <f t="shared" si="4"/>
        <v>108050000</v>
      </c>
      <c r="Y13" s="342">
        <f t="shared" si="4"/>
        <v>-64282965</v>
      </c>
      <c r="Z13" s="335">
        <f>+IF(X13&lt;&gt;0,+(Y13/X13)*100,0)</f>
        <v>-59.49372049976862</v>
      </c>
      <c r="AA13" s="273">
        <f t="shared" si="4"/>
        <v>216100000</v>
      </c>
    </row>
    <row r="14" spans="1:27" ht="13.5">
      <c r="A14" s="291" t="s">
        <v>232</v>
      </c>
      <c r="B14" s="136"/>
      <c r="C14" s="60"/>
      <c r="D14" s="340"/>
      <c r="E14" s="60">
        <v>216100000</v>
      </c>
      <c r="F14" s="59">
        <v>216100000</v>
      </c>
      <c r="G14" s="59">
        <v>642437</v>
      </c>
      <c r="H14" s="60">
        <v>9697170</v>
      </c>
      <c r="I14" s="60">
        <v>2034783</v>
      </c>
      <c r="J14" s="59">
        <v>12374390</v>
      </c>
      <c r="K14" s="59">
        <v>11096441</v>
      </c>
      <c r="L14" s="60">
        <v>9147565</v>
      </c>
      <c r="M14" s="60">
        <v>11148639</v>
      </c>
      <c r="N14" s="59">
        <v>31392645</v>
      </c>
      <c r="O14" s="59"/>
      <c r="P14" s="60"/>
      <c r="Q14" s="60"/>
      <c r="R14" s="59"/>
      <c r="S14" s="59"/>
      <c r="T14" s="60"/>
      <c r="U14" s="60"/>
      <c r="V14" s="59"/>
      <c r="W14" s="59">
        <v>43767035</v>
      </c>
      <c r="X14" s="60">
        <v>108050000</v>
      </c>
      <c r="Y14" s="59">
        <v>-64282965</v>
      </c>
      <c r="Z14" s="61">
        <v>-59.49</v>
      </c>
      <c r="AA14" s="62">
        <v>216100000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6600000</v>
      </c>
      <c r="F15" s="59">
        <f t="shared" si="5"/>
        <v>6600000</v>
      </c>
      <c r="G15" s="59">
        <f t="shared" si="5"/>
        <v>11094596</v>
      </c>
      <c r="H15" s="60">
        <f t="shared" si="5"/>
        <v>0</v>
      </c>
      <c r="I15" s="60">
        <f t="shared" si="5"/>
        <v>0</v>
      </c>
      <c r="J15" s="59">
        <f t="shared" si="5"/>
        <v>11094596</v>
      </c>
      <c r="K15" s="59">
        <f t="shared" si="5"/>
        <v>0</v>
      </c>
      <c r="L15" s="60">
        <f t="shared" si="5"/>
        <v>-11094596</v>
      </c>
      <c r="M15" s="60">
        <f t="shared" si="5"/>
        <v>4841337</v>
      </c>
      <c r="N15" s="59">
        <f t="shared" si="5"/>
        <v>-6253259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4841337</v>
      </c>
      <c r="X15" s="60">
        <f t="shared" si="5"/>
        <v>3300000</v>
      </c>
      <c r="Y15" s="59">
        <f t="shared" si="5"/>
        <v>1541337</v>
      </c>
      <c r="Z15" s="61">
        <f>+IF(X15&lt;&gt;0,+(Y15/X15)*100,0)</f>
        <v>46.70718181818182</v>
      </c>
      <c r="AA15" s="62">
        <f>SUM(AA16:AA20)</f>
        <v>6600000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6600000</v>
      </c>
      <c r="F20" s="59">
        <v>6600000</v>
      </c>
      <c r="G20" s="59">
        <v>11094596</v>
      </c>
      <c r="H20" s="60"/>
      <c r="I20" s="60"/>
      <c r="J20" s="59">
        <v>11094596</v>
      </c>
      <c r="K20" s="59"/>
      <c r="L20" s="60">
        <v>-11094596</v>
      </c>
      <c r="M20" s="60">
        <v>4841337</v>
      </c>
      <c r="N20" s="59">
        <v>-6253259</v>
      </c>
      <c r="O20" s="59"/>
      <c r="P20" s="60"/>
      <c r="Q20" s="60"/>
      <c r="R20" s="59"/>
      <c r="S20" s="59"/>
      <c r="T20" s="60"/>
      <c r="U20" s="60"/>
      <c r="V20" s="59"/>
      <c r="W20" s="59">
        <v>4841337</v>
      </c>
      <c r="X20" s="60">
        <v>3300000</v>
      </c>
      <c r="Y20" s="59">
        <v>1541337</v>
      </c>
      <c r="Z20" s="61">
        <v>46.71</v>
      </c>
      <c r="AA20" s="62">
        <v>6600000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41585208</v>
      </c>
      <c r="F40" s="345">
        <f t="shared" si="9"/>
        <v>41585208</v>
      </c>
      <c r="G40" s="345">
        <f t="shared" si="9"/>
        <v>59632</v>
      </c>
      <c r="H40" s="343">
        <f t="shared" si="9"/>
        <v>193401</v>
      </c>
      <c r="I40" s="343">
        <f t="shared" si="9"/>
        <v>436598</v>
      </c>
      <c r="J40" s="345">
        <f t="shared" si="9"/>
        <v>689631</v>
      </c>
      <c r="K40" s="345">
        <f t="shared" si="9"/>
        <v>268740</v>
      </c>
      <c r="L40" s="343">
        <f t="shared" si="9"/>
        <v>7308204</v>
      </c>
      <c r="M40" s="343">
        <f t="shared" si="9"/>
        <v>1455718</v>
      </c>
      <c r="N40" s="345">
        <f t="shared" si="9"/>
        <v>9032662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9722293</v>
      </c>
      <c r="X40" s="343">
        <f t="shared" si="9"/>
        <v>20792604</v>
      </c>
      <c r="Y40" s="345">
        <f t="shared" si="9"/>
        <v>-11070311</v>
      </c>
      <c r="Z40" s="336">
        <f>+IF(X40&lt;&gt;0,+(Y40/X40)*100,0)</f>
        <v>-53.241580515841115</v>
      </c>
      <c r="AA40" s="350">
        <f>SUM(AA41:AA49)</f>
        <v>41585208</v>
      </c>
    </row>
    <row r="41" spans="1:27" ht="13.5">
      <c r="A41" s="361" t="s">
        <v>247</v>
      </c>
      <c r="B41" s="142"/>
      <c r="C41" s="362"/>
      <c r="D41" s="363"/>
      <c r="E41" s="362">
        <v>25985000</v>
      </c>
      <c r="F41" s="364">
        <v>25985000</v>
      </c>
      <c r="G41" s="364">
        <v>40000</v>
      </c>
      <c r="H41" s="362">
        <v>-40000</v>
      </c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12992500</v>
      </c>
      <c r="Y41" s="364">
        <v>-12992500</v>
      </c>
      <c r="Z41" s="365">
        <v>-100</v>
      </c>
      <c r="AA41" s="366">
        <v>25985000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2500000</v>
      </c>
      <c r="F42" s="53">
        <f t="shared" si="10"/>
        <v>2500000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1096768</v>
      </c>
      <c r="N42" s="53">
        <f t="shared" si="10"/>
        <v>1096768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1096768</v>
      </c>
      <c r="X42" s="54">
        <f t="shared" si="10"/>
        <v>1250000</v>
      </c>
      <c r="Y42" s="53">
        <f t="shared" si="10"/>
        <v>-153232</v>
      </c>
      <c r="Z42" s="94">
        <f>+IF(X42&lt;&gt;0,+(Y42/X42)*100,0)</f>
        <v>-12.258560000000001</v>
      </c>
      <c r="AA42" s="95">
        <f>+AA62</f>
        <v>2500000</v>
      </c>
    </row>
    <row r="43" spans="1:27" ht="13.5">
      <c r="A43" s="361" t="s">
        <v>249</v>
      </c>
      <c r="B43" s="136"/>
      <c r="C43" s="275"/>
      <c r="D43" s="369"/>
      <c r="E43" s="305">
        <v>326600</v>
      </c>
      <c r="F43" s="370">
        <v>326600</v>
      </c>
      <c r="G43" s="370"/>
      <c r="H43" s="305">
        <v>1082</v>
      </c>
      <c r="I43" s="305">
        <v>12403</v>
      </c>
      <c r="J43" s="370">
        <v>13485</v>
      </c>
      <c r="K43" s="370">
        <v>1029</v>
      </c>
      <c r="L43" s="305">
        <v>3288</v>
      </c>
      <c r="M43" s="305">
        <v>12159</v>
      </c>
      <c r="N43" s="370">
        <v>16476</v>
      </c>
      <c r="O43" s="370"/>
      <c r="P43" s="305"/>
      <c r="Q43" s="305"/>
      <c r="R43" s="370"/>
      <c r="S43" s="370"/>
      <c r="T43" s="305"/>
      <c r="U43" s="305"/>
      <c r="V43" s="370"/>
      <c r="W43" s="370">
        <v>29961</v>
      </c>
      <c r="X43" s="305">
        <v>163300</v>
      </c>
      <c r="Y43" s="370">
        <v>-133339</v>
      </c>
      <c r="Z43" s="371">
        <v>-81.65</v>
      </c>
      <c r="AA43" s="303">
        <v>326600</v>
      </c>
    </row>
    <row r="44" spans="1:27" ht="13.5">
      <c r="A44" s="361" t="s">
        <v>250</v>
      </c>
      <c r="B44" s="136"/>
      <c r="C44" s="60"/>
      <c r="D44" s="368"/>
      <c r="E44" s="54">
        <v>10163608</v>
      </c>
      <c r="F44" s="53">
        <v>10163608</v>
      </c>
      <c r="G44" s="53">
        <v>19632</v>
      </c>
      <c r="H44" s="54">
        <v>232319</v>
      </c>
      <c r="I44" s="54">
        <v>424195</v>
      </c>
      <c r="J44" s="53">
        <v>676146</v>
      </c>
      <c r="K44" s="53">
        <v>267711</v>
      </c>
      <c r="L44" s="54">
        <v>404916</v>
      </c>
      <c r="M44" s="54">
        <v>346791</v>
      </c>
      <c r="N44" s="53">
        <v>1019418</v>
      </c>
      <c r="O44" s="53"/>
      <c r="P44" s="54"/>
      <c r="Q44" s="54"/>
      <c r="R44" s="53"/>
      <c r="S44" s="53"/>
      <c r="T44" s="54"/>
      <c r="U44" s="54"/>
      <c r="V44" s="53"/>
      <c r="W44" s="53">
        <v>1695564</v>
      </c>
      <c r="X44" s="54">
        <v>5081804</v>
      </c>
      <c r="Y44" s="53">
        <v>-3386240</v>
      </c>
      <c r="Z44" s="94">
        <v>-66.63</v>
      </c>
      <c r="AA44" s="95">
        <v>10163608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2610000</v>
      </c>
      <c r="F48" s="53">
        <v>2610000</v>
      </c>
      <c r="G48" s="53"/>
      <c r="H48" s="54"/>
      <c r="I48" s="54"/>
      <c r="J48" s="53"/>
      <c r="K48" s="53"/>
      <c r="L48" s="54">
        <v>6900000</v>
      </c>
      <c r="M48" s="54"/>
      <c r="N48" s="53">
        <v>6900000</v>
      </c>
      <c r="O48" s="53"/>
      <c r="P48" s="54"/>
      <c r="Q48" s="54"/>
      <c r="R48" s="53"/>
      <c r="S48" s="53"/>
      <c r="T48" s="54"/>
      <c r="U48" s="54"/>
      <c r="V48" s="53"/>
      <c r="W48" s="53">
        <v>6900000</v>
      </c>
      <c r="X48" s="54">
        <v>1305000</v>
      </c>
      <c r="Y48" s="53">
        <v>5595000</v>
      </c>
      <c r="Z48" s="94">
        <v>428.74</v>
      </c>
      <c r="AA48" s="95">
        <v>2610000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512583208</v>
      </c>
      <c r="F60" s="264">
        <f t="shared" si="14"/>
        <v>512583208</v>
      </c>
      <c r="G60" s="264">
        <f t="shared" si="14"/>
        <v>13765019</v>
      </c>
      <c r="H60" s="219">
        <f t="shared" si="14"/>
        <v>16544495</v>
      </c>
      <c r="I60" s="219">
        <f t="shared" si="14"/>
        <v>12736465</v>
      </c>
      <c r="J60" s="264">
        <f t="shared" si="14"/>
        <v>43045979</v>
      </c>
      <c r="K60" s="264">
        <f t="shared" si="14"/>
        <v>27175710</v>
      </c>
      <c r="L60" s="219">
        <f t="shared" si="14"/>
        <v>18354914</v>
      </c>
      <c r="M60" s="219">
        <f t="shared" si="14"/>
        <v>47994933</v>
      </c>
      <c r="N60" s="264">
        <f t="shared" si="14"/>
        <v>93525557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136571536</v>
      </c>
      <c r="X60" s="219">
        <f t="shared" si="14"/>
        <v>256291604</v>
      </c>
      <c r="Y60" s="264">
        <f t="shared" si="14"/>
        <v>-119720068</v>
      </c>
      <c r="Z60" s="337">
        <f>+IF(X60&lt;&gt;0,+(Y60/X60)*100,0)</f>
        <v>-46.71244244114997</v>
      </c>
      <c r="AA60" s="232">
        <f>+AA57+AA54+AA51+AA40+AA37+AA34+AA22+AA5</f>
        <v>512583208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2500000</v>
      </c>
      <c r="F62" s="349">
        <f t="shared" si="15"/>
        <v>2500000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1096768</v>
      </c>
      <c r="N62" s="349">
        <f t="shared" si="15"/>
        <v>1096768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1096768</v>
      </c>
      <c r="X62" s="347">
        <f t="shared" si="15"/>
        <v>1250000</v>
      </c>
      <c r="Y62" s="349">
        <f t="shared" si="15"/>
        <v>-153232</v>
      </c>
      <c r="Z62" s="338">
        <f>+IF(X62&lt;&gt;0,+(Y62/X62)*100,0)</f>
        <v>-12.258560000000001</v>
      </c>
      <c r="AA62" s="351">
        <f>SUM(AA63:AA66)</f>
        <v>2500000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2500000</v>
      </c>
      <c r="F64" s="59">
        <v>2500000</v>
      </c>
      <c r="G64" s="59"/>
      <c r="H64" s="60"/>
      <c r="I64" s="60"/>
      <c r="J64" s="59"/>
      <c r="K64" s="59"/>
      <c r="L64" s="60"/>
      <c r="M64" s="60">
        <v>1096768</v>
      </c>
      <c r="N64" s="59">
        <v>1096768</v>
      </c>
      <c r="O64" s="59"/>
      <c r="P64" s="60"/>
      <c r="Q64" s="60"/>
      <c r="R64" s="59"/>
      <c r="S64" s="59"/>
      <c r="T64" s="60"/>
      <c r="U64" s="60"/>
      <c r="V64" s="59"/>
      <c r="W64" s="59">
        <v>1096768</v>
      </c>
      <c r="X64" s="60">
        <v>1250000</v>
      </c>
      <c r="Y64" s="59">
        <v>-153232</v>
      </c>
      <c r="Z64" s="61">
        <v>-12.26</v>
      </c>
      <c r="AA64" s="62">
        <v>2500000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11394850</v>
      </c>
      <c r="F40" s="345">
        <f t="shared" si="9"/>
        <v>11394850</v>
      </c>
      <c r="G40" s="345">
        <f t="shared" si="9"/>
        <v>112257</v>
      </c>
      <c r="H40" s="343">
        <f t="shared" si="9"/>
        <v>120284</v>
      </c>
      <c r="I40" s="343">
        <f t="shared" si="9"/>
        <v>148836</v>
      </c>
      <c r="J40" s="345">
        <f t="shared" si="9"/>
        <v>381377</v>
      </c>
      <c r="K40" s="345">
        <f t="shared" si="9"/>
        <v>126753</v>
      </c>
      <c r="L40" s="343">
        <f t="shared" si="9"/>
        <v>110860</v>
      </c>
      <c r="M40" s="343">
        <f t="shared" si="9"/>
        <v>101647</v>
      </c>
      <c r="N40" s="345">
        <f t="shared" si="9"/>
        <v>339260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720637</v>
      </c>
      <c r="X40" s="343">
        <f t="shared" si="9"/>
        <v>5697425</v>
      </c>
      <c r="Y40" s="345">
        <f t="shared" si="9"/>
        <v>-4976788</v>
      </c>
      <c r="Z40" s="336">
        <f>+IF(X40&lt;&gt;0,+(Y40/X40)*100,0)</f>
        <v>-87.3515316129655</v>
      </c>
      <c r="AA40" s="350">
        <f>SUM(AA41:AA49)</f>
        <v>11394850</v>
      </c>
    </row>
    <row r="41" spans="1:27" ht="13.5">
      <c r="A41" s="361" t="s">
        <v>247</v>
      </c>
      <c r="B41" s="142"/>
      <c r="C41" s="362"/>
      <c r="D41" s="363"/>
      <c r="E41" s="362">
        <v>7235000</v>
      </c>
      <c r="F41" s="364">
        <v>7235000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3617500</v>
      </c>
      <c r="Y41" s="364">
        <v>-3617500</v>
      </c>
      <c r="Z41" s="365">
        <v>-100</v>
      </c>
      <c r="AA41" s="366">
        <v>7235000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600000</v>
      </c>
      <c r="F42" s="53">
        <f t="shared" si="10"/>
        <v>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300000</v>
      </c>
      <c r="Y42" s="53">
        <f t="shared" si="10"/>
        <v>-300000</v>
      </c>
      <c r="Z42" s="94">
        <f>+IF(X42&lt;&gt;0,+(Y42/X42)*100,0)</f>
        <v>-100</v>
      </c>
      <c r="AA42" s="95">
        <f>+AA62</f>
        <v>600000</v>
      </c>
    </row>
    <row r="43" spans="1:27" ht="13.5">
      <c r="A43" s="361" t="s">
        <v>249</v>
      </c>
      <c r="B43" s="136"/>
      <c r="C43" s="275"/>
      <c r="D43" s="369"/>
      <c r="E43" s="305">
        <v>569000</v>
      </c>
      <c r="F43" s="370">
        <v>569000</v>
      </c>
      <c r="G43" s="370">
        <v>48444</v>
      </c>
      <c r="H43" s="305">
        <v>20340</v>
      </c>
      <c r="I43" s="305"/>
      <c r="J43" s="370">
        <v>68784</v>
      </c>
      <c r="K43" s="370">
        <v>1065</v>
      </c>
      <c r="L43" s="305">
        <v>29135</v>
      </c>
      <c r="M43" s="305">
        <v>20630</v>
      </c>
      <c r="N43" s="370">
        <v>50830</v>
      </c>
      <c r="O43" s="370"/>
      <c r="P43" s="305"/>
      <c r="Q43" s="305"/>
      <c r="R43" s="370"/>
      <c r="S43" s="370"/>
      <c r="T43" s="305"/>
      <c r="U43" s="305"/>
      <c r="V43" s="370"/>
      <c r="W43" s="370">
        <v>119614</v>
      </c>
      <c r="X43" s="305">
        <v>284500</v>
      </c>
      <c r="Y43" s="370">
        <v>-164886</v>
      </c>
      <c r="Z43" s="371">
        <v>-57.96</v>
      </c>
      <c r="AA43" s="303">
        <v>569000</v>
      </c>
    </row>
    <row r="44" spans="1:27" ht="13.5">
      <c r="A44" s="361" t="s">
        <v>250</v>
      </c>
      <c r="B44" s="136"/>
      <c r="C44" s="60"/>
      <c r="D44" s="368"/>
      <c r="E44" s="54">
        <v>1990850</v>
      </c>
      <c r="F44" s="53">
        <v>1990850</v>
      </c>
      <c r="G44" s="53">
        <v>63813</v>
      </c>
      <c r="H44" s="54">
        <v>99944</v>
      </c>
      <c r="I44" s="54">
        <v>148836</v>
      </c>
      <c r="J44" s="53">
        <v>312593</v>
      </c>
      <c r="K44" s="53">
        <v>125688</v>
      </c>
      <c r="L44" s="54">
        <v>81725</v>
      </c>
      <c r="M44" s="54">
        <v>81017</v>
      </c>
      <c r="N44" s="53">
        <v>288430</v>
      </c>
      <c r="O44" s="53"/>
      <c r="P44" s="54"/>
      <c r="Q44" s="54"/>
      <c r="R44" s="53"/>
      <c r="S44" s="53"/>
      <c r="T44" s="54"/>
      <c r="U44" s="54"/>
      <c r="V44" s="53"/>
      <c r="W44" s="53">
        <v>601023</v>
      </c>
      <c r="X44" s="54">
        <v>995425</v>
      </c>
      <c r="Y44" s="53">
        <v>-394402</v>
      </c>
      <c r="Z44" s="94">
        <v>-39.62</v>
      </c>
      <c r="AA44" s="95">
        <v>1990850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500000</v>
      </c>
      <c r="Y49" s="53">
        <v>-500000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11394850</v>
      </c>
      <c r="F60" s="264">
        <f t="shared" si="14"/>
        <v>11394850</v>
      </c>
      <c r="G60" s="264">
        <f t="shared" si="14"/>
        <v>112257</v>
      </c>
      <c r="H60" s="219">
        <f t="shared" si="14"/>
        <v>120284</v>
      </c>
      <c r="I60" s="219">
        <f t="shared" si="14"/>
        <v>148836</v>
      </c>
      <c r="J60" s="264">
        <f t="shared" si="14"/>
        <v>381377</v>
      </c>
      <c r="K60" s="264">
        <f t="shared" si="14"/>
        <v>126753</v>
      </c>
      <c r="L60" s="219">
        <f t="shared" si="14"/>
        <v>110860</v>
      </c>
      <c r="M60" s="219">
        <f t="shared" si="14"/>
        <v>101647</v>
      </c>
      <c r="N60" s="264">
        <f t="shared" si="14"/>
        <v>339260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720637</v>
      </c>
      <c r="X60" s="219">
        <f t="shared" si="14"/>
        <v>5697425</v>
      </c>
      <c r="Y60" s="264">
        <f t="shared" si="14"/>
        <v>-4976788</v>
      </c>
      <c r="Z60" s="337">
        <f>+IF(X60&lt;&gt;0,+(Y60/X60)*100,0)</f>
        <v>-87.3515316129655</v>
      </c>
      <c r="AA60" s="232">
        <f>+AA57+AA54+AA51+AA40+AA37+AA34+AA22+AA5</f>
        <v>11394850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600000</v>
      </c>
      <c r="F62" s="349">
        <f t="shared" si="15"/>
        <v>600000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300000</v>
      </c>
      <c r="Y62" s="349">
        <f t="shared" si="15"/>
        <v>-300000</v>
      </c>
      <c r="Z62" s="338">
        <f>+IF(X62&lt;&gt;0,+(Y62/X62)*100,0)</f>
        <v>-100</v>
      </c>
      <c r="AA62" s="351">
        <f>SUM(AA63:AA66)</f>
        <v>600000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600000</v>
      </c>
      <c r="F64" s="59">
        <v>600000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300000</v>
      </c>
      <c r="Y64" s="59">
        <v>-300000</v>
      </c>
      <c r="Z64" s="61">
        <v>-100</v>
      </c>
      <c r="AA64" s="62">
        <v>600000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2014-02-04T07:58:25Z</dcterms:created>
  <dcterms:modified xsi:type="dcterms:W3CDTF">2014-02-04T07:58:29Z</dcterms:modified>
  <cp:category/>
  <cp:version/>
  <cp:contentType/>
  <cp:contentStatus/>
</cp:coreProperties>
</file>