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<sst xmlns="http://schemas.openxmlformats.org/spreadsheetml/2006/main" count="855" uniqueCount="302">
  <si>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Chris Hani(DC13)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</si>
  <si>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</si>
  <si>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</si>
  <si>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</si>
  <si>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</si>
  <si>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</si>
  <si>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</si>
  <si>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</si>
  <si>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</si>
  <si>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</si>
  <si>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</si>
  <si>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</si>
  <si>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</si>
  <si>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</si>
  <si>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</si>
  <si>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</si>
  <si>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</si>
  <si>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</si>
  <si>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</si>
  <si>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</si>
  <si>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</si>
  <si>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</si>
  <si>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</si>
  <si>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</si>
  <si>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</si>
  <si>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</si>
  <si>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</si>
  <si>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</si>
  <si>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</si>
  <si>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</si>
  <si>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</si>
  <si>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</si>
  <si>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</si>
  <si>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</si>
  <si>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</si>
  <si>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</si>
  <si>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</si>
  <si>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</si>
  <si>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</si>
  <si>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</si>
  <si>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</si>
  <si>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</si>
  <si>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</si>
  <si>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</si>
  <si>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</si>
  <si>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</si>
  <si>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</si>
  <si>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</si>
  <si>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</si>
  <si>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</si>
  <si>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</si>
  <si>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</si>
  <si>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</si>
  <si>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</si>
  <si>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</si>
  <si>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</si>
  <si>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</si>
  <si>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</si>
  <si>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</si>
  <si>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</si>
  <si>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</si>
  <si>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</si>
  <si>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</si>
  <si>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</si>
  <si>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</si>
  <si>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</si>
  <si>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</si>
  <si>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</si>
  <si>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</si>
  <si>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</si>
  <si>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Chris Hani(DC13)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</si>
  <si>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</si>
  <si>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</si>
  <si>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</si>
  <si>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</si>
  <si>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</si>
  <si>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</si>
  <si>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</si>
  <si>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</si>
  <si>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</si>
  <si>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</si>
  <si>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</si>
  <si>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</si>
  <si>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</si>
  <si>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</si>
  <si>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</si>
  <si>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</si>
  <si>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</si>
  <si>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</si>
  <si>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</si>
  <si>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</si>
  <si>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</si>
  <si>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</si>
  <si>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</si>
  <si>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</si>
  <si>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</si>
  <si>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</si>
  <si>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</si>
  <si>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</si>
  <si>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</si>
  <si>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Chris Hani(DC13)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</si>
  <si>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</si>
  <si>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</si>
  <si>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</si>
  <si>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</si>
  <si>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</si>
  <si>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</si>
  <si>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</si>
  <si>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</si>
  <si>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</si>
  <si>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</si>
  <si>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</si>
  <si>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</si>
  <si>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</si>
  <si>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</si>
  <si>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</si>
  <si>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</si>
  <si>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</si>
  <si>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</si>
  <si>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</si>
  <si>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</si>
  <si>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</si>
  <si>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</si>
  <si>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</si>
  <si>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</si>
  <si>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</si>
  <si>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</si>
  <si>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</si>
  <si>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</si>
  <si>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Chris Hani(DC13)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</si>
  <si>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</si>
  <si>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</si>
  <si>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</si>
  <si>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</si>
  <si>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</si>
  <si>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</si>
  <si>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</si>
  <si>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</si>
  <si>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</si>
  <si>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</si>
  <si>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Chris Hani(DC13)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</si>
  <si>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</si>
  <si>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</si>
  <si>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</si>
  <si>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</si>
  <si>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</si>
  <si>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</si>
  <si>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</si>
  <si>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</si>
  <si>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</si>
  <si>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</si>
  <si>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</si>
  <si>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</si>
  <si>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</si>
  <si>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</si>
  <si>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</si>
  <si>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</si>
  <si>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</si>
  <si>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</si>
  <si>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</si>
  <si>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</si>
  <si>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</si>
  <si>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</si>
  <si>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</si>
  <si>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</si>
  <si>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</si>
  <si>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</si>
  <si>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</si>
  <si>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</si>
  <si>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</si>
  <si>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</si>
  <si>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</si>
  <si>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</si>
  <si>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</si>
  <si>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Chris Hani(DC13)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</si>
  <si>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</si>
  <si>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</si>
  <si>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</si>
  <si>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</si>
  <si>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</si>
  <si>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</si>
  <si>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</si>
  <si>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</si>
  <si>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</si>
  <si>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</si>
  <si>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</si>
  <si>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</si>
  <si>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</si>
  <si>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</si>
  <si>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</si>
  <si>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</si>
  <si>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</si>
  <si>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</si>
  <si>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</si>
  <si>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</si>
  <si>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</si>
  <si>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</si>
  <si>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</si>
  <si>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</si>
  <si>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</si>
  <si>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</si>
  <si>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Chris Hani(DC13)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</si>
  <si>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</si>
  <si>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</si>
  <si>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</si>
  <si>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</si>
  <si>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</si>
  <si>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</si>
  <si>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</si>
  <si>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</si>
  <si>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</si>
  <si>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</si>
  <si>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</si>
  <si>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</si>
  <si>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</si>
  <si>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</si>
  <si>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</si>
  <si>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</si>
  <si>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</si>
  <si>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</si>
  <si>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</si>
  <si>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</si>
  <si>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</si>
  <si>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</si>
  <si>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</si>
  <si>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</si>
  <si>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Chris Hani(DC13)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</si>
  <si>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</si>
  <si>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</si>
  <si>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</si>
  <si>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</si>
  <si>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</si>
  <si>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</si>
  <si>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</si>
  <si>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</si>
  <si>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</si>
  <si>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</si>
  <si>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</si>
  <si>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</si>
  <si>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</si>
  <si>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</si>
  <si>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</si>
  <si>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</si>
  <si>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</si>
  <si>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</si>
  <si>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</si>
  <si>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</si>
  <si>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</si>
  <si>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</si>
  <si>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</si>
  <si>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</si>
  <si>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</si>
  <si>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</si>
  <si>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</si>
  <si>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</si>
  <si>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</si>
  <si>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</si>
  <si>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</si>
  <si>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</si>
  <si>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</si>
  <si>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</si>
  <si>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</si>
  <si>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Chris Hani(DC13)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</si>
  <si>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</si>
  <si>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</si>
  <si>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Chris Hani(DC13)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</si>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</sst>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321999996</v>
      </c>
      <c r="E6" s="60">
        <v>321999996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160999998</v>
      </c>
      <c r="X6" s="60">
        <v>-160999998</v>
      </c>
      <c r="Y6" s="61">
        <v>-100</v>
      </c>
      <c r="Z6" s="62">
        <v>321999996</v>
      </c>
    </row>
    <row r="7" spans="1:26" ht="13.5">
      <c r="A7" s="58" t="s">
        <v>33</v>
      </c>
      <c r="B7" s="19">
        <v>18784273</v>
      </c>
      <c r="C7" s="19">
        <v>0</v>
      </c>
      <c r="D7" s="59">
        <v>16998850</v>
      </c>
      <c r="E7" s="60">
        <v>16998850</v>
      </c>
      <c r="F7" s="60">
        <v>880306</v>
      </c>
      <c r="G7" s="60">
        <v>0</v>
      </c>
      <c r="H7" s="60">
        <v>3442146</v>
      </c>
      <c r="I7" s="60">
        <v>4322452</v>
      </c>
      <c r="J7" s="60">
        <v>3666331</v>
      </c>
      <c r="K7" s="60">
        <v>0</v>
      </c>
      <c r="L7" s="60">
        <v>1551023</v>
      </c>
      <c r="M7" s="60">
        <v>5217354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9539806</v>
      </c>
      <c r="W7" s="60">
        <v>8499425</v>
      </c>
      <c r="X7" s="60">
        <v>1040381</v>
      </c>
      <c r="Y7" s="61">
        <v>12.24</v>
      </c>
      <c r="Z7" s="62">
        <v>16998850</v>
      </c>
    </row>
    <row r="8" spans="1:26" ht="13.5">
      <c r="A8" s="58" t="s">
        <v>34</v>
      </c>
      <c r="B8" s="19">
        <v>376194785</v>
      </c>
      <c r="C8" s="19">
        <v>0</v>
      </c>
      <c r="D8" s="59">
        <v>452896554</v>
      </c>
      <c r="E8" s="60">
        <v>452896554</v>
      </c>
      <c r="F8" s="60">
        <v>168689678</v>
      </c>
      <c r="G8" s="60">
        <v>7793669</v>
      </c>
      <c r="H8" s="60">
        <v>2948486</v>
      </c>
      <c r="I8" s="60">
        <v>179431833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179431833</v>
      </c>
      <c r="W8" s="60">
        <v>226448277</v>
      </c>
      <c r="X8" s="60">
        <v>-47016444</v>
      </c>
      <c r="Y8" s="61">
        <v>-20.76</v>
      </c>
      <c r="Z8" s="62">
        <v>452896554</v>
      </c>
    </row>
    <row r="9" spans="1:26" ht="13.5">
      <c r="A9" s="58" t="s">
        <v>35</v>
      </c>
      <c r="B9" s="19">
        <v>579906</v>
      </c>
      <c r="C9" s="19">
        <v>0</v>
      </c>
      <c r="D9" s="59">
        <v>455000</v>
      </c>
      <c r="E9" s="60">
        <v>455000</v>
      </c>
      <c r="F9" s="60">
        <v>198560</v>
      </c>
      <c r="G9" s="60">
        <v>3414731</v>
      </c>
      <c r="H9" s="60">
        <v>3866854</v>
      </c>
      <c r="I9" s="60">
        <v>7480145</v>
      </c>
      <c r="J9" s="60">
        <v>8248719</v>
      </c>
      <c r="K9" s="60">
        <v>0</v>
      </c>
      <c r="L9" s="60">
        <v>7001992</v>
      </c>
      <c r="M9" s="60">
        <v>15250711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22730856</v>
      </c>
      <c r="W9" s="60">
        <v>227500</v>
      </c>
      <c r="X9" s="60">
        <v>22503356</v>
      </c>
      <c r="Y9" s="61">
        <v>9891.59</v>
      </c>
      <c r="Z9" s="62">
        <v>455000</v>
      </c>
    </row>
    <row r="10" spans="1:26" ht="25.5">
      <c r="A10" s="63" t="s">
        <v>277</v>
      </c>
      <c r="B10" s="64">
        <f>SUM(B5:B9)</f>
        <v>395558964</v>
      </c>
      <c r="C10" s="64">
        <f>SUM(C5:C9)</f>
        <v>0</v>
      </c>
      <c r="D10" s="65">
        <f aca="true" t="shared" si="0" ref="D10:Z10">SUM(D5:D9)</f>
        <v>792350400</v>
      </c>
      <c r="E10" s="66">
        <f t="shared" si="0"/>
        <v>792350400</v>
      </c>
      <c r="F10" s="66">
        <f t="shared" si="0"/>
        <v>169768544</v>
      </c>
      <c r="G10" s="66">
        <f t="shared" si="0"/>
        <v>11208400</v>
      </c>
      <c r="H10" s="66">
        <f t="shared" si="0"/>
        <v>10257486</v>
      </c>
      <c r="I10" s="66">
        <f t="shared" si="0"/>
        <v>191234430</v>
      </c>
      <c r="J10" s="66">
        <f t="shared" si="0"/>
        <v>11915050</v>
      </c>
      <c r="K10" s="66">
        <f t="shared" si="0"/>
        <v>0</v>
      </c>
      <c r="L10" s="66">
        <f t="shared" si="0"/>
        <v>8553015</v>
      </c>
      <c r="M10" s="66">
        <f t="shared" si="0"/>
        <v>20468065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211702495</v>
      </c>
      <c r="W10" s="66">
        <f t="shared" si="0"/>
        <v>396175200</v>
      </c>
      <c r="X10" s="66">
        <f t="shared" si="0"/>
        <v>-184472705</v>
      </c>
      <c r="Y10" s="67">
        <f>+IF(W10&lt;&gt;0,(X10/W10)*100,0)</f>
        <v>-46.56341563025651</v>
      </c>
      <c r="Z10" s="68">
        <f t="shared" si="0"/>
        <v>792350400</v>
      </c>
    </row>
    <row r="11" spans="1:26" ht="13.5">
      <c r="A11" s="58" t="s">
        <v>37</v>
      </c>
      <c r="B11" s="19">
        <v>121657410</v>
      </c>
      <c r="C11" s="19">
        <v>0</v>
      </c>
      <c r="D11" s="59">
        <v>217454263</v>
      </c>
      <c r="E11" s="60">
        <v>217454263</v>
      </c>
      <c r="F11" s="60">
        <v>12657771</v>
      </c>
      <c r="G11" s="60">
        <v>10871268</v>
      </c>
      <c r="H11" s="60">
        <v>10118563</v>
      </c>
      <c r="I11" s="60">
        <v>33647602</v>
      </c>
      <c r="J11" s="60">
        <v>10427608</v>
      </c>
      <c r="K11" s="60">
        <v>0</v>
      </c>
      <c r="L11" s="60">
        <v>9672974</v>
      </c>
      <c r="M11" s="60">
        <v>20100582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53748184</v>
      </c>
      <c r="W11" s="60">
        <v>108727132</v>
      </c>
      <c r="X11" s="60">
        <v>-54978948</v>
      </c>
      <c r="Y11" s="61">
        <v>-50.57</v>
      </c>
      <c r="Z11" s="62">
        <v>217454263</v>
      </c>
    </row>
    <row r="12" spans="1:26" ht="13.5">
      <c r="A12" s="58" t="s">
        <v>38</v>
      </c>
      <c r="B12" s="19">
        <v>7918180</v>
      </c>
      <c r="C12" s="19">
        <v>0</v>
      </c>
      <c r="D12" s="59">
        <v>7811626</v>
      </c>
      <c r="E12" s="60">
        <v>7811626</v>
      </c>
      <c r="F12" s="60">
        <v>685567</v>
      </c>
      <c r="G12" s="60">
        <v>697527</v>
      </c>
      <c r="H12" s="60">
        <v>668660</v>
      </c>
      <c r="I12" s="60">
        <v>2051754</v>
      </c>
      <c r="J12" s="60">
        <v>677865</v>
      </c>
      <c r="K12" s="60">
        <v>0</v>
      </c>
      <c r="L12" s="60">
        <v>664647</v>
      </c>
      <c r="M12" s="60">
        <v>1342512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3394266</v>
      </c>
      <c r="W12" s="60">
        <v>3905813</v>
      </c>
      <c r="X12" s="60">
        <v>-511547</v>
      </c>
      <c r="Y12" s="61">
        <v>-13.1</v>
      </c>
      <c r="Z12" s="62">
        <v>7811626</v>
      </c>
    </row>
    <row r="13" spans="1:26" ht="13.5">
      <c r="A13" s="58" t="s">
        <v>278</v>
      </c>
      <c r="B13" s="19">
        <v>92317292</v>
      </c>
      <c r="C13" s="19">
        <v>0</v>
      </c>
      <c r="D13" s="59">
        <v>90000000</v>
      </c>
      <c r="E13" s="60">
        <v>90000000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45000000</v>
      </c>
      <c r="X13" s="60">
        <v>-45000000</v>
      </c>
      <c r="Y13" s="61">
        <v>-100</v>
      </c>
      <c r="Z13" s="62">
        <v>90000000</v>
      </c>
    </row>
    <row r="14" spans="1:26" ht="13.5">
      <c r="A14" s="58" t="s">
        <v>40</v>
      </c>
      <c r="B14" s="19">
        <v>226790</v>
      </c>
      <c r="C14" s="19">
        <v>0</v>
      </c>
      <c r="D14" s="59">
        <v>0</v>
      </c>
      <c r="E14" s="60">
        <v>0</v>
      </c>
      <c r="F14" s="60">
        <v>0</v>
      </c>
      <c r="G14" s="60">
        <v>6395</v>
      </c>
      <c r="H14" s="60">
        <v>7346</v>
      </c>
      <c r="I14" s="60">
        <v>13741</v>
      </c>
      <c r="J14" s="60">
        <v>4873</v>
      </c>
      <c r="K14" s="60">
        <v>0</v>
      </c>
      <c r="L14" s="60">
        <v>7029</v>
      </c>
      <c r="M14" s="60">
        <v>11902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25643</v>
      </c>
      <c r="W14" s="60">
        <v>0</v>
      </c>
      <c r="X14" s="60">
        <v>25643</v>
      </c>
      <c r="Y14" s="61">
        <v>0</v>
      </c>
      <c r="Z14" s="62">
        <v>0</v>
      </c>
    </row>
    <row r="15" spans="1:26" ht="13.5">
      <c r="A15" s="58" t="s">
        <v>41</v>
      </c>
      <c r="B15" s="19">
        <v>13174780</v>
      </c>
      <c r="C15" s="19">
        <v>0</v>
      </c>
      <c r="D15" s="59">
        <v>10152996</v>
      </c>
      <c r="E15" s="60">
        <v>10152996</v>
      </c>
      <c r="F15" s="60">
        <v>0</v>
      </c>
      <c r="G15" s="60">
        <v>965211</v>
      </c>
      <c r="H15" s="60">
        <v>767574</v>
      </c>
      <c r="I15" s="60">
        <v>1732785</v>
      </c>
      <c r="J15" s="60">
        <v>3113936</v>
      </c>
      <c r="K15" s="60">
        <v>0</v>
      </c>
      <c r="L15" s="60">
        <v>814636</v>
      </c>
      <c r="M15" s="60">
        <v>3928572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5661357</v>
      </c>
      <c r="W15" s="60">
        <v>5076498</v>
      </c>
      <c r="X15" s="60">
        <v>584859</v>
      </c>
      <c r="Y15" s="61">
        <v>11.52</v>
      </c>
      <c r="Z15" s="62">
        <v>10152996</v>
      </c>
    </row>
    <row r="16" spans="1:26" ht="13.5">
      <c r="A16" s="69" t="s">
        <v>42</v>
      </c>
      <c r="B16" s="19">
        <v>533754490</v>
      </c>
      <c r="C16" s="19">
        <v>0</v>
      </c>
      <c r="D16" s="59">
        <v>149710240</v>
      </c>
      <c r="E16" s="60">
        <v>149710240</v>
      </c>
      <c r="F16" s="60">
        <v>227667</v>
      </c>
      <c r="G16" s="60">
        <v>23788974</v>
      </c>
      <c r="H16" s="60">
        <v>8943792</v>
      </c>
      <c r="I16" s="60">
        <v>32960433</v>
      </c>
      <c r="J16" s="60">
        <v>17007455</v>
      </c>
      <c r="K16" s="60">
        <v>0</v>
      </c>
      <c r="L16" s="60">
        <v>13346608</v>
      </c>
      <c r="M16" s="60">
        <v>30354063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63314496</v>
      </c>
      <c r="W16" s="60">
        <v>74855120</v>
      </c>
      <c r="X16" s="60">
        <v>-11540624</v>
      </c>
      <c r="Y16" s="61">
        <v>-15.42</v>
      </c>
      <c r="Z16" s="62">
        <v>149710240</v>
      </c>
    </row>
    <row r="17" spans="1:26" ht="13.5">
      <c r="A17" s="58" t="s">
        <v>43</v>
      </c>
      <c r="B17" s="19">
        <v>63530268</v>
      </c>
      <c r="C17" s="19">
        <v>0</v>
      </c>
      <c r="D17" s="59">
        <v>312705190</v>
      </c>
      <c r="E17" s="60">
        <v>312705190</v>
      </c>
      <c r="F17" s="60">
        <v>3574981</v>
      </c>
      <c r="G17" s="60">
        <v>3413285</v>
      </c>
      <c r="H17" s="60">
        <v>17954456</v>
      </c>
      <c r="I17" s="60">
        <v>24942722</v>
      </c>
      <c r="J17" s="60">
        <v>15843247</v>
      </c>
      <c r="K17" s="60">
        <v>0</v>
      </c>
      <c r="L17" s="60">
        <v>32289337</v>
      </c>
      <c r="M17" s="60">
        <v>48132584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73075306</v>
      </c>
      <c r="W17" s="60">
        <v>156352595</v>
      </c>
      <c r="X17" s="60">
        <v>-83277289</v>
      </c>
      <c r="Y17" s="61">
        <v>-53.26</v>
      </c>
      <c r="Z17" s="62">
        <v>312705190</v>
      </c>
    </row>
    <row r="18" spans="1:26" ht="13.5">
      <c r="A18" s="70" t="s">
        <v>44</v>
      </c>
      <c r="B18" s="71">
        <f>SUM(B11:B17)</f>
        <v>832579210</v>
      </c>
      <c r="C18" s="71">
        <f>SUM(C11:C17)</f>
        <v>0</v>
      </c>
      <c r="D18" s="72">
        <f aca="true" t="shared" si="1" ref="D18:Z18">SUM(D11:D17)</f>
        <v>787834315</v>
      </c>
      <c r="E18" s="73">
        <f t="shared" si="1"/>
        <v>787834315</v>
      </c>
      <c r="F18" s="73">
        <f t="shared" si="1"/>
        <v>17145986</v>
      </c>
      <c r="G18" s="73">
        <f t="shared" si="1"/>
        <v>39742660</v>
      </c>
      <c r="H18" s="73">
        <f t="shared" si="1"/>
        <v>38460391</v>
      </c>
      <c r="I18" s="73">
        <f t="shared" si="1"/>
        <v>95349037</v>
      </c>
      <c r="J18" s="73">
        <f t="shared" si="1"/>
        <v>47074984</v>
      </c>
      <c r="K18" s="73">
        <f t="shared" si="1"/>
        <v>0</v>
      </c>
      <c r="L18" s="73">
        <f t="shared" si="1"/>
        <v>56795231</v>
      </c>
      <c r="M18" s="73">
        <f t="shared" si="1"/>
        <v>103870215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199219252</v>
      </c>
      <c r="W18" s="73">
        <f t="shared" si="1"/>
        <v>393917158</v>
      </c>
      <c r="X18" s="73">
        <f t="shared" si="1"/>
        <v>-194697906</v>
      </c>
      <c r="Y18" s="67">
        <f>+IF(W18&lt;&gt;0,(X18/W18)*100,0)</f>
        <v>-49.42610446026826</v>
      </c>
      <c r="Z18" s="74">
        <f t="shared" si="1"/>
        <v>787834315</v>
      </c>
    </row>
    <row r="19" spans="1:26" ht="13.5">
      <c r="A19" s="70" t="s">
        <v>45</v>
      </c>
      <c r="B19" s="75">
        <f>+B10-B18</f>
        <v>-437020246</v>
      </c>
      <c r="C19" s="75">
        <f>+C10-C18</f>
        <v>0</v>
      </c>
      <c r="D19" s="76">
        <f aca="true" t="shared" si="2" ref="D19:Z19">+D10-D18</f>
        <v>4516085</v>
      </c>
      <c r="E19" s="77">
        <f t="shared" si="2"/>
        <v>4516085</v>
      </c>
      <c r="F19" s="77">
        <f t="shared" si="2"/>
        <v>152622558</v>
      </c>
      <c r="G19" s="77">
        <f t="shared" si="2"/>
        <v>-28534260</v>
      </c>
      <c r="H19" s="77">
        <f t="shared" si="2"/>
        <v>-28202905</v>
      </c>
      <c r="I19" s="77">
        <f t="shared" si="2"/>
        <v>95885393</v>
      </c>
      <c r="J19" s="77">
        <f t="shared" si="2"/>
        <v>-35159934</v>
      </c>
      <c r="K19" s="77">
        <f t="shared" si="2"/>
        <v>0</v>
      </c>
      <c r="L19" s="77">
        <f t="shared" si="2"/>
        <v>-48242216</v>
      </c>
      <c r="M19" s="77">
        <f t="shared" si="2"/>
        <v>-83402150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12483243</v>
      </c>
      <c r="W19" s="77">
        <f>IF(E10=E18,0,W10-W18)</f>
        <v>2258042</v>
      </c>
      <c r="X19" s="77">
        <f t="shared" si="2"/>
        <v>10225201</v>
      </c>
      <c r="Y19" s="78">
        <f>+IF(W19&lt;&gt;0,(X19/W19)*100,0)</f>
        <v>452.8348454103156</v>
      </c>
      <c r="Z19" s="79">
        <f t="shared" si="2"/>
        <v>4516085</v>
      </c>
    </row>
    <row r="20" spans="1:26" ht="13.5">
      <c r="A20" s="58" t="s">
        <v>46</v>
      </c>
      <c r="B20" s="19">
        <v>806516485</v>
      </c>
      <c r="C20" s="19">
        <v>0</v>
      </c>
      <c r="D20" s="59">
        <v>529989450</v>
      </c>
      <c r="E20" s="60">
        <v>529989450</v>
      </c>
      <c r="F20" s="60">
        <v>218654124</v>
      </c>
      <c r="G20" s="60">
        <v>23882072</v>
      </c>
      <c r="H20" s="60">
        <v>11676300</v>
      </c>
      <c r="I20" s="60">
        <v>254212496</v>
      </c>
      <c r="J20" s="60">
        <v>145023886</v>
      </c>
      <c r="K20" s="60">
        <v>0</v>
      </c>
      <c r="L20" s="60">
        <v>3471051</v>
      </c>
      <c r="M20" s="60">
        <v>148494937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402707433</v>
      </c>
      <c r="W20" s="60">
        <v>264994725</v>
      </c>
      <c r="X20" s="60">
        <v>137712708</v>
      </c>
      <c r="Y20" s="61">
        <v>51.97</v>
      </c>
      <c r="Z20" s="62">
        <v>529989450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369496239</v>
      </c>
      <c r="C22" s="86">
        <f>SUM(C19:C21)</f>
        <v>0</v>
      </c>
      <c r="D22" s="87">
        <f aca="true" t="shared" si="3" ref="D22:Z22">SUM(D19:D21)</f>
        <v>534505535</v>
      </c>
      <c r="E22" s="88">
        <f t="shared" si="3"/>
        <v>534505535</v>
      </c>
      <c r="F22" s="88">
        <f t="shared" si="3"/>
        <v>371276682</v>
      </c>
      <c r="G22" s="88">
        <f t="shared" si="3"/>
        <v>-4652188</v>
      </c>
      <c r="H22" s="88">
        <f t="shared" si="3"/>
        <v>-16526605</v>
      </c>
      <c r="I22" s="88">
        <f t="shared" si="3"/>
        <v>350097889</v>
      </c>
      <c r="J22" s="88">
        <f t="shared" si="3"/>
        <v>109863952</v>
      </c>
      <c r="K22" s="88">
        <f t="shared" si="3"/>
        <v>0</v>
      </c>
      <c r="L22" s="88">
        <f t="shared" si="3"/>
        <v>-44771165</v>
      </c>
      <c r="M22" s="88">
        <f t="shared" si="3"/>
        <v>65092787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415190676</v>
      </c>
      <c r="W22" s="88">
        <f t="shared" si="3"/>
        <v>267252767</v>
      </c>
      <c r="X22" s="88">
        <f t="shared" si="3"/>
        <v>147937909</v>
      </c>
      <c r="Y22" s="89">
        <f>+IF(W22&lt;&gt;0,(X22/W22)*100,0)</f>
        <v>55.355052320187944</v>
      </c>
      <c r="Z22" s="90">
        <f t="shared" si="3"/>
        <v>534505535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369496239</v>
      </c>
      <c r="C24" s="75">
        <f>SUM(C22:C23)</f>
        <v>0</v>
      </c>
      <c r="D24" s="76">
        <f aca="true" t="shared" si="4" ref="D24:Z24">SUM(D22:D23)</f>
        <v>534505535</v>
      </c>
      <c r="E24" s="77">
        <f t="shared" si="4"/>
        <v>534505535</v>
      </c>
      <c r="F24" s="77">
        <f t="shared" si="4"/>
        <v>371276682</v>
      </c>
      <c r="G24" s="77">
        <f t="shared" si="4"/>
        <v>-4652188</v>
      </c>
      <c r="H24" s="77">
        <f t="shared" si="4"/>
        <v>-16526605</v>
      </c>
      <c r="I24" s="77">
        <f t="shared" si="4"/>
        <v>350097889</v>
      </c>
      <c r="J24" s="77">
        <f t="shared" si="4"/>
        <v>109863952</v>
      </c>
      <c r="K24" s="77">
        <f t="shared" si="4"/>
        <v>0</v>
      </c>
      <c r="L24" s="77">
        <f t="shared" si="4"/>
        <v>-44771165</v>
      </c>
      <c r="M24" s="77">
        <f t="shared" si="4"/>
        <v>65092787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415190676</v>
      </c>
      <c r="W24" s="77">
        <f t="shared" si="4"/>
        <v>267252767</v>
      </c>
      <c r="X24" s="77">
        <f t="shared" si="4"/>
        <v>147937909</v>
      </c>
      <c r="Y24" s="78">
        <f>+IF(W24&lt;&gt;0,(X24/W24)*100,0)</f>
        <v>55.355052320187944</v>
      </c>
      <c r="Z24" s="79">
        <f t="shared" si="4"/>
        <v>534505535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409660594</v>
      </c>
      <c r="C27" s="22">
        <v>0</v>
      </c>
      <c r="D27" s="99">
        <v>530012584</v>
      </c>
      <c r="E27" s="100">
        <v>530012584</v>
      </c>
      <c r="F27" s="100">
        <v>2789530</v>
      </c>
      <c r="G27" s="100">
        <v>26656248</v>
      </c>
      <c r="H27" s="100">
        <v>28785194</v>
      </c>
      <c r="I27" s="100">
        <v>58230972</v>
      </c>
      <c r="J27" s="100">
        <v>28064378</v>
      </c>
      <c r="K27" s="100">
        <v>0</v>
      </c>
      <c r="L27" s="100">
        <v>79953067</v>
      </c>
      <c r="M27" s="100">
        <v>108017445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166248417</v>
      </c>
      <c r="W27" s="100">
        <v>265006292</v>
      </c>
      <c r="X27" s="100">
        <v>-98757875</v>
      </c>
      <c r="Y27" s="101">
        <v>-37.27</v>
      </c>
      <c r="Z27" s="102">
        <v>530012584</v>
      </c>
    </row>
    <row r="28" spans="1:26" ht="13.5">
      <c r="A28" s="103" t="s">
        <v>46</v>
      </c>
      <c r="B28" s="19">
        <v>407375806</v>
      </c>
      <c r="C28" s="19">
        <v>0</v>
      </c>
      <c r="D28" s="59">
        <v>520855341</v>
      </c>
      <c r="E28" s="60">
        <v>520855341</v>
      </c>
      <c r="F28" s="60">
        <v>2745630</v>
      </c>
      <c r="G28" s="60">
        <v>25921077</v>
      </c>
      <c r="H28" s="60">
        <v>28646495</v>
      </c>
      <c r="I28" s="60">
        <v>57313202</v>
      </c>
      <c r="J28" s="60">
        <v>27877423</v>
      </c>
      <c r="K28" s="60">
        <v>0</v>
      </c>
      <c r="L28" s="60">
        <v>79814981</v>
      </c>
      <c r="M28" s="60">
        <v>107692404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165005606</v>
      </c>
      <c r="W28" s="60">
        <v>260427671</v>
      </c>
      <c r="X28" s="60">
        <v>-95422065</v>
      </c>
      <c r="Y28" s="61">
        <v>-36.64</v>
      </c>
      <c r="Z28" s="62">
        <v>520855341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2284788</v>
      </c>
      <c r="C31" s="19">
        <v>0</v>
      </c>
      <c r="D31" s="59">
        <v>9157243</v>
      </c>
      <c r="E31" s="60">
        <v>9157243</v>
      </c>
      <c r="F31" s="60">
        <v>43900</v>
      </c>
      <c r="G31" s="60">
        <v>735171</v>
      </c>
      <c r="H31" s="60">
        <v>138699</v>
      </c>
      <c r="I31" s="60">
        <v>917770</v>
      </c>
      <c r="J31" s="60">
        <v>186955</v>
      </c>
      <c r="K31" s="60">
        <v>0</v>
      </c>
      <c r="L31" s="60">
        <v>138086</v>
      </c>
      <c r="M31" s="60">
        <v>325041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1242811</v>
      </c>
      <c r="W31" s="60">
        <v>4578622</v>
      </c>
      <c r="X31" s="60">
        <v>-3335811</v>
      </c>
      <c r="Y31" s="61">
        <v>-72.86</v>
      </c>
      <c r="Z31" s="62">
        <v>9157243</v>
      </c>
    </row>
    <row r="32" spans="1:26" ht="13.5">
      <c r="A32" s="70" t="s">
        <v>54</v>
      </c>
      <c r="B32" s="22">
        <f>SUM(B28:B31)</f>
        <v>409660594</v>
      </c>
      <c r="C32" s="22">
        <f>SUM(C28:C31)</f>
        <v>0</v>
      </c>
      <c r="D32" s="99">
        <f aca="true" t="shared" si="5" ref="D32:Z32">SUM(D28:D31)</f>
        <v>530012584</v>
      </c>
      <c r="E32" s="100">
        <f t="shared" si="5"/>
        <v>530012584</v>
      </c>
      <c r="F32" s="100">
        <f t="shared" si="5"/>
        <v>2789530</v>
      </c>
      <c r="G32" s="100">
        <f t="shared" si="5"/>
        <v>26656248</v>
      </c>
      <c r="H32" s="100">
        <f t="shared" si="5"/>
        <v>28785194</v>
      </c>
      <c r="I32" s="100">
        <f t="shared" si="5"/>
        <v>58230972</v>
      </c>
      <c r="J32" s="100">
        <f t="shared" si="5"/>
        <v>28064378</v>
      </c>
      <c r="K32" s="100">
        <f t="shared" si="5"/>
        <v>0</v>
      </c>
      <c r="L32" s="100">
        <f t="shared" si="5"/>
        <v>79953067</v>
      </c>
      <c r="M32" s="100">
        <f t="shared" si="5"/>
        <v>108017445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166248417</v>
      </c>
      <c r="W32" s="100">
        <f t="shared" si="5"/>
        <v>265006293</v>
      </c>
      <c r="X32" s="100">
        <f t="shared" si="5"/>
        <v>-98757876</v>
      </c>
      <c r="Y32" s="101">
        <f>+IF(W32&lt;&gt;0,(X32/W32)*100,0)</f>
        <v>-37.26623805118469</v>
      </c>
      <c r="Z32" s="102">
        <f t="shared" si="5"/>
        <v>530012584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577519832</v>
      </c>
      <c r="C35" s="19">
        <v>0</v>
      </c>
      <c r="D35" s="59">
        <v>0</v>
      </c>
      <c r="E35" s="60">
        <v>0</v>
      </c>
      <c r="F35" s="60">
        <v>0</v>
      </c>
      <c r="G35" s="60">
        <v>36846412</v>
      </c>
      <c r="H35" s="60">
        <v>413395907</v>
      </c>
      <c r="I35" s="60">
        <v>413395907</v>
      </c>
      <c r="J35" s="60">
        <v>950245992</v>
      </c>
      <c r="K35" s="60">
        <v>0</v>
      </c>
      <c r="L35" s="60">
        <v>573350276</v>
      </c>
      <c r="M35" s="60">
        <v>573350276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573350276</v>
      </c>
      <c r="W35" s="60">
        <v>0</v>
      </c>
      <c r="X35" s="60">
        <v>573350276</v>
      </c>
      <c r="Y35" s="61">
        <v>0</v>
      </c>
      <c r="Z35" s="62">
        <v>0</v>
      </c>
    </row>
    <row r="36" spans="1:26" ht="13.5">
      <c r="A36" s="58" t="s">
        <v>57</v>
      </c>
      <c r="B36" s="19">
        <v>3029458535</v>
      </c>
      <c r="C36" s="19">
        <v>0</v>
      </c>
      <c r="D36" s="59">
        <v>0</v>
      </c>
      <c r="E36" s="60">
        <v>0</v>
      </c>
      <c r="F36" s="60">
        <v>0</v>
      </c>
      <c r="G36" s="60">
        <v>29445777</v>
      </c>
      <c r="H36" s="60">
        <v>3174014748</v>
      </c>
      <c r="I36" s="60">
        <v>3174014748</v>
      </c>
      <c r="J36" s="60">
        <v>2948630676</v>
      </c>
      <c r="K36" s="60">
        <v>0</v>
      </c>
      <c r="L36" s="60">
        <v>2996023514</v>
      </c>
      <c r="M36" s="60">
        <v>2996023514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2996023514</v>
      </c>
      <c r="W36" s="60">
        <v>0</v>
      </c>
      <c r="X36" s="60">
        <v>2996023514</v>
      </c>
      <c r="Y36" s="61">
        <v>0</v>
      </c>
      <c r="Z36" s="62">
        <v>0</v>
      </c>
    </row>
    <row r="37" spans="1:26" ht="13.5">
      <c r="A37" s="58" t="s">
        <v>58</v>
      </c>
      <c r="B37" s="19">
        <v>246589859</v>
      </c>
      <c r="C37" s="19">
        <v>0</v>
      </c>
      <c r="D37" s="59">
        <v>0</v>
      </c>
      <c r="E37" s="60">
        <v>0</v>
      </c>
      <c r="F37" s="60">
        <v>0</v>
      </c>
      <c r="G37" s="60">
        <v>122507264</v>
      </c>
      <c r="H37" s="60">
        <v>48480685</v>
      </c>
      <c r="I37" s="60">
        <v>48480685</v>
      </c>
      <c r="J37" s="60">
        <v>526615527</v>
      </c>
      <c r="K37" s="60">
        <v>0</v>
      </c>
      <c r="L37" s="60">
        <v>1499033</v>
      </c>
      <c r="M37" s="60">
        <v>1499033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1499033</v>
      </c>
      <c r="W37" s="60">
        <v>0</v>
      </c>
      <c r="X37" s="60">
        <v>1499033</v>
      </c>
      <c r="Y37" s="61">
        <v>0</v>
      </c>
      <c r="Z37" s="62">
        <v>0</v>
      </c>
    </row>
    <row r="38" spans="1:26" ht="13.5">
      <c r="A38" s="58" t="s">
        <v>59</v>
      </c>
      <c r="B38" s="19">
        <v>34386598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34386598</v>
      </c>
      <c r="K38" s="60">
        <v>0</v>
      </c>
      <c r="L38" s="60">
        <v>34386598</v>
      </c>
      <c r="M38" s="60">
        <v>34386598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34386598</v>
      </c>
      <c r="W38" s="60">
        <v>0</v>
      </c>
      <c r="X38" s="60">
        <v>34386598</v>
      </c>
      <c r="Y38" s="61">
        <v>0</v>
      </c>
      <c r="Z38" s="62">
        <v>0</v>
      </c>
    </row>
    <row r="39" spans="1:26" ht="13.5">
      <c r="A39" s="58" t="s">
        <v>60</v>
      </c>
      <c r="B39" s="19">
        <v>3326001910</v>
      </c>
      <c r="C39" s="19">
        <v>0</v>
      </c>
      <c r="D39" s="59">
        <v>0</v>
      </c>
      <c r="E39" s="60">
        <v>0</v>
      </c>
      <c r="F39" s="60">
        <v>0</v>
      </c>
      <c r="G39" s="60">
        <v>-56215075</v>
      </c>
      <c r="H39" s="60">
        <v>3538929970</v>
      </c>
      <c r="I39" s="60">
        <v>3538929970</v>
      </c>
      <c r="J39" s="60">
        <v>3337874544</v>
      </c>
      <c r="K39" s="60">
        <v>0</v>
      </c>
      <c r="L39" s="60">
        <v>3533488159</v>
      </c>
      <c r="M39" s="60">
        <v>3533488159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3533488159</v>
      </c>
      <c r="W39" s="60">
        <v>0</v>
      </c>
      <c r="X39" s="60">
        <v>3533488159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425376163</v>
      </c>
      <c r="C42" s="19">
        <v>0</v>
      </c>
      <c r="D42" s="59">
        <v>624505535</v>
      </c>
      <c r="E42" s="60">
        <v>624505535</v>
      </c>
      <c r="F42" s="60">
        <v>371276680</v>
      </c>
      <c r="G42" s="60">
        <v>-4652188</v>
      </c>
      <c r="H42" s="60">
        <v>-16526604</v>
      </c>
      <c r="I42" s="60">
        <v>350097888</v>
      </c>
      <c r="J42" s="60">
        <v>109863959</v>
      </c>
      <c r="K42" s="60">
        <v>0</v>
      </c>
      <c r="L42" s="60">
        <v>-41956545</v>
      </c>
      <c r="M42" s="60">
        <v>67907414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418005302</v>
      </c>
      <c r="W42" s="60">
        <v>337352742</v>
      </c>
      <c r="X42" s="60">
        <v>80652560</v>
      </c>
      <c r="Y42" s="61">
        <v>23.91</v>
      </c>
      <c r="Z42" s="62">
        <v>624505535</v>
      </c>
    </row>
    <row r="43" spans="1:26" ht="13.5">
      <c r="A43" s="58" t="s">
        <v>63</v>
      </c>
      <c r="B43" s="19">
        <v>-458398557</v>
      </c>
      <c r="C43" s="19">
        <v>0</v>
      </c>
      <c r="D43" s="59">
        <v>-529646689</v>
      </c>
      <c r="E43" s="60">
        <v>-529646689</v>
      </c>
      <c r="F43" s="60">
        <v>-2789530</v>
      </c>
      <c r="G43" s="60">
        <v>-26656248</v>
      </c>
      <c r="H43" s="60">
        <v>-28785194</v>
      </c>
      <c r="I43" s="60">
        <v>-58230972</v>
      </c>
      <c r="J43" s="60">
        <v>-28064378</v>
      </c>
      <c r="K43" s="60">
        <v>0</v>
      </c>
      <c r="L43" s="60">
        <v>-79953067</v>
      </c>
      <c r="M43" s="60">
        <v>-108017445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-166248417</v>
      </c>
      <c r="W43" s="60">
        <v>-264975990</v>
      </c>
      <c r="X43" s="60">
        <v>98727573</v>
      </c>
      <c r="Y43" s="61">
        <v>-37.26</v>
      </c>
      <c r="Z43" s="62">
        <v>-529646689</v>
      </c>
    </row>
    <row r="44" spans="1:26" ht="13.5">
      <c r="A44" s="58" t="s">
        <v>64</v>
      </c>
      <c r="B44" s="19">
        <v>-5553708</v>
      </c>
      <c r="C44" s="19">
        <v>0</v>
      </c>
      <c r="D44" s="59">
        <v>0</v>
      </c>
      <c r="E44" s="60">
        <v>0</v>
      </c>
      <c r="F44" s="60">
        <v>0</v>
      </c>
      <c r="G44" s="60">
        <v>11195</v>
      </c>
      <c r="H44" s="60">
        <v>0</v>
      </c>
      <c r="I44" s="60">
        <v>11195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11195</v>
      </c>
      <c r="W44" s="60">
        <v>0</v>
      </c>
      <c r="X44" s="60">
        <v>11195</v>
      </c>
      <c r="Y44" s="61">
        <v>0</v>
      </c>
      <c r="Z44" s="62">
        <v>0</v>
      </c>
    </row>
    <row r="45" spans="1:26" ht="13.5">
      <c r="A45" s="70" t="s">
        <v>65</v>
      </c>
      <c r="B45" s="22">
        <v>191450494</v>
      </c>
      <c r="C45" s="22">
        <v>0</v>
      </c>
      <c r="D45" s="99">
        <v>393873109</v>
      </c>
      <c r="E45" s="100">
        <v>393873109</v>
      </c>
      <c r="F45" s="100">
        <v>990433636</v>
      </c>
      <c r="G45" s="100">
        <v>959136395</v>
      </c>
      <c r="H45" s="100">
        <v>913824597</v>
      </c>
      <c r="I45" s="100">
        <v>913824597</v>
      </c>
      <c r="J45" s="100">
        <v>995624178</v>
      </c>
      <c r="K45" s="100">
        <v>995624178</v>
      </c>
      <c r="L45" s="100">
        <v>873714566</v>
      </c>
      <c r="M45" s="100">
        <v>873714566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873714566</v>
      </c>
      <c r="W45" s="100">
        <v>371391015</v>
      </c>
      <c r="X45" s="100">
        <v>502323551</v>
      </c>
      <c r="Y45" s="101">
        <v>135.25</v>
      </c>
      <c r="Z45" s="102">
        <v>393873109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11508</v>
      </c>
      <c r="E49" s="54">
        <v>59468</v>
      </c>
      <c r="F49" s="54">
        <v>0</v>
      </c>
      <c r="G49" s="54">
        <v>0</v>
      </c>
      <c r="H49" s="54">
        <v>0</v>
      </c>
      <c r="I49" s="54">
        <v>7237888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7308864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27155</v>
      </c>
      <c r="C51" s="52">
        <v>0</v>
      </c>
      <c r="D51" s="129">
        <v>7090</v>
      </c>
      <c r="E51" s="54">
        <v>132663</v>
      </c>
      <c r="F51" s="54">
        <v>0</v>
      </c>
      <c r="G51" s="54">
        <v>0</v>
      </c>
      <c r="H51" s="54">
        <v>0</v>
      </c>
      <c r="I51" s="54">
        <v>92517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259425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321999996</v>
      </c>
      <c r="E67" s="26">
        <v>321999996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160999998</v>
      </c>
      <c r="X67" s="26"/>
      <c r="Y67" s="25"/>
      <c r="Z67" s="27">
        <v>321999996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321999996</v>
      </c>
      <c r="E69" s="21">
        <v>321999996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160999998</v>
      </c>
      <c r="X69" s="21"/>
      <c r="Y69" s="20"/>
      <c r="Z69" s="23">
        <v>321999996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321999996</v>
      </c>
      <c r="E74" s="21">
        <v>321999996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160999998</v>
      </c>
      <c r="X74" s="21"/>
      <c r="Y74" s="20"/>
      <c r="Z74" s="23">
        <v>321999996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321999996</v>
      </c>
      <c r="E76" s="34">
        <v>321999996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160999998</v>
      </c>
      <c r="X76" s="34"/>
      <c r="Y76" s="33"/>
      <c r="Z76" s="35">
        <v>321999996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321999996</v>
      </c>
      <c r="E78" s="21">
        <v>321999996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160999998</v>
      </c>
      <c r="X78" s="21"/>
      <c r="Y78" s="20"/>
      <c r="Z78" s="23">
        <v>321999996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321999996</v>
      </c>
      <c r="E80" s="21">
        <v>321999996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160999998</v>
      </c>
      <c r="X80" s="21"/>
      <c r="Y80" s="20"/>
      <c r="Z80" s="23">
        <v>321999996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1202075449</v>
      </c>
      <c r="D5" s="153">
        <f>SUM(D6:D8)</f>
        <v>0</v>
      </c>
      <c r="E5" s="154">
        <f t="shared" si="0"/>
        <v>1322339850</v>
      </c>
      <c r="F5" s="100">
        <f t="shared" si="0"/>
        <v>1322339850</v>
      </c>
      <c r="G5" s="100">
        <f t="shared" si="0"/>
        <v>94253723</v>
      </c>
      <c r="H5" s="100">
        <f t="shared" si="0"/>
        <v>4337369</v>
      </c>
      <c r="I5" s="100">
        <f t="shared" si="0"/>
        <v>7309000</v>
      </c>
      <c r="J5" s="100">
        <f t="shared" si="0"/>
        <v>105900092</v>
      </c>
      <c r="K5" s="100">
        <f t="shared" si="0"/>
        <v>11915050</v>
      </c>
      <c r="L5" s="100">
        <f t="shared" si="0"/>
        <v>0</v>
      </c>
      <c r="M5" s="100">
        <f t="shared" si="0"/>
        <v>12024066</v>
      </c>
      <c r="N5" s="100">
        <f t="shared" si="0"/>
        <v>23939116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129839208</v>
      </c>
      <c r="X5" s="100">
        <f t="shared" si="0"/>
        <v>661169925</v>
      </c>
      <c r="Y5" s="100">
        <f t="shared" si="0"/>
        <v>-531330717</v>
      </c>
      <c r="Z5" s="137">
        <f>+IF(X5&lt;&gt;0,+(Y5/X5)*100,0)</f>
        <v>-80.36220295410442</v>
      </c>
      <c r="AA5" s="153">
        <f>SUM(AA6:AA8)</f>
        <v>1322339850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45837429</v>
      </c>
      <c r="H6" s="60"/>
      <c r="I6" s="60"/>
      <c r="J6" s="60">
        <v>45837429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45837429</v>
      </c>
      <c r="X6" s="60"/>
      <c r="Y6" s="60">
        <v>45837429</v>
      </c>
      <c r="Z6" s="140">
        <v>0</v>
      </c>
      <c r="AA6" s="155"/>
    </row>
    <row r="7" spans="1:27" ht="13.5">
      <c r="A7" s="138" t="s">
        <v>76</v>
      </c>
      <c r="B7" s="136"/>
      <c r="C7" s="157">
        <v>1202075449</v>
      </c>
      <c r="D7" s="157"/>
      <c r="E7" s="158">
        <v>1322339850</v>
      </c>
      <c r="F7" s="159">
        <v>1322339850</v>
      </c>
      <c r="G7" s="159">
        <v>25492537</v>
      </c>
      <c r="H7" s="159">
        <v>4299568</v>
      </c>
      <c r="I7" s="159">
        <v>7278549</v>
      </c>
      <c r="J7" s="159">
        <v>37070654</v>
      </c>
      <c r="K7" s="159">
        <v>11787853</v>
      </c>
      <c r="L7" s="159"/>
      <c r="M7" s="159">
        <v>11167785</v>
      </c>
      <c r="N7" s="159">
        <v>22955638</v>
      </c>
      <c r="O7" s="159"/>
      <c r="P7" s="159"/>
      <c r="Q7" s="159"/>
      <c r="R7" s="159"/>
      <c r="S7" s="159"/>
      <c r="T7" s="159"/>
      <c r="U7" s="159"/>
      <c r="V7" s="159"/>
      <c r="W7" s="159">
        <v>60026292</v>
      </c>
      <c r="X7" s="159">
        <v>661169925</v>
      </c>
      <c r="Y7" s="159">
        <v>-601143633</v>
      </c>
      <c r="Z7" s="141">
        <v>-90.92</v>
      </c>
      <c r="AA7" s="157">
        <v>1322339850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22923757</v>
      </c>
      <c r="H8" s="60">
        <v>37801</v>
      </c>
      <c r="I8" s="60">
        <v>30451</v>
      </c>
      <c r="J8" s="60">
        <v>22992009</v>
      </c>
      <c r="K8" s="60">
        <v>127197</v>
      </c>
      <c r="L8" s="60"/>
      <c r="M8" s="60">
        <v>856281</v>
      </c>
      <c r="N8" s="60">
        <v>983478</v>
      </c>
      <c r="O8" s="60"/>
      <c r="P8" s="60"/>
      <c r="Q8" s="60"/>
      <c r="R8" s="60"/>
      <c r="S8" s="60"/>
      <c r="T8" s="60"/>
      <c r="U8" s="60"/>
      <c r="V8" s="60"/>
      <c r="W8" s="60">
        <v>23975487</v>
      </c>
      <c r="X8" s="60"/>
      <c r="Y8" s="60">
        <v>23975487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22918714</v>
      </c>
      <c r="H9" s="100">
        <f t="shared" si="1"/>
        <v>1995840</v>
      </c>
      <c r="I9" s="100">
        <f t="shared" si="1"/>
        <v>0</v>
      </c>
      <c r="J9" s="100">
        <f t="shared" si="1"/>
        <v>24914554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24914554</v>
      </c>
      <c r="X9" s="100">
        <f t="shared" si="1"/>
        <v>0</v>
      </c>
      <c r="Y9" s="100">
        <f t="shared" si="1"/>
        <v>24914554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22918714</v>
      </c>
      <c r="H10" s="60"/>
      <c r="I10" s="60"/>
      <c r="J10" s="60">
        <v>22918714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22918714</v>
      </c>
      <c r="X10" s="60"/>
      <c r="Y10" s="60">
        <v>22918714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>
        <v>1995840</v>
      </c>
      <c r="I14" s="159"/>
      <c r="J14" s="159">
        <v>1995840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1995840</v>
      </c>
      <c r="X14" s="159"/>
      <c r="Y14" s="159">
        <v>1995840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29677392</v>
      </c>
      <c r="H15" s="100">
        <f t="shared" si="2"/>
        <v>1593031</v>
      </c>
      <c r="I15" s="100">
        <f t="shared" si="2"/>
        <v>2948486</v>
      </c>
      <c r="J15" s="100">
        <f t="shared" si="2"/>
        <v>34218909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34218909</v>
      </c>
      <c r="X15" s="100">
        <f t="shared" si="2"/>
        <v>0</v>
      </c>
      <c r="Y15" s="100">
        <f t="shared" si="2"/>
        <v>34218909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22918714</v>
      </c>
      <c r="H16" s="60">
        <v>600000</v>
      </c>
      <c r="I16" s="60"/>
      <c r="J16" s="60">
        <v>23518714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23518714</v>
      </c>
      <c r="X16" s="60"/>
      <c r="Y16" s="60">
        <v>23518714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4384178</v>
      </c>
      <c r="H17" s="60">
        <v>993031</v>
      </c>
      <c r="I17" s="60">
        <v>2948486</v>
      </c>
      <c r="J17" s="60">
        <v>8325695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8325695</v>
      </c>
      <c r="X17" s="60"/>
      <c r="Y17" s="60">
        <v>8325695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2374500</v>
      </c>
      <c r="H18" s="60"/>
      <c r="I18" s="60"/>
      <c r="J18" s="60">
        <v>2374500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2374500</v>
      </c>
      <c r="X18" s="60"/>
      <c r="Y18" s="60">
        <v>2374500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241572839</v>
      </c>
      <c r="H19" s="100">
        <f t="shared" si="3"/>
        <v>27164232</v>
      </c>
      <c r="I19" s="100">
        <f t="shared" si="3"/>
        <v>11676300</v>
      </c>
      <c r="J19" s="100">
        <f t="shared" si="3"/>
        <v>280413371</v>
      </c>
      <c r="K19" s="100">
        <f t="shared" si="3"/>
        <v>145023886</v>
      </c>
      <c r="L19" s="100">
        <f t="shared" si="3"/>
        <v>0</v>
      </c>
      <c r="M19" s="100">
        <f t="shared" si="3"/>
        <v>0</v>
      </c>
      <c r="N19" s="100">
        <f t="shared" si="3"/>
        <v>145023886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425437257</v>
      </c>
      <c r="X19" s="100">
        <f t="shared" si="3"/>
        <v>0</v>
      </c>
      <c r="Y19" s="100">
        <f t="shared" si="3"/>
        <v>425437257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241572839</v>
      </c>
      <c r="H21" s="60">
        <v>27164232</v>
      </c>
      <c r="I21" s="60">
        <v>28625</v>
      </c>
      <c r="J21" s="60">
        <v>268765696</v>
      </c>
      <c r="K21" s="60">
        <v>145023886</v>
      </c>
      <c r="L21" s="60"/>
      <c r="M21" s="60"/>
      <c r="N21" s="60">
        <v>145023886</v>
      </c>
      <c r="O21" s="60"/>
      <c r="P21" s="60"/>
      <c r="Q21" s="60"/>
      <c r="R21" s="60"/>
      <c r="S21" s="60"/>
      <c r="T21" s="60"/>
      <c r="U21" s="60"/>
      <c r="V21" s="60"/>
      <c r="W21" s="60">
        <v>413789582</v>
      </c>
      <c r="X21" s="60"/>
      <c r="Y21" s="60">
        <v>413789582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>
        <v>11647675</v>
      </c>
      <c r="J22" s="159">
        <v>11647675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11647675</v>
      </c>
      <c r="X22" s="159"/>
      <c r="Y22" s="159">
        <v>11647675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1202075449</v>
      </c>
      <c r="D25" s="168">
        <f>+D5+D9+D15+D19+D24</f>
        <v>0</v>
      </c>
      <c r="E25" s="169">
        <f t="shared" si="4"/>
        <v>1322339850</v>
      </c>
      <c r="F25" s="73">
        <f t="shared" si="4"/>
        <v>1322339850</v>
      </c>
      <c r="G25" s="73">
        <f t="shared" si="4"/>
        <v>388422668</v>
      </c>
      <c r="H25" s="73">
        <f t="shared" si="4"/>
        <v>35090472</v>
      </c>
      <c r="I25" s="73">
        <f t="shared" si="4"/>
        <v>21933786</v>
      </c>
      <c r="J25" s="73">
        <f t="shared" si="4"/>
        <v>445446926</v>
      </c>
      <c r="K25" s="73">
        <f t="shared" si="4"/>
        <v>156938936</v>
      </c>
      <c r="L25" s="73">
        <f t="shared" si="4"/>
        <v>0</v>
      </c>
      <c r="M25" s="73">
        <f t="shared" si="4"/>
        <v>12024066</v>
      </c>
      <c r="N25" s="73">
        <f t="shared" si="4"/>
        <v>168963002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614409928</v>
      </c>
      <c r="X25" s="73">
        <f t="shared" si="4"/>
        <v>661169925</v>
      </c>
      <c r="Y25" s="73">
        <f t="shared" si="4"/>
        <v>-46759997</v>
      </c>
      <c r="Z25" s="170">
        <f>+IF(X25&lt;&gt;0,+(Y25/X25)*100,0)</f>
        <v>-7.072311554401087</v>
      </c>
      <c r="AA25" s="168">
        <f>+AA5+AA9+AA15+AA19+AA24</f>
        <v>1322339850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832579210</v>
      </c>
      <c r="D28" s="153">
        <f>SUM(D29:D31)</f>
        <v>0</v>
      </c>
      <c r="E28" s="154">
        <f t="shared" si="5"/>
        <v>787834315</v>
      </c>
      <c r="F28" s="100">
        <f t="shared" si="5"/>
        <v>787834315</v>
      </c>
      <c r="G28" s="100">
        <f t="shared" si="5"/>
        <v>7167946</v>
      </c>
      <c r="H28" s="100">
        <f t="shared" si="5"/>
        <v>6167651</v>
      </c>
      <c r="I28" s="100">
        <f t="shared" si="5"/>
        <v>7411200</v>
      </c>
      <c r="J28" s="100">
        <f t="shared" si="5"/>
        <v>20746797</v>
      </c>
      <c r="K28" s="100">
        <f t="shared" si="5"/>
        <v>7915692</v>
      </c>
      <c r="L28" s="100">
        <f t="shared" si="5"/>
        <v>0</v>
      </c>
      <c r="M28" s="100">
        <f t="shared" si="5"/>
        <v>13450253</v>
      </c>
      <c r="N28" s="100">
        <f t="shared" si="5"/>
        <v>21365945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42112742</v>
      </c>
      <c r="X28" s="100">
        <f t="shared" si="5"/>
        <v>393917158</v>
      </c>
      <c r="Y28" s="100">
        <f t="shared" si="5"/>
        <v>-351804416</v>
      </c>
      <c r="Z28" s="137">
        <f>+IF(X28&lt;&gt;0,+(Y28/X28)*100,0)</f>
        <v>-89.30923897455617</v>
      </c>
      <c r="AA28" s="153">
        <f>SUM(AA29:AA31)</f>
        <v>787834315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3176513</v>
      </c>
      <c r="H29" s="60">
        <v>2312380</v>
      </c>
      <c r="I29" s="60">
        <v>2806167</v>
      </c>
      <c r="J29" s="60">
        <v>8295060</v>
      </c>
      <c r="K29" s="60">
        <v>2605366</v>
      </c>
      <c r="L29" s="60"/>
      <c r="M29" s="60">
        <v>3598158</v>
      </c>
      <c r="N29" s="60">
        <v>6203524</v>
      </c>
      <c r="O29" s="60"/>
      <c r="P29" s="60"/>
      <c r="Q29" s="60"/>
      <c r="R29" s="60"/>
      <c r="S29" s="60"/>
      <c r="T29" s="60"/>
      <c r="U29" s="60"/>
      <c r="V29" s="60"/>
      <c r="W29" s="60">
        <v>14498584</v>
      </c>
      <c r="X29" s="60"/>
      <c r="Y29" s="60">
        <v>14498584</v>
      </c>
      <c r="Z29" s="140">
        <v>0</v>
      </c>
      <c r="AA29" s="155"/>
    </row>
    <row r="30" spans="1:27" ht="13.5">
      <c r="A30" s="138" t="s">
        <v>76</v>
      </c>
      <c r="B30" s="136"/>
      <c r="C30" s="157">
        <v>832579210</v>
      </c>
      <c r="D30" s="157"/>
      <c r="E30" s="158">
        <v>787834315</v>
      </c>
      <c r="F30" s="159">
        <v>787834315</v>
      </c>
      <c r="G30" s="159">
        <v>1537177</v>
      </c>
      <c r="H30" s="159">
        <v>1488397</v>
      </c>
      <c r="I30" s="159">
        <v>2408542</v>
      </c>
      <c r="J30" s="159">
        <v>5434116</v>
      </c>
      <c r="K30" s="159">
        <v>2775028</v>
      </c>
      <c r="L30" s="159"/>
      <c r="M30" s="159">
        <v>3783811</v>
      </c>
      <c r="N30" s="159">
        <v>6558839</v>
      </c>
      <c r="O30" s="159"/>
      <c r="P30" s="159"/>
      <c r="Q30" s="159"/>
      <c r="R30" s="159"/>
      <c r="S30" s="159"/>
      <c r="T30" s="159"/>
      <c r="U30" s="159"/>
      <c r="V30" s="159"/>
      <c r="W30" s="159">
        <v>11992955</v>
      </c>
      <c r="X30" s="159">
        <v>393917158</v>
      </c>
      <c r="Y30" s="159">
        <v>-381924203</v>
      </c>
      <c r="Z30" s="141">
        <v>-96.96</v>
      </c>
      <c r="AA30" s="157">
        <v>787834315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2454256</v>
      </c>
      <c r="H31" s="60">
        <v>2366874</v>
      </c>
      <c r="I31" s="60">
        <v>2196491</v>
      </c>
      <c r="J31" s="60">
        <v>7017621</v>
      </c>
      <c r="K31" s="60">
        <v>2535298</v>
      </c>
      <c r="L31" s="60"/>
      <c r="M31" s="60">
        <v>6068284</v>
      </c>
      <c r="N31" s="60">
        <v>8603582</v>
      </c>
      <c r="O31" s="60"/>
      <c r="P31" s="60"/>
      <c r="Q31" s="60"/>
      <c r="R31" s="60"/>
      <c r="S31" s="60"/>
      <c r="T31" s="60"/>
      <c r="U31" s="60"/>
      <c r="V31" s="60"/>
      <c r="W31" s="60">
        <v>15621203</v>
      </c>
      <c r="X31" s="60"/>
      <c r="Y31" s="60">
        <v>15621203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1482372</v>
      </c>
      <c r="H32" s="100">
        <f t="shared" si="6"/>
        <v>896402</v>
      </c>
      <c r="I32" s="100">
        <f t="shared" si="6"/>
        <v>1233515</v>
      </c>
      <c r="J32" s="100">
        <f t="shared" si="6"/>
        <v>3612289</v>
      </c>
      <c r="K32" s="100">
        <f t="shared" si="6"/>
        <v>2472203</v>
      </c>
      <c r="L32" s="100">
        <f t="shared" si="6"/>
        <v>0</v>
      </c>
      <c r="M32" s="100">
        <f t="shared" si="6"/>
        <v>1874413</v>
      </c>
      <c r="N32" s="100">
        <f t="shared" si="6"/>
        <v>4346616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7958905</v>
      </c>
      <c r="X32" s="100">
        <f t="shared" si="6"/>
        <v>0</v>
      </c>
      <c r="Y32" s="100">
        <f t="shared" si="6"/>
        <v>7958905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158604</v>
      </c>
      <c r="H33" s="60">
        <v>489728</v>
      </c>
      <c r="I33" s="60">
        <v>585077</v>
      </c>
      <c r="J33" s="60">
        <v>1233409</v>
      </c>
      <c r="K33" s="60">
        <v>2202782</v>
      </c>
      <c r="L33" s="60"/>
      <c r="M33" s="60">
        <v>1574308</v>
      </c>
      <c r="N33" s="60">
        <v>3777090</v>
      </c>
      <c r="O33" s="60"/>
      <c r="P33" s="60"/>
      <c r="Q33" s="60"/>
      <c r="R33" s="60"/>
      <c r="S33" s="60"/>
      <c r="T33" s="60"/>
      <c r="U33" s="60"/>
      <c r="V33" s="60"/>
      <c r="W33" s="60">
        <v>5010499</v>
      </c>
      <c r="X33" s="60"/>
      <c r="Y33" s="60">
        <v>5010499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854430</v>
      </c>
      <c r="H35" s="60">
        <v>219549</v>
      </c>
      <c r="I35" s="60">
        <v>203481</v>
      </c>
      <c r="J35" s="60">
        <v>1277460</v>
      </c>
      <c r="K35" s="60">
        <v>269421</v>
      </c>
      <c r="L35" s="60"/>
      <c r="M35" s="60">
        <v>300105</v>
      </c>
      <c r="N35" s="60">
        <v>569526</v>
      </c>
      <c r="O35" s="60"/>
      <c r="P35" s="60"/>
      <c r="Q35" s="60"/>
      <c r="R35" s="60"/>
      <c r="S35" s="60"/>
      <c r="T35" s="60"/>
      <c r="U35" s="60"/>
      <c r="V35" s="60"/>
      <c r="W35" s="60">
        <v>1846986</v>
      </c>
      <c r="X35" s="60"/>
      <c r="Y35" s="60">
        <v>1846986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469338</v>
      </c>
      <c r="H37" s="159">
        <v>187125</v>
      </c>
      <c r="I37" s="159">
        <v>444957</v>
      </c>
      <c r="J37" s="159">
        <v>1101420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1101420</v>
      </c>
      <c r="X37" s="159"/>
      <c r="Y37" s="159">
        <v>1101420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3487027</v>
      </c>
      <c r="H38" s="100">
        <f t="shared" si="7"/>
        <v>17598203</v>
      </c>
      <c r="I38" s="100">
        <f t="shared" si="7"/>
        <v>12905972</v>
      </c>
      <c r="J38" s="100">
        <f t="shared" si="7"/>
        <v>33991202</v>
      </c>
      <c r="K38" s="100">
        <f t="shared" si="7"/>
        <v>9481495</v>
      </c>
      <c r="L38" s="100">
        <f t="shared" si="7"/>
        <v>0</v>
      </c>
      <c r="M38" s="100">
        <f t="shared" si="7"/>
        <v>14852308</v>
      </c>
      <c r="N38" s="100">
        <f t="shared" si="7"/>
        <v>24333803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58325005</v>
      </c>
      <c r="X38" s="100">
        <f t="shared" si="7"/>
        <v>0</v>
      </c>
      <c r="Y38" s="100">
        <f t="shared" si="7"/>
        <v>58325005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1167644</v>
      </c>
      <c r="H39" s="60">
        <v>12741585</v>
      </c>
      <c r="I39" s="60">
        <v>4995189</v>
      </c>
      <c r="J39" s="60">
        <v>18904418</v>
      </c>
      <c r="K39" s="60">
        <v>3943421</v>
      </c>
      <c r="L39" s="60"/>
      <c r="M39" s="60">
        <v>10502311</v>
      </c>
      <c r="N39" s="60">
        <v>14445732</v>
      </c>
      <c r="O39" s="60"/>
      <c r="P39" s="60"/>
      <c r="Q39" s="60"/>
      <c r="R39" s="60"/>
      <c r="S39" s="60"/>
      <c r="T39" s="60"/>
      <c r="U39" s="60"/>
      <c r="V39" s="60"/>
      <c r="W39" s="60">
        <v>33350150</v>
      </c>
      <c r="X39" s="60"/>
      <c r="Y39" s="60">
        <v>33350150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998074</v>
      </c>
      <c r="H40" s="60">
        <v>3075896</v>
      </c>
      <c r="I40" s="60">
        <v>3182894</v>
      </c>
      <c r="J40" s="60">
        <v>7256864</v>
      </c>
      <c r="K40" s="60">
        <v>3989168</v>
      </c>
      <c r="L40" s="60"/>
      <c r="M40" s="60">
        <v>5489273</v>
      </c>
      <c r="N40" s="60">
        <v>9478441</v>
      </c>
      <c r="O40" s="60"/>
      <c r="P40" s="60"/>
      <c r="Q40" s="60"/>
      <c r="R40" s="60"/>
      <c r="S40" s="60"/>
      <c r="T40" s="60"/>
      <c r="U40" s="60"/>
      <c r="V40" s="60"/>
      <c r="W40" s="60">
        <v>16735305</v>
      </c>
      <c r="X40" s="60"/>
      <c r="Y40" s="60">
        <v>16735305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1321309</v>
      </c>
      <c r="H41" s="60">
        <v>1780722</v>
      </c>
      <c r="I41" s="60">
        <v>4727889</v>
      </c>
      <c r="J41" s="60">
        <v>7829920</v>
      </c>
      <c r="K41" s="60">
        <v>1548906</v>
      </c>
      <c r="L41" s="60"/>
      <c r="M41" s="60">
        <v>-1139276</v>
      </c>
      <c r="N41" s="60">
        <v>409630</v>
      </c>
      <c r="O41" s="60"/>
      <c r="P41" s="60"/>
      <c r="Q41" s="60"/>
      <c r="R41" s="60"/>
      <c r="S41" s="60"/>
      <c r="T41" s="60"/>
      <c r="U41" s="60"/>
      <c r="V41" s="60"/>
      <c r="W41" s="60">
        <v>8239550</v>
      </c>
      <c r="X41" s="60"/>
      <c r="Y41" s="60">
        <v>8239550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5008641</v>
      </c>
      <c r="H42" s="100">
        <f t="shared" si="8"/>
        <v>15080404</v>
      </c>
      <c r="I42" s="100">
        <f t="shared" si="8"/>
        <v>16909704</v>
      </c>
      <c r="J42" s="100">
        <f t="shared" si="8"/>
        <v>36998749</v>
      </c>
      <c r="K42" s="100">
        <f t="shared" si="8"/>
        <v>27205594</v>
      </c>
      <c r="L42" s="100">
        <f t="shared" si="8"/>
        <v>0</v>
      </c>
      <c r="M42" s="100">
        <f t="shared" si="8"/>
        <v>26618257</v>
      </c>
      <c r="N42" s="100">
        <f t="shared" si="8"/>
        <v>53823851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90822600</v>
      </c>
      <c r="X42" s="100">
        <f t="shared" si="8"/>
        <v>0</v>
      </c>
      <c r="Y42" s="100">
        <f t="shared" si="8"/>
        <v>90822600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5008641</v>
      </c>
      <c r="H44" s="60">
        <v>14117769</v>
      </c>
      <c r="I44" s="60">
        <v>13731383</v>
      </c>
      <c r="J44" s="60">
        <v>32857793</v>
      </c>
      <c r="K44" s="60">
        <v>7210945</v>
      </c>
      <c r="L44" s="60"/>
      <c r="M44" s="60">
        <v>25608369</v>
      </c>
      <c r="N44" s="60">
        <v>32819314</v>
      </c>
      <c r="O44" s="60"/>
      <c r="P44" s="60"/>
      <c r="Q44" s="60"/>
      <c r="R44" s="60"/>
      <c r="S44" s="60"/>
      <c r="T44" s="60"/>
      <c r="U44" s="60"/>
      <c r="V44" s="60"/>
      <c r="W44" s="60">
        <v>65677107</v>
      </c>
      <c r="X44" s="60"/>
      <c r="Y44" s="60">
        <v>65677107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>
        <v>962635</v>
      </c>
      <c r="I45" s="159">
        <v>3178321</v>
      </c>
      <c r="J45" s="159">
        <v>4140956</v>
      </c>
      <c r="K45" s="159">
        <v>19994649</v>
      </c>
      <c r="L45" s="159"/>
      <c r="M45" s="159">
        <v>1009888</v>
      </c>
      <c r="N45" s="159">
        <v>21004537</v>
      </c>
      <c r="O45" s="159"/>
      <c r="P45" s="159"/>
      <c r="Q45" s="159"/>
      <c r="R45" s="159"/>
      <c r="S45" s="159"/>
      <c r="T45" s="159"/>
      <c r="U45" s="159"/>
      <c r="V45" s="159"/>
      <c r="W45" s="159">
        <v>25145493</v>
      </c>
      <c r="X45" s="159"/>
      <c r="Y45" s="159">
        <v>25145493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832579210</v>
      </c>
      <c r="D48" s="168">
        <f>+D28+D32+D38+D42+D47</f>
        <v>0</v>
      </c>
      <c r="E48" s="169">
        <f t="shared" si="9"/>
        <v>787834315</v>
      </c>
      <c r="F48" s="73">
        <f t="shared" si="9"/>
        <v>787834315</v>
      </c>
      <c r="G48" s="73">
        <f t="shared" si="9"/>
        <v>17145986</v>
      </c>
      <c r="H48" s="73">
        <f t="shared" si="9"/>
        <v>39742660</v>
      </c>
      <c r="I48" s="73">
        <f t="shared" si="9"/>
        <v>38460391</v>
      </c>
      <c r="J48" s="73">
        <f t="shared" si="9"/>
        <v>95349037</v>
      </c>
      <c r="K48" s="73">
        <f t="shared" si="9"/>
        <v>47074984</v>
      </c>
      <c r="L48" s="73">
        <f t="shared" si="9"/>
        <v>0</v>
      </c>
      <c r="M48" s="73">
        <f t="shared" si="9"/>
        <v>56795231</v>
      </c>
      <c r="N48" s="73">
        <f t="shared" si="9"/>
        <v>103870215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199219252</v>
      </c>
      <c r="X48" s="73">
        <f t="shared" si="9"/>
        <v>393917158</v>
      </c>
      <c r="Y48" s="73">
        <f t="shared" si="9"/>
        <v>-194697906</v>
      </c>
      <c r="Z48" s="170">
        <f>+IF(X48&lt;&gt;0,+(Y48/X48)*100,0)</f>
        <v>-49.42610446026826</v>
      </c>
      <c r="AA48" s="168">
        <f>+AA28+AA32+AA38+AA42+AA47</f>
        <v>787834315</v>
      </c>
    </row>
    <row r="49" spans="1:27" ht="13.5">
      <c r="A49" s="148" t="s">
        <v>49</v>
      </c>
      <c r="B49" s="149"/>
      <c r="C49" s="171">
        <f aca="true" t="shared" si="10" ref="C49:Y49">+C25-C48</f>
        <v>369496239</v>
      </c>
      <c r="D49" s="171">
        <f>+D25-D48</f>
        <v>0</v>
      </c>
      <c r="E49" s="172">
        <f t="shared" si="10"/>
        <v>534505535</v>
      </c>
      <c r="F49" s="173">
        <f t="shared" si="10"/>
        <v>534505535</v>
      </c>
      <c r="G49" s="173">
        <f t="shared" si="10"/>
        <v>371276682</v>
      </c>
      <c r="H49" s="173">
        <f t="shared" si="10"/>
        <v>-4652188</v>
      </c>
      <c r="I49" s="173">
        <f t="shared" si="10"/>
        <v>-16526605</v>
      </c>
      <c r="J49" s="173">
        <f t="shared" si="10"/>
        <v>350097889</v>
      </c>
      <c r="K49" s="173">
        <f t="shared" si="10"/>
        <v>109863952</v>
      </c>
      <c r="L49" s="173">
        <f t="shared" si="10"/>
        <v>0</v>
      </c>
      <c r="M49" s="173">
        <f t="shared" si="10"/>
        <v>-44771165</v>
      </c>
      <c r="N49" s="173">
        <f t="shared" si="10"/>
        <v>65092787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415190676</v>
      </c>
      <c r="X49" s="173">
        <f>IF(F25=F48,0,X25-X48)</f>
        <v>267252767</v>
      </c>
      <c r="Y49" s="173">
        <f t="shared" si="10"/>
        <v>147937909</v>
      </c>
      <c r="Z49" s="174">
        <f>+IF(X49&lt;&gt;0,+(Y49/X49)*100,0)</f>
        <v>55.355052320187944</v>
      </c>
      <c r="AA49" s="171">
        <f>+AA25-AA48</f>
        <v>534505535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321999996</v>
      </c>
      <c r="F11" s="60">
        <v>321999996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160999998</v>
      </c>
      <c r="Y11" s="60">
        <v>-160999998</v>
      </c>
      <c r="Z11" s="140">
        <v>-100</v>
      </c>
      <c r="AA11" s="155">
        <v>321999996</v>
      </c>
    </row>
    <row r="12" spans="1:27" ht="13.5">
      <c r="A12" s="183" t="s">
        <v>108</v>
      </c>
      <c r="B12" s="185"/>
      <c r="C12" s="155">
        <v>115489</v>
      </c>
      <c r="D12" s="155">
        <v>0</v>
      </c>
      <c r="E12" s="156">
        <v>0</v>
      </c>
      <c r="F12" s="60">
        <v>0</v>
      </c>
      <c r="G12" s="60">
        <v>0</v>
      </c>
      <c r="H12" s="60">
        <v>13000</v>
      </c>
      <c r="I12" s="60">
        <v>6500</v>
      </c>
      <c r="J12" s="60">
        <v>19500</v>
      </c>
      <c r="K12" s="60">
        <v>43087</v>
      </c>
      <c r="L12" s="60">
        <v>0</v>
      </c>
      <c r="M12" s="60">
        <v>709321</v>
      </c>
      <c r="N12" s="60">
        <v>752408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771908</v>
      </c>
      <c r="X12" s="60">
        <v>0</v>
      </c>
      <c r="Y12" s="60">
        <v>771908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18784273</v>
      </c>
      <c r="D13" s="155">
        <v>0</v>
      </c>
      <c r="E13" s="156">
        <v>16998850</v>
      </c>
      <c r="F13" s="60">
        <v>16998850</v>
      </c>
      <c r="G13" s="60">
        <v>880306</v>
      </c>
      <c r="H13" s="60">
        <v>0</v>
      </c>
      <c r="I13" s="60">
        <v>3442146</v>
      </c>
      <c r="J13" s="60">
        <v>4322452</v>
      </c>
      <c r="K13" s="60">
        <v>3666331</v>
      </c>
      <c r="L13" s="60">
        <v>0</v>
      </c>
      <c r="M13" s="60">
        <v>1551023</v>
      </c>
      <c r="N13" s="60">
        <v>5217354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9539806</v>
      </c>
      <c r="X13" s="60">
        <v>8499425</v>
      </c>
      <c r="Y13" s="60">
        <v>1040381</v>
      </c>
      <c r="Z13" s="140">
        <v>12.24</v>
      </c>
      <c r="AA13" s="155">
        <v>16998850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376194785</v>
      </c>
      <c r="D19" s="155">
        <v>0</v>
      </c>
      <c r="E19" s="156">
        <v>452896554</v>
      </c>
      <c r="F19" s="60">
        <v>452896554</v>
      </c>
      <c r="G19" s="60">
        <v>168689678</v>
      </c>
      <c r="H19" s="60">
        <v>7793669</v>
      </c>
      <c r="I19" s="60">
        <v>2948486</v>
      </c>
      <c r="J19" s="60">
        <v>179431833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179431833</v>
      </c>
      <c r="X19" s="60">
        <v>226448277</v>
      </c>
      <c r="Y19" s="60">
        <v>-47016444</v>
      </c>
      <c r="Z19" s="140">
        <v>-20.76</v>
      </c>
      <c r="AA19" s="155">
        <v>452896554</v>
      </c>
    </row>
    <row r="20" spans="1:27" ht="13.5">
      <c r="A20" s="181" t="s">
        <v>35</v>
      </c>
      <c r="B20" s="185"/>
      <c r="C20" s="155">
        <v>464417</v>
      </c>
      <c r="D20" s="155">
        <v>0</v>
      </c>
      <c r="E20" s="156">
        <v>455000</v>
      </c>
      <c r="F20" s="54">
        <v>455000</v>
      </c>
      <c r="G20" s="54">
        <v>198560</v>
      </c>
      <c r="H20" s="54">
        <v>3401731</v>
      </c>
      <c r="I20" s="54">
        <v>3860354</v>
      </c>
      <c r="J20" s="54">
        <v>7460645</v>
      </c>
      <c r="K20" s="54">
        <v>8205632</v>
      </c>
      <c r="L20" s="54">
        <v>0</v>
      </c>
      <c r="M20" s="54">
        <v>6292671</v>
      </c>
      <c r="N20" s="54">
        <v>14498303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21958948</v>
      </c>
      <c r="X20" s="54">
        <v>227500</v>
      </c>
      <c r="Y20" s="54">
        <v>21731448</v>
      </c>
      <c r="Z20" s="184">
        <v>9552.28</v>
      </c>
      <c r="AA20" s="130">
        <v>455000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395558964</v>
      </c>
      <c r="D22" s="188">
        <f>SUM(D5:D21)</f>
        <v>0</v>
      </c>
      <c r="E22" s="189">
        <f t="shared" si="0"/>
        <v>792350400</v>
      </c>
      <c r="F22" s="190">
        <f t="shared" si="0"/>
        <v>792350400</v>
      </c>
      <c r="G22" s="190">
        <f t="shared" si="0"/>
        <v>169768544</v>
      </c>
      <c r="H22" s="190">
        <f t="shared" si="0"/>
        <v>11208400</v>
      </c>
      <c r="I22" s="190">
        <f t="shared" si="0"/>
        <v>10257486</v>
      </c>
      <c r="J22" s="190">
        <f t="shared" si="0"/>
        <v>191234430</v>
      </c>
      <c r="K22" s="190">
        <f t="shared" si="0"/>
        <v>11915050</v>
      </c>
      <c r="L22" s="190">
        <f t="shared" si="0"/>
        <v>0</v>
      </c>
      <c r="M22" s="190">
        <f t="shared" si="0"/>
        <v>8553015</v>
      </c>
      <c r="N22" s="190">
        <f t="shared" si="0"/>
        <v>20468065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211702495</v>
      </c>
      <c r="X22" s="190">
        <f t="shared" si="0"/>
        <v>396175200</v>
      </c>
      <c r="Y22" s="190">
        <f t="shared" si="0"/>
        <v>-184472705</v>
      </c>
      <c r="Z22" s="191">
        <f>+IF(X22&lt;&gt;0,+(Y22/X22)*100,0)</f>
        <v>-46.56341563025651</v>
      </c>
      <c r="AA22" s="188">
        <f>SUM(AA5:AA21)</f>
        <v>792350400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121657410</v>
      </c>
      <c r="D25" s="155">
        <v>0</v>
      </c>
      <c r="E25" s="156">
        <v>217454263</v>
      </c>
      <c r="F25" s="60">
        <v>217454263</v>
      </c>
      <c r="G25" s="60">
        <v>12657771</v>
      </c>
      <c r="H25" s="60">
        <v>10871268</v>
      </c>
      <c r="I25" s="60">
        <v>10118563</v>
      </c>
      <c r="J25" s="60">
        <v>33647602</v>
      </c>
      <c r="K25" s="60">
        <v>10427608</v>
      </c>
      <c r="L25" s="60">
        <v>0</v>
      </c>
      <c r="M25" s="60">
        <v>9672974</v>
      </c>
      <c r="N25" s="60">
        <v>20100582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53748184</v>
      </c>
      <c r="X25" s="60">
        <v>108727132</v>
      </c>
      <c r="Y25" s="60">
        <v>-54978948</v>
      </c>
      <c r="Z25" s="140">
        <v>-50.57</v>
      </c>
      <c r="AA25" s="155">
        <v>217454263</v>
      </c>
    </row>
    <row r="26" spans="1:27" ht="13.5">
      <c r="A26" s="183" t="s">
        <v>38</v>
      </c>
      <c r="B26" s="182"/>
      <c r="C26" s="155">
        <v>7918180</v>
      </c>
      <c r="D26" s="155">
        <v>0</v>
      </c>
      <c r="E26" s="156">
        <v>7811626</v>
      </c>
      <c r="F26" s="60">
        <v>7811626</v>
      </c>
      <c r="G26" s="60">
        <v>685567</v>
      </c>
      <c r="H26" s="60">
        <v>697527</v>
      </c>
      <c r="I26" s="60">
        <v>668660</v>
      </c>
      <c r="J26" s="60">
        <v>2051754</v>
      </c>
      <c r="K26" s="60">
        <v>677865</v>
      </c>
      <c r="L26" s="60">
        <v>0</v>
      </c>
      <c r="M26" s="60">
        <v>664647</v>
      </c>
      <c r="N26" s="60">
        <v>1342512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3394266</v>
      </c>
      <c r="X26" s="60">
        <v>3905813</v>
      </c>
      <c r="Y26" s="60">
        <v>-511547</v>
      </c>
      <c r="Z26" s="140">
        <v>-13.1</v>
      </c>
      <c r="AA26" s="155">
        <v>7811626</v>
      </c>
    </row>
    <row r="27" spans="1:27" ht="13.5">
      <c r="A27" s="183" t="s">
        <v>118</v>
      </c>
      <c r="B27" s="182"/>
      <c r="C27" s="155">
        <v>2368138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92317292</v>
      </c>
      <c r="D28" s="155">
        <v>0</v>
      </c>
      <c r="E28" s="156">
        <v>90000000</v>
      </c>
      <c r="F28" s="60">
        <v>90000000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45000000</v>
      </c>
      <c r="Y28" s="60">
        <v>-45000000</v>
      </c>
      <c r="Z28" s="140">
        <v>-100</v>
      </c>
      <c r="AA28" s="155">
        <v>90000000</v>
      </c>
    </row>
    <row r="29" spans="1:27" ht="13.5">
      <c r="A29" s="183" t="s">
        <v>40</v>
      </c>
      <c r="B29" s="182"/>
      <c r="C29" s="155">
        <v>226790</v>
      </c>
      <c r="D29" s="155">
        <v>0</v>
      </c>
      <c r="E29" s="156">
        <v>0</v>
      </c>
      <c r="F29" s="60">
        <v>0</v>
      </c>
      <c r="G29" s="60">
        <v>0</v>
      </c>
      <c r="H29" s="60">
        <v>6395</v>
      </c>
      <c r="I29" s="60">
        <v>7346</v>
      </c>
      <c r="J29" s="60">
        <v>13741</v>
      </c>
      <c r="K29" s="60">
        <v>4873</v>
      </c>
      <c r="L29" s="60">
        <v>0</v>
      </c>
      <c r="M29" s="60">
        <v>7029</v>
      </c>
      <c r="N29" s="60">
        <v>11902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25643</v>
      </c>
      <c r="X29" s="60">
        <v>0</v>
      </c>
      <c r="Y29" s="60">
        <v>25643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13174780</v>
      </c>
      <c r="D30" s="155">
        <v>0</v>
      </c>
      <c r="E30" s="156">
        <v>10152996</v>
      </c>
      <c r="F30" s="60">
        <v>10152996</v>
      </c>
      <c r="G30" s="60">
        <v>0</v>
      </c>
      <c r="H30" s="60">
        <v>965211</v>
      </c>
      <c r="I30" s="60">
        <v>767574</v>
      </c>
      <c r="J30" s="60">
        <v>1732785</v>
      </c>
      <c r="K30" s="60">
        <v>3113936</v>
      </c>
      <c r="L30" s="60">
        <v>0</v>
      </c>
      <c r="M30" s="60">
        <v>814636</v>
      </c>
      <c r="N30" s="60">
        <v>3928572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5661357</v>
      </c>
      <c r="X30" s="60">
        <v>5076498</v>
      </c>
      <c r="Y30" s="60">
        <v>584859</v>
      </c>
      <c r="Z30" s="140">
        <v>11.52</v>
      </c>
      <c r="AA30" s="155">
        <v>10152996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933690</v>
      </c>
      <c r="D32" s="155">
        <v>0</v>
      </c>
      <c r="E32" s="156">
        <v>17335100</v>
      </c>
      <c r="F32" s="60">
        <v>17335100</v>
      </c>
      <c r="G32" s="60">
        <v>0</v>
      </c>
      <c r="H32" s="60">
        <v>78990</v>
      </c>
      <c r="I32" s="60">
        <v>420960</v>
      </c>
      <c r="J32" s="60">
        <v>499950</v>
      </c>
      <c r="K32" s="60">
        <v>260362</v>
      </c>
      <c r="L32" s="60">
        <v>0</v>
      </c>
      <c r="M32" s="60">
        <v>119140</v>
      </c>
      <c r="N32" s="60">
        <v>379502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879452</v>
      </c>
      <c r="X32" s="60">
        <v>8667550</v>
      </c>
      <c r="Y32" s="60">
        <v>-7788098</v>
      </c>
      <c r="Z32" s="140">
        <v>-89.85</v>
      </c>
      <c r="AA32" s="155">
        <v>17335100</v>
      </c>
    </row>
    <row r="33" spans="1:27" ht="13.5">
      <c r="A33" s="183" t="s">
        <v>42</v>
      </c>
      <c r="B33" s="182"/>
      <c r="C33" s="155">
        <v>533754490</v>
      </c>
      <c r="D33" s="155">
        <v>0</v>
      </c>
      <c r="E33" s="156">
        <v>149710240</v>
      </c>
      <c r="F33" s="60">
        <v>149710240</v>
      </c>
      <c r="G33" s="60">
        <v>227667</v>
      </c>
      <c r="H33" s="60">
        <v>23788974</v>
      </c>
      <c r="I33" s="60">
        <v>8943792</v>
      </c>
      <c r="J33" s="60">
        <v>32960433</v>
      </c>
      <c r="K33" s="60">
        <v>17007455</v>
      </c>
      <c r="L33" s="60">
        <v>0</v>
      </c>
      <c r="M33" s="60">
        <v>13346608</v>
      </c>
      <c r="N33" s="60">
        <v>30354063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63314496</v>
      </c>
      <c r="X33" s="60">
        <v>74855120</v>
      </c>
      <c r="Y33" s="60">
        <v>-11540624</v>
      </c>
      <c r="Z33" s="140">
        <v>-15.42</v>
      </c>
      <c r="AA33" s="155">
        <v>149710240</v>
      </c>
    </row>
    <row r="34" spans="1:27" ht="13.5">
      <c r="A34" s="183" t="s">
        <v>43</v>
      </c>
      <c r="B34" s="182"/>
      <c r="C34" s="155">
        <v>45269973</v>
      </c>
      <c r="D34" s="155">
        <v>0</v>
      </c>
      <c r="E34" s="156">
        <v>295370090</v>
      </c>
      <c r="F34" s="60">
        <v>295370090</v>
      </c>
      <c r="G34" s="60">
        <v>3574981</v>
      </c>
      <c r="H34" s="60">
        <v>3334295</v>
      </c>
      <c r="I34" s="60">
        <v>17533496</v>
      </c>
      <c r="J34" s="60">
        <v>24442772</v>
      </c>
      <c r="K34" s="60">
        <v>15582885</v>
      </c>
      <c r="L34" s="60">
        <v>0</v>
      </c>
      <c r="M34" s="60">
        <v>32170197</v>
      </c>
      <c r="N34" s="60">
        <v>47753082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72195854</v>
      </c>
      <c r="X34" s="60">
        <v>147685045</v>
      </c>
      <c r="Y34" s="60">
        <v>-75489191</v>
      </c>
      <c r="Z34" s="140">
        <v>-51.11</v>
      </c>
      <c r="AA34" s="155">
        <v>295370090</v>
      </c>
    </row>
    <row r="35" spans="1:27" ht="13.5">
      <c r="A35" s="181" t="s">
        <v>122</v>
      </c>
      <c r="B35" s="185"/>
      <c r="C35" s="155">
        <v>14958467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832579210</v>
      </c>
      <c r="D36" s="188">
        <f>SUM(D25:D35)</f>
        <v>0</v>
      </c>
      <c r="E36" s="189">
        <f t="shared" si="1"/>
        <v>787834315</v>
      </c>
      <c r="F36" s="190">
        <f t="shared" si="1"/>
        <v>787834315</v>
      </c>
      <c r="G36" s="190">
        <f t="shared" si="1"/>
        <v>17145986</v>
      </c>
      <c r="H36" s="190">
        <f t="shared" si="1"/>
        <v>39742660</v>
      </c>
      <c r="I36" s="190">
        <f t="shared" si="1"/>
        <v>38460391</v>
      </c>
      <c r="J36" s="190">
        <f t="shared" si="1"/>
        <v>95349037</v>
      </c>
      <c r="K36" s="190">
        <f t="shared" si="1"/>
        <v>47074984</v>
      </c>
      <c r="L36" s="190">
        <f t="shared" si="1"/>
        <v>0</v>
      </c>
      <c r="M36" s="190">
        <f t="shared" si="1"/>
        <v>56795231</v>
      </c>
      <c r="N36" s="190">
        <f t="shared" si="1"/>
        <v>103870215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199219252</v>
      </c>
      <c r="X36" s="190">
        <f t="shared" si="1"/>
        <v>393917158</v>
      </c>
      <c r="Y36" s="190">
        <f t="shared" si="1"/>
        <v>-194697906</v>
      </c>
      <c r="Z36" s="191">
        <f>+IF(X36&lt;&gt;0,+(Y36/X36)*100,0)</f>
        <v>-49.42610446026826</v>
      </c>
      <c r="AA36" s="188">
        <f>SUM(AA25:AA35)</f>
        <v>787834315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-437020246</v>
      </c>
      <c r="D38" s="199">
        <f>+D22-D36</f>
        <v>0</v>
      </c>
      <c r="E38" s="200">
        <f t="shared" si="2"/>
        <v>4516085</v>
      </c>
      <c r="F38" s="106">
        <f t="shared" si="2"/>
        <v>4516085</v>
      </c>
      <c r="G38" s="106">
        <f t="shared" si="2"/>
        <v>152622558</v>
      </c>
      <c r="H38" s="106">
        <f t="shared" si="2"/>
        <v>-28534260</v>
      </c>
      <c r="I38" s="106">
        <f t="shared" si="2"/>
        <v>-28202905</v>
      </c>
      <c r="J38" s="106">
        <f t="shared" si="2"/>
        <v>95885393</v>
      </c>
      <c r="K38" s="106">
        <f t="shared" si="2"/>
        <v>-35159934</v>
      </c>
      <c r="L38" s="106">
        <f t="shared" si="2"/>
        <v>0</v>
      </c>
      <c r="M38" s="106">
        <f t="shared" si="2"/>
        <v>-48242216</v>
      </c>
      <c r="N38" s="106">
        <f t="shared" si="2"/>
        <v>-83402150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12483243</v>
      </c>
      <c r="X38" s="106">
        <f>IF(F22=F36,0,X22-X36)</f>
        <v>2258042</v>
      </c>
      <c r="Y38" s="106">
        <f t="shared" si="2"/>
        <v>10225201</v>
      </c>
      <c r="Z38" s="201">
        <f>+IF(X38&lt;&gt;0,+(Y38/X38)*100,0)</f>
        <v>452.8348454103156</v>
      </c>
      <c r="AA38" s="199">
        <f>+AA22-AA36</f>
        <v>4516085</v>
      </c>
    </row>
    <row r="39" spans="1:27" ht="13.5">
      <c r="A39" s="181" t="s">
        <v>46</v>
      </c>
      <c r="B39" s="185"/>
      <c r="C39" s="155">
        <v>806516485</v>
      </c>
      <c r="D39" s="155">
        <v>0</v>
      </c>
      <c r="E39" s="156">
        <v>529989450</v>
      </c>
      <c r="F39" s="60">
        <v>529989450</v>
      </c>
      <c r="G39" s="60">
        <v>218654124</v>
      </c>
      <c r="H39" s="60">
        <v>23882072</v>
      </c>
      <c r="I39" s="60">
        <v>11676300</v>
      </c>
      <c r="J39" s="60">
        <v>254212496</v>
      </c>
      <c r="K39" s="60">
        <v>145023886</v>
      </c>
      <c r="L39" s="60">
        <v>0</v>
      </c>
      <c r="M39" s="60">
        <v>3471051</v>
      </c>
      <c r="N39" s="60">
        <v>148494937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402707433</v>
      </c>
      <c r="X39" s="60">
        <v>264994725</v>
      </c>
      <c r="Y39" s="60">
        <v>137712708</v>
      </c>
      <c r="Z39" s="140">
        <v>51.97</v>
      </c>
      <c r="AA39" s="155">
        <v>529989450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369496239</v>
      </c>
      <c r="D42" s="206">
        <f>SUM(D38:D41)</f>
        <v>0</v>
      </c>
      <c r="E42" s="207">
        <f t="shared" si="3"/>
        <v>534505535</v>
      </c>
      <c r="F42" s="88">
        <f t="shared" si="3"/>
        <v>534505535</v>
      </c>
      <c r="G42" s="88">
        <f t="shared" si="3"/>
        <v>371276682</v>
      </c>
      <c r="H42" s="88">
        <f t="shared" si="3"/>
        <v>-4652188</v>
      </c>
      <c r="I42" s="88">
        <f t="shared" si="3"/>
        <v>-16526605</v>
      </c>
      <c r="J42" s="88">
        <f t="shared" si="3"/>
        <v>350097889</v>
      </c>
      <c r="K42" s="88">
        <f t="shared" si="3"/>
        <v>109863952</v>
      </c>
      <c r="L42" s="88">
        <f t="shared" si="3"/>
        <v>0</v>
      </c>
      <c r="M42" s="88">
        <f t="shared" si="3"/>
        <v>-44771165</v>
      </c>
      <c r="N42" s="88">
        <f t="shared" si="3"/>
        <v>65092787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415190676</v>
      </c>
      <c r="X42" s="88">
        <f t="shared" si="3"/>
        <v>267252767</v>
      </c>
      <c r="Y42" s="88">
        <f t="shared" si="3"/>
        <v>147937909</v>
      </c>
      <c r="Z42" s="208">
        <f>+IF(X42&lt;&gt;0,+(Y42/X42)*100,0)</f>
        <v>55.355052320187944</v>
      </c>
      <c r="AA42" s="206">
        <f>SUM(AA38:AA41)</f>
        <v>534505535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369496239</v>
      </c>
      <c r="D44" s="210">
        <f>+D42-D43</f>
        <v>0</v>
      </c>
      <c r="E44" s="211">
        <f t="shared" si="4"/>
        <v>534505535</v>
      </c>
      <c r="F44" s="77">
        <f t="shared" si="4"/>
        <v>534505535</v>
      </c>
      <c r="G44" s="77">
        <f t="shared" si="4"/>
        <v>371276682</v>
      </c>
      <c r="H44" s="77">
        <f t="shared" si="4"/>
        <v>-4652188</v>
      </c>
      <c r="I44" s="77">
        <f t="shared" si="4"/>
        <v>-16526605</v>
      </c>
      <c r="J44" s="77">
        <f t="shared" si="4"/>
        <v>350097889</v>
      </c>
      <c r="K44" s="77">
        <f t="shared" si="4"/>
        <v>109863952</v>
      </c>
      <c r="L44" s="77">
        <f t="shared" si="4"/>
        <v>0</v>
      </c>
      <c r="M44" s="77">
        <f t="shared" si="4"/>
        <v>-44771165</v>
      </c>
      <c r="N44" s="77">
        <f t="shared" si="4"/>
        <v>65092787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415190676</v>
      </c>
      <c r="X44" s="77">
        <f t="shared" si="4"/>
        <v>267252767</v>
      </c>
      <c r="Y44" s="77">
        <f t="shared" si="4"/>
        <v>147937909</v>
      </c>
      <c r="Z44" s="212">
        <f>+IF(X44&lt;&gt;0,+(Y44/X44)*100,0)</f>
        <v>55.355052320187944</v>
      </c>
      <c r="AA44" s="210">
        <f>+AA42-AA43</f>
        <v>534505535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369496239</v>
      </c>
      <c r="D46" s="206">
        <f>SUM(D44:D45)</f>
        <v>0</v>
      </c>
      <c r="E46" s="207">
        <f t="shared" si="5"/>
        <v>534505535</v>
      </c>
      <c r="F46" s="88">
        <f t="shared" si="5"/>
        <v>534505535</v>
      </c>
      <c r="G46" s="88">
        <f t="shared" si="5"/>
        <v>371276682</v>
      </c>
      <c r="H46" s="88">
        <f t="shared" si="5"/>
        <v>-4652188</v>
      </c>
      <c r="I46" s="88">
        <f t="shared" si="5"/>
        <v>-16526605</v>
      </c>
      <c r="J46" s="88">
        <f t="shared" si="5"/>
        <v>350097889</v>
      </c>
      <c r="K46" s="88">
        <f t="shared" si="5"/>
        <v>109863952</v>
      </c>
      <c r="L46" s="88">
        <f t="shared" si="5"/>
        <v>0</v>
      </c>
      <c r="M46" s="88">
        <f t="shared" si="5"/>
        <v>-44771165</v>
      </c>
      <c r="N46" s="88">
        <f t="shared" si="5"/>
        <v>65092787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415190676</v>
      </c>
      <c r="X46" s="88">
        <f t="shared" si="5"/>
        <v>267252767</v>
      </c>
      <c r="Y46" s="88">
        <f t="shared" si="5"/>
        <v>147937909</v>
      </c>
      <c r="Z46" s="208">
        <f>+IF(X46&lt;&gt;0,+(Y46/X46)*100,0)</f>
        <v>55.355052320187944</v>
      </c>
      <c r="AA46" s="206">
        <f>SUM(AA44:AA45)</f>
        <v>534505535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369496239</v>
      </c>
      <c r="D48" s="217">
        <f>SUM(D46:D47)</f>
        <v>0</v>
      </c>
      <c r="E48" s="218">
        <f t="shared" si="6"/>
        <v>534505535</v>
      </c>
      <c r="F48" s="219">
        <f t="shared" si="6"/>
        <v>534505535</v>
      </c>
      <c r="G48" s="219">
        <f t="shared" si="6"/>
        <v>371276682</v>
      </c>
      <c r="H48" s="220">
        <f t="shared" si="6"/>
        <v>-4652188</v>
      </c>
      <c r="I48" s="220">
        <f t="shared" si="6"/>
        <v>-16526605</v>
      </c>
      <c r="J48" s="220">
        <f t="shared" si="6"/>
        <v>350097889</v>
      </c>
      <c r="K48" s="220">
        <f t="shared" si="6"/>
        <v>109863952</v>
      </c>
      <c r="L48" s="220">
        <f t="shared" si="6"/>
        <v>0</v>
      </c>
      <c r="M48" s="219">
        <f t="shared" si="6"/>
        <v>-44771165</v>
      </c>
      <c r="N48" s="219">
        <f t="shared" si="6"/>
        <v>65092787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415190676</v>
      </c>
      <c r="X48" s="220">
        <f t="shared" si="6"/>
        <v>267252767</v>
      </c>
      <c r="Y48" s="220">
        <f t="shared" si="6"/>
        <v>147937909</v>
      </c>
      <c r="Z48" s="221">
        <f>+IF(X48&lt;&gt;0,+(Y48/X48)*100,0)</f>
        <v>55.355052320187944</v>
      </c>
      <c r="AA48" s="222">
        <f>SUM(AA46:AA47)</f>
        <v>534505535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1096052</v>
      </c>
      <c r="D5" s="153">
        <f>SUM(D6:D8)</f>
        <v>0</v>
      </c>
      <c r="E5" s="154">
        <f t="shared" si="0"/>
        <v>6911352</v>
      </c>
      <c r="F5" s="100">
        <f t="shared" si="0"/>
        <v>6911352</v>
      </c>
      <c r="G5" s="100">
        <f t="shared" si="0"/>
        <v>43900</v>
      </c>
      <c r="H5" s="100">
        <f t="shared" si="0"/>
        <v>706083</v>
      </c>
      <c r="I5" s="100">
        <f t="shared" si="0"/>
        <v>89691</v>
      </c>
      <c r="J5" s="100">
        <f t="shared" si="0"/>
        <v>839674</v>
      </c>
      <c r="K5" s="100">
        <f t="shared" si="0"/>
        <v>124567</v>
      </c>
      <c r="L5" s="100">
        <f t="shared" si="0"/>
        <v>0</v>
      </c>
      <c r="M5" s="100">
        <f t="shared" si="0"/>
        <v>68536</v>
      </c>
      <c r="N5" s="100">
        <f t="shared" si="0"/>
        <v>193103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1032777</v>
      </c>
      <c r="X5" s="100">
        <f t="shared" si="0"/>
        <v>3455676</v>
      </c>
      <c r="Y5" s="100">
        <f t="shared" si="0"/>
        <v>-2422899</v>
      </c>
      <c r="Z5" s="137">
        <f>+IF(X5&lt;&gt;0,+(Y5/X5)*100,0)</f>
        <v>-70.11360440041254</v>
      </c>
      <c r="AA5" s="153">
        <f>SUM(AA6:AA8)</f>
        <v>6911352</v>
      </c>
    </row>
    <row r="6" spans="1:27" ht="13.5">
      <c r="A6" s="138" t="s">
        <v>75</v>
      </c>
      <c r="B6" s="136"/>
      <c r="C6" s="155">
        <v>331286</v>
      </c>
      <c r="D6" s="155"/>
      <c r="E6" s="156">
        <v>2070000</v>
      </c>
      <c r="F6" s="60">
        <v>2070000</v>
      </c>
      <c r="G6" s="60">
        <v>43900</v>
      </c>
      <c r="H6" s="60">
        <v>21828</v>
      </c>
      <c r="I6" s="60"/>
      <c r="J6" s="60">
        <v>65728</v>
      </c>
      <c r="K6" s="60">
        <v>93966</v>
      </c>
      <c r="L6" s="60"/>
      <c r="M6" s="60">
        <v>9682</v>
      </c>
      <c r="N6" s="60">
        <v>103648</v>
      </c>
      <c r="O6" s="60"/>
      <c r="P6" s="60"/>
      <c r="Q6" s="60"/>
      <c r="R6" s="60"/>
      <c r="S6" s="60"/>
      <c r="T6" s="60"/>
      <c r="U6" s="60"/>
      <c r="V6" s="60"/>
      <c r="W6" s="60">
        <v>169376</v>
      </c>
      <c r="X6" s="60">
        <v>1035000</v>
      </c>
      <c r="Y6" s="60">
        <v>-865624</v>
      </c>
      <c r="Z6" s="140">
        <v>-83.64</v>
      </c>
      <c r="AA6" s="62">
        <v>2070000</v>
      </c>
    </row>
    <row r="7" spans="1:27" ht="13.5">
      <c r="A7" s="138" t="s">
        <v>76</v>
      </c>
      <c r="B7" s="136"/>
      <c r="C7" s="157">
        <v>586444</v>
      </c>
      <c r="D7" s="157"/>
      <c r="E7" s="158">
        <v>1091352</v>
      </c>
      <c r="F7" s="159">
        <v>1091352</v>
      </c>
      <c r="G7" s="159"/>
      <c r="H7" s="159">
        <v>5485</v>
      </c>
      <c r="I7" s="159">
        <v>69621</v>
      </c>
      <c r="J7" s="159">
        <v>75106</v>
      </c>
      <c r="K7" s="159">
        <v>29510</v>
      </c>
      <c r="L7" s="159"/>
      <c r="M7" s="159">
        <v>4100</v>
      </c>
      <c r="N7" s="159">
        <v>33610</v>
      </c>
      <c r="O7" s="159"/>
      <c r="P7" s="159"/>
      <c r="Q7" s="159"/>
      <c r="R7" s="159"/>
      <c r="S7" s="159"/>
      <c r="T7" s="159"/>
      <c r="U7" s="159"/>
      <c r="V7" s="159"/>
      <c r="W7" s="159">
        <v>108716</v>
      </c>
      <c r="X7" s="159">
        <v>545676</v>
      </c>
      <c r="Y7" s="159">
        <v>-436960</v>
      </c>
      <c r="Z7" s="141">
        <v>-80.08</v>
      </c>
      <c r="AA7" s="225">
        <v>1091352</v>
      </c>
    </row>
    <row r="8" spans="1:27" ht="13.5">
      <c r="A8" s="138" t="s">
        <v>77</v>
      </c>
      <c r="B8" s="136"/>
      <c r="C8" s="155">
        <v>178322</v>
      </c>
      <c r="D8" s="155"/>
      <c r="E8" s="156">
        <v>3750000</v>
      </c>
      <c r="F8" s="60">
        <v>3750000</v>
      </c>
      <c r="G8" s="60"/>
      <c r="H8" s="60">
        <v>678770</v>
      </c>
      <c r="I8" s="60">
        <v>20070</v>
      </c>
      <c r="J8" s="60">
        <v>698840</v>
      </c>
      <c r="K8" s="60">
        <v>1091</v>
      </c>
      <c r="L8" s="60"/>
      <c r="M8" s="60">
        <v>54754</v>
      </c>
      <c r="N8" s="60">
        <v>55845</v>
      </c>
      <c r="O8" s="60"/>
      <c r="P8" s="60"/>
      <c r="Q8" s="60"/>
      <c r="R8" s="60"/>
      <c r="S8" s="60"/>
      <c r="T8" s="60"/>
      <c r="U8" s="60"/>
      <c r="V8" s="60"/>
      <c r="W8" s="60">
        <v>754685</v>
      </c>
      <c r="X8" s="60">
        <v>1875000</v>
      </c>
      <c r="Y8" s="60">
        <v>-1120315</v>
      </c>
      <c r="Z8" s="140">
        <v>-59.75</v>
      </c>
      <c r="AA8" s="62">
        <v>3750000</v>
      </c>
    </row>
    <row r="9" spans="1:27" ht="13.5">
      <c r="A9" s="135" t="s">
        <v>78</v>
      </c>
      <c r="B9" s="136"/>
      <c r="C9" s="153">
        <f aca="true" t="shared" si="1" ref="C9:Y9">SUM(C10:C14)</f>
        <v>671291</v>
      </c>
      <c r="D9" s="153">
        <f>SUM(D10:D14)</f>
        <v>0</v>
      </c>
      <c r="E9" s="154">
        <f t="shared" si="1"/>
        <v>1570000</v>
      </c>
      <c r="F9" s="100">
        <f t="shared" si="1"/>
        <v>1570000</v>
      </c>
      <c r="G9" s="100">
        <f t="shared" si="1"/>
        <v>0</v>
      </c>
      <c r="H9" s="100">
        <f t="shared" si="1"/>
        <v>0</v>
      </c>
      <c r="I9" s="100">
        <f t="shared" si="1"/>
        <v>877</v>
      </c>
      <c r="J9" s="100">
        <f t="shared" si="1"/>
        <v>877</v>
      </c>
      <c r="K9" s="100">
        <f t="shared" si="1"/>
        <v>877</v>
      </c>
      <c r="L9" s="100">
        <f t="shared" si="1"/>
        <v>0</v>
      </c>
      <c r="M9" s="100">
        <f t="shared" si="1"/>
        <v>-877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877</v>
      </c>
      <c r="X9" s="100">
        <f t="shared" si="1"/>
        <v>785000</v>
      </c>
      <c r="Y9" s="100">
        <f t="shared" si="1"/>
        <v>-784123</v>
      </c>
      <c r="Z9" s="137">
        <f>+IF(X9&lt;&gt;0,+(Y9/X9)*100,0)</f>
        <v>-99.88828025477707</v>
      </c>
      <c r="AA9" s="102">
        <f>SUM(AA10:AA14)</f>
        <v>1570000</v>
      </c>
    </row>
    <row r="10" spans="1:27" ht="13.5">
      <c r="A10" s="138" t="s">
        <v>79</v>
      </c>
      <c r="B10" s="136"/>
      <c r="C10" s="155">
        <v>11100</v>
      </c>
      <c r="D10" s="155"/>
      <c r="E10" s="156">
        <v>100000</v>
      </c>
      <c r="F10" s="60">
        <v>100000</v>
      </c>
      <c r="G10" s="60"/>
      <c r="H10" s="60"/>
      <c r="I10" s="60">
        <v>877</v>
      </c>
      <c r="J10" s="60">
        <v>877</v>
      </c>
      <c r="K10" s="60">
        <v>877</v>
      </c>
      <c r="L10" s="60"/>
      <c r="M10" s="60">
        <v>-877</v>
      </c>
      <c r="N10" s="60"/>
      <c r="O10" s="60"/>
      <c r="P10" s="60"/>
      <c r="Q10" s="60"/>
      <c r="R10" s="60"/>
      <c r="S10" s="60"/>
      <c r="T10" s="60"/>
      <c r="U10" s="60"/>
      <c r="V10" s="60"/>
      <c r="W10" s="60">
        <v>877</v>
      </c>
      <c r="X10" s="60">
        <v>50000</v>
      </c>
      <c r="Y10" s="60">
        <v>-49123</v>
      </c>
      <c r="Z10" s="140">
        <v>-98.25</v>
      </c>
      <c r="AA10" s="62">
        <v>100000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228076</v>
      </c>
      <c r="D12" s="155"/>
      <c r="E12" s="156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250000</v>
      </c>
      <c r="Y12" s="60">
        <v>-250000</v>
      </c>
      <c r="Z12" s="140">
        <v>-100</v>
      </c>
      <c r="AA12" s="62">
        <v>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432115</v>
      </c>
      <c r="D14" s="157"/>
      <c r="E14" s="158">
        <v>970000</v>
      </c>
      <c r="F14" s="159">
        <v>970000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485000</v>
      </c>
      <c r="Y14" s="159">
        <v>-485000</v>
      </c>
      <c r="Z14" s="141">
        <v>-100</v>
      </c>
      <c r="AA14" s="225">
        <v>970000</v>
      </c>
    </row>
    <row r="15" spans="1:27" ht="13.5">
      <c r="A15" s="135" t="s">
        <v>84</v>
      </c>
      <c r="B15" s="142"/>
      <c r="C15" s="153">
        <f aca="true" t="shared" si="2" ref="C15:Y15">SUM(C16:C18)</f>
        <v>405258</v>
      </c>
      <c r="D15" s="153">
        <f>SUM(D16:D18)</f>
        <v>0</v>
      </c>
      <c r="E15" s="154">
        <f t="shared" si="2"/>
        <v>310000</v>
      </c>
      <c r="F15" s="100">
        <f t="shared" si="2"/>
        <v>310000</v>
      </c>
      <c r="G15" s="100">
        <f t="shared" si="2"/>
        <v>0</v>
      </c>
      <c r="H15" s="100">
        <f t="shared" si="2"/>
        <v>3508</v>
      </c>
      <c r="I15" s="100">
        <f t="shared" si="2"/>
        <v>0</v>
      </c>
      <c r="J15" s="100">
        <f t="shared" si="2"/>
        <v>3508</v>
      </c>
      <c r="K15" s="100">
        <f t="shared" si="2"/>
        <v>5489</v>
      </c>
      <c r="L15" s="100">
        <f t="shared" si="2"/>
        <v>0</v>
      </c>
      <c r="M15" s="100">
        <f t="shared" si="2"/>
        <v>70427</v>
      </c>
      <c r="N15" s="100">
        <f t="shared" si="2"/>
        <v>75916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79424</v>
      </c>
      <c r="X15" s="100">
        <f t="shared" si="2"/>
        <v>155000</v>
      </c>
      <c r="Y15" s="100">
        <f t="shared" si="2"/>
        <v>-75576</v>
      </c>
      <c r="Z15" s="137">
        <f>+IF(X15&lt;&gt;0,+(Y15/X15)*100,0)</f>
        <v>-48.758709677419354</v>
      </c>
      <c r="AA15" s="102">
        <f>SUM(AA16:AA18)</f>
        <v>310000</v>
      </c>
    </row>
    <row r="16" spans="1:27" ht="13.5">
      <c r="A16" s="138" t="s">
        <v>85</v>
      </c>
      <c r="B16" s="136"/>
      <c r="C16" s="155">
        <v>222494</v>
      </c>
      <c r="D16" s="155"/>
      <c r="E16" s="156">
        <v>250000</v>
      </c>
      <c r="F16" s="60">
        <v>250000</v>
      </c>
      <c r="G16" s="60"/>
      <c r="H16" s="60">
        <v>3508</v>
      </c>
      <c r="I16" s="60"/>
      <c r="J16" s="60">
        <v>3508</v>
      </c>
      <c r="K16" s="60"/>
      <c r="L16" s="60"/>
      <c r="M16" s="60">
        <v>70427</v>
      </c>
      <c r="N16" s="60">
        <v>70427</v>
      </c>
      <c r="O16" s="60"/>
      <c r="P16" s="60"/>
      <c r="Q16" s="60"/>
      <c r="R16" s="60"/>
      <c r="S16" s="60"/>
      <c r="T16" s="60"/>
      <c r="U16" s="60"/>
      <c r="V16" s="60"/>
      <c r="W16" s="60">
        <v>73935</v>
      </c>
      <c r="X16" s="60">
        <v>125000</v>
      </c>
      <c r="Y16" s="60">
        <v>-51065</v>
      </c>
      <c r="Z16" s="140">
        <v>-40.85</v>
      </c>
      <c r="AA16" s="62">
        <v>250000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182764</v>
      </c>
      <c r="D18" s="155"/>
      <c r="E18" s="156">
        <v>60000</v>
      </c>
      <c r="F18" s="60">
        <v>60000</v>
      </c>
      <c r="G18" s="60"/>
      <c r="H18" s="60"/>
      <c r="I18" s="60"/>
      <c r="J18" s="60"/>
      <c r="K18" s="60">
        <v>5489</v>
      </c>
      <c r="L18" s="60"/>
      <c r="M18" s="60"/>
      <c r="N18" s="60">
        <v>5489</v>
      </c>
      <c r="O18" s="60"/>
      <c r="P18" s="60"/>
      <c r="Q18" s="60"/>
      <c r="R18" s="60"/>
      <c r="S18" s="60"/>
      <c r="T18" s="60"/>
      <c r="U18" s="60"/>
      <c r="V18" s="60"/>
      <c r="W18" s="60">
        <v>5489</v>
      </c>
      <c r="X18" s="60">
        <v>30000</v>
      </c>
      <c r="Y18" s="60">
        <v>-24511</v>
      </c>
      <c r="Z18" s="140">
        <v>-81.7</v>
      </c>
      <c r="AA18" s="62">
        <v>60000</v>
      </c>
    </row>
    <row r="19" spans="1:27" ht="13.5">
      <c r="A19" s="135" t="s">
        <v>88</v>
      </c>
      <c r="B19" s="142"/>
      <c r="C19" s="153">
        <f aca="true" t="shared" si="3" ref="C19:Y19">SUM(C20:C23)</f>
        <v>407487993</v>
      </c>
      <c r="D19" s="153">
        <f>SUM(D20:D23)</f>
        <v>0</v>
      </c>
      <c r="E19" s="154">
        <f t="shared" si="3"/>
        <v>521221232</v>
      </c>
      <c r="F19" s="100">
        <f t="shared" si="3"/>
        <v>521221232</v>
      </c>
      <c r="G19" s="100">
        <f t="shared" si="3"/>
        <v>2745630</v>
      </c>
      <c r="H19" s="100">
        <f t="shared" si="3"/>
        <v>25946657</v>
      </c>
      <c r="I19" s="100">
        <f t="shared" si="3"/>
        <v>28694626</v>
      </c>
      <c r="J19" s="100">
        <f t="shared" si="3"/>
        <v>57386913</v>
      </c>
      <c r="K19" s="100">
        <f t="shared" si="3"/>
        <v>27933445</v>
      </c>
      <c r="L19" s="100">
        <f t="shared" si="3"/>
        <v>0</v>
      </c>
      <c r="M19" s="100">
        <f t="shared" si="3"/>
        <v>79814981</v>
      </c>
      <c r="N19" s="100">
        <f t="shared" si="3"/>
        <v>107748426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165135339</v>
      </c>
      <c r="X19" s="100">
        <f t="shared" si="3"/>
        <v>260610616</v>
      </c>
      <c r="Y19" s="100">
        <f t="shared" si="3"/>
        <v>-95475277</v>
      </c>
      <c r="Z19" s="137">
        <f>+IF(X19&lt;&gt;0,+(Y19/X19)*100,0)</f>
        <v>-36.63522172097548</v>
      </c>
      <c r="AA19" s="102">
        <f>SUM(AA20:AA23)</f>
        <v>521221232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407487993</v>
      </c>
      <c r="D21" s="155"/>
      <c r="E21" s="156">
        <v>521221232</v>
      </c>
      <c r="F21" s="60">
        <v>521221232</v>
      </c>
      <c r="G21" s="60">
        <v>2745630</v>
      </c>
      <c r="H21" s="60">
        <v>25580</v>
      </c>
      <c r="I21" s="60">
        <v>390354</v>
      </c>
      <c r="J21" s="60">
        <v>3161564</v>
      </c>
      <c r="K21" s="60">
        <v>350698</v>
      </c>
      <c r="L21" s="60"/>
      <c r="M21" s="60">
        <v>120377</v>
      </c>
      <c r="N21" s="60">
        <v>471075</v>
      </c>
      <c r="O21" s="60"/>
      <c r="P21" s="60"/>
      <c r="Q21" s="60"/>
      <c r="R21" s="60"/>
      <c r="S21" s="60"/>
      <c r="T21" s="60"/>
      <c r="U21" s="60"/>
      <c r="V21" s="60"/>
      <c r="W21" s="60">
        <v>3632639</v>
      </c>
      <c r="X21" s="60">
        <v>260610616</v>
      </c>
      <c r="Y21" s="60">
        <v>-256977977</v>
      </c>
      <c r="Z21" s="140">
        <v>-98.61</v>
      </c>
      <c r="AA21" s="62">
        <v>521221232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>
        <v>25921077</v>
      </c>
      <c r="I22" s="159">
        <v>28304272</v>
      </c>
      <c r="J22" s="159">
        <v>54225349</v>
      </c>
      <c r="K22" s="159">
        <v>27582747</v>
      </c>
      <c r="L22" s="159"/>
      <c r="M22" s="159">
        <v>79694604</v>
      </c>
      <c r="N22" s="159">
        <v>107277351</v>
      </c>
      <c r="O22" s="159"/>
      <c r="P22" s="159"/>
      <c r="Q22" s="159"/>
      <c r="R22" s="159"/>
      <c r="S22" s="159"/>
      <c r="T22" s="159"/>
      <c r="U22" s="159"/>
      <c r="V22" s="159"/>
      <c r="W22" s="159">
        <v>161502700</v>
      </c>
      <c r="X22" s="159"/>
      <c r="Y22" s="159">
        <v>161502700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409660594</v>
      </c>
      <c r="D25" s="217">
        <f>+D5+D9+D15+D19+D24</f>
        <v>0</v>
      </c>
      <c r="E25" s="230">
        <f t="shared" si="4"/>
        <v>530012584</v>
      </c>
      <c r="F25" s="219">
        <f t="shared" si="4"/>
        <v>530012584</v>
      </c>
      <c r="G25" s="219">
        <f t="shared" si="4"/>
        <v>2789530</v>
      </c>
      <c r="H25" s="219">
        <f t="shared" si="4"/>
        <v>26656248</v>
      </c>
      <c r="I25" s="219">
        <f t="shared" si="4"/>
        <v>28785194</v>
      </c>
      <c r="J25" s="219">
        <f t="shared" si="4"/>
        <v>58230972</v>
      </c>
      <c r="K25" s="219">
        <f t="shared" si="4"/>
        <v>28064378</v>
      </c>
      <c r="L25" s="219">
        <f t="shared" si="4"/>
        <v>0</v>
      </c>
      <c r="M25" s="219">
        <f t="shared" si="4"/>
        <v>79953067</v>
      </c>
      <c r="N25" s="219">
        <f t="shared" si="4"/>
        <v>108017445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166248417</v>
      </c>
      <c r="X25" s="219">
        <f t="shared" si="4"/>
        <v>265006292</v>
      </c>
      <c r="Y25" s="219">
        <f t="shared" si="4"/>
        <v>-98757875</v>
      </c>
      <c r="Z25" s="231">
        <f>+IF(X25&lt;&gt;0,+(Y25/X25)*100,0)</f>
        <v>-37.26623781445914</v>
      </c>
      <c r="AA25" s="232">
        <f>+AA5+AA9+AA15+AA19+AA24</f>
        <v>530012584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407375806</v>
      </c>
      <c r="D28" s="155"/>
      <c r="E28" s="156">
        <v>520855341</v>
      </c>
      <c r="F28" s="60">
        <v>520855341</v>
      </c>
      <c r="G28" s="60">
        <v>2745630</v>
      </c>
      <c r="H28" s="60">
        <v>25921077</v>
      </c>
      <c r="I28" s="60">
        <v>28646495</v>
      </c>
      <c r="J28" s="60">
        <v>57313202</v>
      </c>
      <c r="K28" s="60">
        <v>27877423</v>
      </c>
      <c r="L28" s="60"/>
      <c r="M28" s="60">
        <v>79814981</v>
      </c>
      <c r="N28" s="60">
        <v>107692404</v>
      </c>
      <c r="O28" s="60"/>
      <c r="P28" s="60"/>
      <c r="Q28" s="60"/>
      <c r="R28" s="60"/>
      <c r="S28" s="60"/>
      <c r="T28" s="60"/>
      <c r="U28" s="60"/>
      <c r="V28" s="60"/>
      <c r="W28" s="60">
        <v>165005606</v>
      </c>
      <c r="X28" s="60">
        <v>260427671</v>
      </c>
      <c r="Y28" s="60">
        <v>-95422065</v>
      </c>
      <c r="Z28" s="140">
        <v>-36.64</v>
      </c>
      <c r="AA28" s="155">
        <v>520855341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407375806</v>
      </c>
      <c r="D32" s="210">
        <f>SUM(D28:D31)</f>
        <v>0</v>
      </c>
      <c r="E32" s="211">
        <f t="shared" si="5"/>
        <v>520855341</v>
      </c>
      <c r="F32" s="77">
        <f t="shared" si="5"/>
        <v>520855341</v>
      </c>
      <c r="G32" s="77">
        <f t="shared" si="5"/>
        <v>2745630</v>
      </c>
      <c r="H32" s="77">
        <f t="shared" si="5"/>
        <v>25921077</v>
      </c>
      <c r="I32" s="77">
        <f t="shared" si="5"/>
        <v>28646495</v>
      </c>
      <c r="J32" s="77">
        <f t="shared" si="5"/>
        <v>57313202</v>
      </c>
      <c r="K32" s="77">
        <f t="shared" si="5"/>
        <v>27877423</v>
      </c>
      <c r="L32" s="77">
        <f t="shared" si="5"/>
        <v>0</v>
      </c>
      <c r="M32" s="77">
        <f t="shared" si="5"/>
        <v>79814981</v>
      </c>
      <c r="N32" s="77">
        <f t="shared" si="5"/>
        <v>107692404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165005606</v>
      </c>
      <c r="X32" s="77">
        <f t="shared" si="5"/>
        <v>260427671</v>
      </c>
      <c r="Y32" s="77">
        <f t="shared" si="5"/>
        <v>-95422065</v>
      </c>
      <c r="Z32" s="212">
        <f>+IF(X32&lt;&gt;0,+(Y32/X32)*100,0)</f>
        <v>-36.640524654540265</v>
      </c>
      <c r="AA32" s="79">
        <f>SUM(AA28:AA31)</f>
        <v>520855341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2284788</v>
      </c>
      <c r="D35" s="155"/>
      <c r="E35" s="156">
        <v>9157243</v>
      </c>
      <c r="F35" s="60">
        <v>9157243</v>
      </c>
      <c r="G35" s="60">
        <v>43900</v>
      </c>
      <c r="H35" s="60">
        <v>735171</v>
      </c>
      <c r="I35" s="60">
        <v>138699</v>
      </c>
      <c r="J35" s="60">
        <v>917770</v>
      </c>
      <c r="K35" s="60">
        <v>186955</v>
      </c>
      <c r="L35" s="60"/>
      <c r="M35" s="60">
        <v>138086</v>
      </c>
      <c r="N35" s="60">
        <v>325041</v>
      </c>
      <c r="O35" s="60"/>
      <c r="P35" s="60"/>
      <c r="Q35" s="60"/>
      <c r="R35" s="60"/>
      <c r="S35" s="60"/>
      <c r="T35" s="60"/>
      <c r="U35" s="60"/>
      <c r="V35" s="60"/>
      <c r="W35" s="60">
        <v>1242811</v>
      </c>
      <c r="X35" s="60">
        <v>4578622</v>
      </c>
      <c r="Y35" s="60">
        <v>-3335811</v>
      </c>
      <c r="Z35" s="140">
        <v>-72.86</v>
      </c>
      <c r="AA35" s="62">
        <v>9157243</v>
      </c>
    </row>
    <row r="36" spans="1:27" ht="13.5">
      <c r="A36" s="238" t="s">
        <v>139</v>
      </c>
      <c r="B36" s="149"/>
      <c r="C36" s="222">
        <f aca="true" t="shared" si="6" ref="C36:Y36">SUM(C32:C35)</f>
        <v>409660594</v>
      </c>
      <c r="D36" s="222">
        <f>SUM(D32:D35)</f>
        <v>0</v>
      </c>
      <c r="E36" s="218">
        <f t="shared" si="6"/>
        <v>530012584</v>
      </c>
      <c r="F36" s="220">
        <f t="shared" si="6"/>
        <v>530012584</v>
      </c>
      <c r="G36" s="220">
        <f t="shared" si="6"/>
        <v>2789530</v>
      </c>
      <c r="H36" s="220">
        <f t="shared" si="6"/>
        <v>26656248</v>
      </c>
      <c r="I36" s="220">
        <f t="shared" si="6"/>
        <v>28785194</v>
      </c>
      <c r="J36" s="220">
        <f t="shared" si="6"/>
        <v>58230972</v>
      </c>
      <c r="K36" s="220">
        <f t="shared" si="6"/>
        <v>28064378</v>
      </c>
      <c r="L36" s="220">
        <f t="shared" si="6"/>
        <v>0</v>
      </c>
      <c r="M36" s="220">
        <f t="shared" si="6"/>
        <v>79953067</v>
      </c>
      <c r="N36" s="220">
        <f t="shared" si="6"/>
        <v>108017445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166248417</v>
      </c>
      <c r="X36" s="220">
        <f t="shared" si="6"/>
        <v>265006293</v>
      </c>
      <c r="Y36" s="220">
        <f t="shared" si="6"/>
        <v>-98757876</v>
      </c>
      <c r="Z36" s="221">
        <f>+IF(X36&lt;&gt;0,+(Y36/X36)*100,0)</f>
        <v>-37.26623805118469</v>
      </c>
      <c r="AA36" s="239">
        <f>SUM(AA32:AA35)</f>
        <v>530012584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191450493</v>
      </c>
      <c r="D6" s="155"/>
      <c r="E6" s="59"/>
      <c r="F6" s="60"/>
      <c r="G6" s="60"/>
      <c r="H6" s="60">
        <v>4816981</v>
      </c>
      <c r="I6" s="60">
        <v>146500478</v>
      </c>
      <c r="J6" s="60">
        <v>146500478</v>
      </c>
      <c r="K6" s="60">
        <v>184672208</v>
      </c>
      <c r="L6" s="60"/>
      <c r="M6" s="60">
        <v>85168185</v>
      </c>
      <c r="N6" s="60">
        <v>85168185</v>
      </c>
      <c r="O6" s="60"/>
      <c r="P6" s="60"/>
      <c r="Q6" s="60"/>
      <c r="R6" s="60"/>
      <c r="S6" s="60"/>
      <c r="T6" s="60"/>
      <c r="U6" s="60"/>
      <c r="V6" s="60"/>
      <c r="W6" s="60">
        <v>85168185</v>
      </c>
      <c r="X6" s="60"/>
      <c r="Y6" s="60">
        <v>85168185</v>
      </c>
      <c r="Z6" s="140"/>
      <c r="AA6" s="62"/>
    </row>
    <row r="7" spans="1:27" ht="13.5">
      <c r="A7" s="249" t="s">
        <v>144</v>
      </c>
      <c r="B7" s="182"/>
      <c r="C7" s="155">
        <v>116467610</v>
      </c>
      <c r="D7" s="155"/>
      <c r="E7" s="59"/>
      <c r="F7" s="60"/>
      <c r="G7" s="60"/>
      <c r="H7" s="60">
        <v>47647313</v>
      </c>
      <c r="I7" s="60">
        <v>259576283</v>
      </c>
      <c r="J7" s="60">
        <v>259576283</v>
      </c>
      <c r="K7" s="60">
        <v>757381410</v>
      </c>
      <c r="L7" s="60"/>
      <c r="M7" s="60">
        <v>480000000</v>
      </c>
      <c r="N7" s="60">
        <v>480000000</v>
      </c>
      <c r="O7" s="60"/>
      <c r="P7" s="60"/>
      <c r="Q7" s="60"/>
      <c r="R7" s="60"/>
      <c r="S7" s="60"/>
      <c r="T7" s="60"/>
      <c r="U7" s="60"/>
      <c r="V7" s="60"/>
      <c r="W7" s="60">
        <v>480000000</v>
      </c>
      <c r="X7" s="60"/>
      <c r="Y7" s="60">
        <v>480000000</v>
      </c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268781014</v>
      </c>
      <c r="D9" s="155"/>
      <c r="E9" s="59"/>
      <c r="F9" s="60"/>
      <c r="G9" s="60"/>
      <c r="H9" s="60">
        <v>-15606264</v>
      </c>
      <c r="I9" s="60">
        <v>7319146</v>
      </c>
      <c r="J9" s="60">
        <v>7319146</v>
      </c>
      <c r="K9" s="60">
        <v>7319146</v>
      </c>
      <c r="L9" s="60"/>
      <c r="M9" s="60">
        <v>7308863</v>
      </c>
      <c r="N9" s="60">
        <v>7308863</v>
      </c>
      <c r="O9" s="60"/>
      <c r="P9" s="60"/>
      <c r="Q9" s="60"/>
      <c r="R9" s="60"/>
      <c r="S9" s="60"/>
      <c r="T9" s="60"/>
      <c r="U9" s="60"/>
      <c r="V9" s="60"/>
      <c r="W9" s="60">
        <v>7308863</v>
      </c>
      <c r="X9" s="60"/>
      <c r="Y9" s="60">
        <v>7308863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>
        <v>-11618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820715</v>
      </c>
      <c r="D11" s="155"/>
      <c r="E11" s="59"/>
      <c r="F11" s="60"/>
      <c r="G11" s="60"/>
      <c r="H11" s="60"/>
      <c r="I11" s="60"/>
      <c r="J11" s="60"/>
      <c r="K11" s="60">
        <v>873228</v>
      </c>
      <c r="L11" s="60"/>
      <c r="M11" s="60">
        <v>873228</v>
      </c>
      <c r="N11" s="60">
        <v>873228</v>
      </c>
      <c r="O11" s="60"/>
      <c r="P11" s="60"/>
      <c r="Q11" s="60"/>
      <c r="R11" s="60"/>
      <c r="S11" s="60"/>
      <c r="T11" s="60"/>
      <c r="U11" s="60"/>
      <c r="V11" s="60"/>
      <c r="W11" s="60">
        <v>873228</v>
      </c>
      <c r="X11" s="60"/>
      <c r="Y11" s="60">
        <v>873228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577519832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36846412</v>
      </c>
      <c r="I12" s="73">
        <f t="shared" si="0"/>
        <v>413395907</v>
      </c>
      <c r="J12" s="73">
        <f t="shared" si="0"/>
        <v>413395907</v>
      </c>
      <c r="K12" s="73">
        <f t="shared" si="0"/>
        <v>950245992</v>
      </c>
      <c r="L12" s="73">
        <f t="shared" si="0"/>
        <v>0</v>
      </c>
      <c r="M12" s="73">
        <f t="shared" si="0"/>
        <v>573350276</v>
      </c>
      <c r="N12" s="73">
        <f t="shared" si="0"/>
        <v>573350276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573350276</v>
      </c>
      <c r="X12" s="73">
        <f t="shared" si="0"/>
        <v>0</v>
      </c>
      <c r="Y12" s="73">
        <f t="shared" si="0"/>
        <v>573350276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>
        <v>2150891</v>
      </c>
      <c r="L18" s="60"/>
      <c r="M18" s="60">
        <v>2150891</v>
      </c>
      <c r="N18" s="60">
        <v>2150891</v>
      </c>
      <c r="O18" s="60"/>
      <c r="P18" s="60"/>
      <c r="Q18" s="60"/>
      <c r="R18" s="60"/>
      <c r="S18" s="60"/>
      <c r="T18" s="60"/>
      <c r="U18" s="60"/>
      <c r="V18" s="60"/>
      <c r="W18" s="60">
        <v>2150891</v>
      </c>
      <c r="X18" s="60"/>
      <c r="Y18" s="60">
        <v>2150891</v>
      </c>
      <c r="Z18" s="140"/>
      <c r="AA18" s="62"/>
    </row>
    <row r="19" spans="1:27" ht="13.5">
      <c r="A19" s="249" t="s">
        <v>154</v>
      </c>
      <c r="B19" s="182"/>
      <c r="C19" s="155">
        <v>3029281526</v>
      </c>
      <c r="D19" s="155"/>
      <c r="E19" s="59"/>
      <c r="F19" s="60"/>
      <c r="G19" s="60"/>
      <c r="H19" s="60">
        <v>29445777</v>
      </c>
      <c r="I19" s="60">
        <v>3174014748</v>
      </c>
      <c r="J19" s="60">
        <v>3174014748</v>
      </c>
      <c r="K19" s="60">
        <v>2946302776</v>
      </c>
      <c r="L19" s="60"/>
      <c r="M19" s="60">
        <v>2993695614</v>
      </c>
      <c r="N19" s="60">
        <v>2993695614</v>
      </c>
      <c r="O19" s="60"/>
      <c r="P19" s="60"/>
      <c r="Q19" s="60"/>
      <c r="R19" s="60"/>
      <c r="S19" s="60"/>
      <c r="T19" s="60"/>
      <c r="U19" s="60"/>
      <c r="V19" s="60"/>
      <c r="W19" s="60">
        <v>2993695614</v>
      </c>
      <c r="X19" s="60"/>
      <c r="Y19" s="60">
        <v>2993695614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177009</v>
      </c>
      <c r="D22" s="155"/>
      <c r="E22" s="59"/>
      <c r="F22" s="60"/>
      <c r="G22" s="60"/>
      <c r="H22" s="60"/>
      <c r="I22" s="60"/>
      <c r="J22" s="60"/>
      <c r="K22" s="60">
        <v>177009</v>
      </c>
      <c r="L22" s="60"/>
      <c r="M22" s="60">
        <v>177009</v>
      </c>
      <c r="N22" s="60">
        <v>177009</v>
      </c>
      <c r="O22" s="60"/>
      <c r="P22" s="60"/>
      <c r="Q22" s="60"/>
      <c r="R22" s="60"/>
      <c r="S22" s="60"/>
      <c r="T22" s="60"/>
      <c r="U22" s="60"/>
      <c r="V22" s="60"/>
      <c r="W22" s="60">
        <v>177009</v>
      </c>
      <c r="X22" s="60"/>
      <c r="Y22" s="60">
        <v>177009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3029458535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29445777</v>
      </c>
      <c r="I24" s="77">
        <f t="shared" si="1"/>
        <v>3174014748</v>
      </c>
      <c r="J24" s="77">
        <f t="shared" si="1"/>
        <v>3174014748</v>
      </c>
      <c r="K24" s="77">
        <f t="shared" si="1"/>
        <v>2948630676</v>
      </c>
      <c r="L24" s="77">
        <f t="shared" si="1"/>
        <v>0</v>
      </c>
      <c r="M24" s="77">
        <f t="shared" si="1"/>
        <v>2996023514</v>
      </c>
      <c r="N24" s="77">
        <f t="shared" si="1"/>
        <v>2996023514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2996023514</v>
      </c>
      <c r="X24" s="77">
        <f t="shared" si="1"/>
        <v>0</v>
      </c>
      <c r="Y24" s="77">
        <f t="shared" si="1"/>
        <v>2996023514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3606978367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66292189</v>
      </c>
      <c r="I25" s="73">
        <f t="shared" si="2"/>
        <v>3587410655</v>
      </c>
      <c r="J25" s="73">
        <f t="shared" si="2"/>
        <v>3587410655</v>
      </c>
      <c r="K25" s="73">
        <f t="shared" si="2"/>
        <v>3898876668</v>
      </c>
      <c r="L25" s="73">
        <f t="shared" si="2"/>
        <v>0</v>
      </c>
      <c r="M25" s="73">
        <f t="shared" si="2"/>
        <v>3569373790</v>
      </c>
      <c r="N25" s="73">
        <f t="shared" si="2"/>
        <v>3569373790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3569373790</v>
      </c>
      <c r="X25" s="73">
        <f t="shared" si="2"/>
        <v>0</v>
      </c>
      <c r="Y25" s="73">
        <f t="shared" si="2"/>
        <v>3569373790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105156778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245350251</v>
      </c>
      <c r="D32" s="155"/>
      <c r="E32" s="59"/>
      <c r="F32" s="60"/>
      <c r="G32" s="60"/>
      <c r="H32" s="60">
        <v>17350486</v>
      </c>
      <c r="I32" s="60">
        <v>48480685</v>
      </c>
      <c r="J32" s="60">
        <v>48480685</v>
      </c>
      <c r="K32" s="60">
        <v>525375919</v>
      </c>
      <c r="L32" s="60"/>
      <c r="M32" s="60">
        <v>259425</v>
      </c>
      <c r="N32" s="60">
        <v>259425</v>
      </c>
      <c r="O32" s="60"/>
      <c r="P32" s="60"/>
      <c r="Q32" s="60"/>
      <c r="R32" s="60"/>
      <c r="S32" s="60"/>
      <c r="T32" s="60"/>
      <c r="U32" s="60"/>
      <c r="V32" s="60"/>
      <c r="W32" s="60">
        <v>259425</v>
      </c>
      <c r="X32" s="60"/>
      <c r="Y32" s="60">
        <v>259425</v>
      </c>
      <c r="Z32" s="140"/>
      <c r="AA32" s="62"/>
    </row>
    <row r="33" spans="1:27" ht="13.5">
      <c r="A33" s="249" t="s">
        <v>165</v>
      </c>
      <c r="B33" s="182"/>
      <c r="C33" s="155">
        <v>1239608</v>
      </c>
      <c r="D33" s="155"/>
      <c r="E33" s="59"/>
      <c r="F33" s="60"/>
      <c r="G33" s="60"/>
      <c r="H33" s="60"/>
      <c r="I33" s="60"/>
      <c r="J33" s="60"/>
      <c r="K33" s="60">
        <v>1239608</v>
      </c>
      <c r="L33" s="60"/>
      <c r="M33" s="60">
        <v>1239608</v>
      </c>
      <c r="N33" s="60">
        <v>1239608</v>
      </c>
      <c r="O33" s="60"/>
      <c r="P33" s="60"/>
      <c r="Q33" s="60"/>
      <c r="R33" s="60"/>
      <c r="S33" s="60"/>
      <c r="T33" s="60"/>
      <c r="U33" s="60"/>
      <c r="V33" s="60"/>
      <c r="W33" s="60">
        <v>1239608</v>
      </c>
      <c r="X33" s="60"/>
      <c r="Y33" s="60">
        <v>1239608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246589859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122507264</v>
      </c>
      <c r="I34" s="73">
        <f t="shared" si="3"/>
        <v>48480685</v>
      </c>
      <c r="J34" s="73">
        <f t="shared" si="3"/>
        <v>48480685</v>
      </c>
      <c r="K34" s="73">
        <f t="shared" si="3"/>
        <v>526615527</v>
      </c>
      <c r="L34" s="73">
        <f t="shared" si="3"/>
        <v>0</v>
      </c>
      <c r="M34" s="73">
        <f t="shared" si="3"/>
        <v>1499033</v>
      </c>
      <c r="N34" s="73">
        <f t="shared" si="3"/>
        <v>1499033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1499033</v>
      </c>
      <c r="X34" s="73">
        <f t="shared" si="3"/>
        <v>0</v>
      </c>
      <c r="Y34" s="73">
        <f t="shared" si="3"/>
        <v>1499033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34386598</v>
      </c>
      <c r="D38" s="155"/>
      <c r="E38" s="59"/>
      <c r="F38" s="60"/>
      <c r="G38" s="60"/>
      <c r="H38" s="60"/>
      <c r="I38" s="60"/>
      <c r="J38" s="60"/>
      <c r="K38" s="60">
        <v>34386598</v>
      </c>
      <c r="L38" s="60"/>
      <c r="M38" s="60">
        <v>34386598</v>
      </c>
      <c r="N38" s="60">
        <v>34386598</v>
      </c>
      <c r="O38" s="60"/>
      <c r="P38" s="60"/>
      <c r="Q38" s="60"/>
      <c r="R38" s="60"/>
      <c r="S38" s="60"/>
      <c r="T38" s="60"/>
      <c r="U38" s="60"/>
      <c r="V38" s="60"/>
      <c r="W38" s="60">
        <v>34386598</v>
      </c>
      <c r="X38" s="60"/>
      <c r="Y38" s="60">
        <v>34386598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34386598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34386598</v>
      </c>
      <c r="L39" s="77">
        <f t="shared" si="4"/>
        <v>0</v>
      </c>
      <c r="M39" s="77">
        <f t="shared" si="4"/>
        <v>34386598</v>
      </c>
      <c r="N39" s="77">
        <f t="shared" si="4"/>
        <v>34386598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34386598</v>
      </c>
      <c r="X39" s="77">
        <f t="shared" si="4"/>
        <v>0</v>
      </c>
      <c r="Y39" s="77">
        <f t="shared" si="4"/>
        <v>34386598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280976457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122507264</v>
      </c>
      <c r="I40" s="73">
        <f t="shared" si="5"/>
        <v>48480685</v>
      </c>
      <c r="J40" s="73">
        <f t="shared" si="5"/>
        <v>48480685</v>
      </c>
      <c r="K40" s="73">
        <f t="shared" si="5"/>
        <v>561002125</v>
      </c>
      <c r="L40" s="73">
        <f t="shared" si="5"/>
        <v>0</v>
      </c>
      <c r="M40" s="73">
        <f t="shared" si="5"/>
        <v>35885631</v>
      </c>
      <c r="N40" s="73">
        <f t="shared" si="5"/>
        <v>35885631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35885631</v>
      </c>
      <c r="X40" s="73">
        <f t="shared" si="5"/>
        <v>0</v>
      </c>
      <c r="Y40" s="73">
        <f t="shared" si="5"/>
        <v>35885631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3326001910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-56215075</v>
      </c>
      <c r="I42" s="259">
        <f t="shared" si="6"/>
        <v>3538929970</v>
      </c>
      <c r="J42" s="259">
        <f t="shared" si="6"/>
        <v>3538929970</v>
      </c>
      <c r="K42" s="259">
        <f t="shared" si="6"/>
        <v>3337874543</v>
      </c>
      <c r="L42" s="259">
        <f t="shared" si="6"/>
        <v>0</v>
      </c>
      <c r="M42" s="259">
        <f t="shared" si="6"/>
        <v>3533488159</v>
      </c>
      <c r="N42" s="259">
        <f t="shared" si="6"/>
        <v>3533488159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3533488159</v>
      </c>
      <c r="X42" s="259">
        <f t="shared" si="6"/>
        <v>0</v>
      </c>
      <c r="Y42" s="259">
        <f t="shared" si="6"/>
        <v>3533488159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3326001910</v>
      </c>
      <c r="D45" s="155"/>
      <c r="E45" s="59"/>
      <c r="F45" s="60"/>
      <c r="G45" s="60"/>
      <c r="H45" s="60">
        <v>-56215075</v>
      </c>
      <c r="I45" s="60">
        <v>69134245</v>
      </c>
      <c r="J45" s="60">
        <v>69134245</v>
      </c>
      <c r="K45" s="60">
        <v>3337874544</v>
      </c>
      <c r="L45" s="60"/>
      <c r="M45" s="60">
        <v>3533488159</v>
      </c>
      <c r="N45" s="60">
        <v>3533488159</v>
      </c>
      <c r="O45" s="60"/>
      <c r="P45" s="60"/>
      <c r="Q45" s="60"/>
      <c r="R45" s="60"/>
      <c r="S45" s="60"/>
      <c r="T45" s="60"/>
      <c r="U45" s="60"/>
      <c r="V45" s="60"/>
      <c r="W45" s="60">
        <v>3533488159</v>
      </c>
      <c r="X45" s="60"/>
      <c r="Y45" s="60">
        <v>3533488159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3469795725</v>
      </c>
      <c r="J46" s="60">
        <v>3469795725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3326001910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-56215075</v>
      </c>
      <c r="I48" s="219">
        <f t="shared" si="7"/>
        <v>3538929970</v>
      </c>
      <c r="J48" s="219">
        <f t="shared" si="7"/>
        <v>3538929970</v>
      </c>
      <c r="K48" s="219">
        <f t="shared" si="7"/>
        <v>3337874544</v>
      </c>
      <c r="L48" s="219">
        <f t="shared" si="7"/>
        <v>0</v>
      </c>
      <c r="M48" s="219">
        <f t="shared" si="7"/>
        <v>3533488159</v>
      </c>
      <c r="N48" s="219">
        <f t="shared" si="7"/>
        <v>3533488159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3533488159</v>
      </c>
      <c r="X48" s="219">
        <f t="shared" si="7"/>
        <v>0</v>
      </c>
      <c r="Y48" s="219">
        <f t="shared" si="7"/>
        <v>3533488159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579907</v>
      </c>
      <c r="D6" s="155"/>
      <c r="E6" s="59">
        <v>322454996</v>
      </c>
      <c r="F6" s="60">
        <v>322454996</v>
      </c>
      <c r="G6" s="60">
        <v>198560</v>
      </c>
      <c r="H6" s="60">
        <v>3414731</v>
      </c>
      <c r="I6" s="60">
        <v>3866854</v>
      </c>
      <c r="J6" s="60">
        <v>7480145</v>
      </c>
      <c r="K6" s="60">
        <v>8248719</v>
      </c>
      <c r="L6" s="60"/>
      <c r="M6" s="60">
        <v>6994992</v>
      </c>
      <c r="N6" s="60">
        <v>15243711</v>
      </c>
      <c r="O6" s="60"/>
      <c r="P6" s="60"/>
      <c r="Q6" s="60"/>
      <c r="R6" s="60"/>
      <c r="S6" s="60"/>
      <c r="T6" s="60"/>
      <c r="U6" s="60"/>
      <c r="V6" s="60"/>
      <c r="W6" s="60">
        <v>22723856</v>
      </c>
      <c r="X6" s="60">
        <v>197527494</v>
      </c>
      <c r="Y6" s="60">
        <v>-174803638</v>
      </c>
      <c r="Z6" s="140">
        <v>-88.5</v>
      </c>
      <c r="AA6" s="62">
        <v>322454996</v>
      </c>
    </row>
    <row r="7" spans="1:27" ht="13.5">
      <c r="A7" s="249" t="s">
        <v>178</v>
      </c>
      <c r="B7" s="182"/>
      <c r="C7" s="155">
        <v>1182711272</v>
      </c>
      <c r="D7" s="155"/>
      <c r="E7" s="59">
        <v>452896554</v>
      </c>
      <c r="F7" s="60">
        <v>452896554</v>
      </c>
      <c r="G7" s="60">
        <v>168689678</v>
      </c>
      <c r="H7" s="60">
        <v>7793669</v>
      </c>
      <c r="I7" s="60">
        <v>2948486</v>
      </c>
      <c r="J7" s="60">
        <v>179431833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179431833</v>
      </c>
      <c r="X7" s="60">
        <v>210307518</v>
      </c>
      <c r="Y7" s="60">
        <v>-30875685</v>
      </c>
      <c r="Z7" s="140">
        <v>-14.68</v>
      </c>
      <c r="AA7" s="62">
        <v>452896554</v>
      </c>
    </row>
    <row r="8" spans="1:27" ht="13.5">
      <c r="A8" s="249" t="s">
        <v>179</v>
      </c>
      <c r="B8" s="182"/>
      <c r="C8" s="155"/>
      <c r="D8" s="155"/>
      <c r="E8" s="59">
        <v>529989450</v>
      </c>
      <c r="F8" s="60">
        <v>529989450</v>
      </c>
      <c r="G8" s="60">
        <v>218654124</v>
      </c>
      <c r="H8" s="60">
        <v>23882072</v>
      </c>
      <c r="I8" s="60">
        <v>11676300</v>
      </c>
      <c r="J8" s="60">
        <v>254212496</v>
      </c>
      <c r="K8" s="60">
        <v>145023886</v>
      </c>
      <c r="L8" s="60"/>
      <c r="M8" s="60">
        <v>6292671</v>
      </c>
      <c r="N8" s="60">
        <v>151316557</v>
      </c>
      <c r="O8" s="60"/>
      <c r="P8" s="60"/>
      <c r="Q8" s="60"/>
      <c r="R8" s="60"/>
      <c r="S8" s="60"/>
      <c r="T8" s="60"/>
      <c r="U8" s="60"/>
      <c r="V8" s="60"/>
      <c r="W8" s="60">
        <v>405529053</v>
      </c>
      <c r="X8" s="60">
        <v>249018498</v>
      </c>
      <c r="Y8" s="60">
        <v>156510555</v>
      </c>
      <c r="Z8" s="140">
        <v>62.85</v>
      </c>
      <c r="AA8" s="62">
        <v>529989450</v>
      </c>
    </row>
    <row r="9" spans="1:27" ht="13.5">
      <c r="A9" s="249" t="s">
        <v>180</v>
      </c>
      <c r="B9" s="182"/>
      <c r="C9" s="155">
        <v>18784273</v>
      </c>
      <c r="D9" s="155"/>
      <c r="E9" s="59">
        <v>16998850</v>
      </c>
      <c r="F9" s="60">
        <v>16998850</v>
      </c>
      <c r="G9" s="60">
        <v>880306</v>
      </c>
      <c r="H9" s="60"/>
      <c r="I9" s="60">
        <v>3442146</v>
      </c>
      <c r="J9" s="60">
        <v>4322452</v>
      </c>
      <c r="K9" s="60">
        <v>3666331</v>
      </c>
      <c r="L9" s="60"/>
      <c r="M9" s="60">
        <v>1551023</v>
      </c>
      <c r="N9" s="60">
        <v>5217354</v>
      </c>
      <c r="O9" s="60"/>
      <c r="P9" s="60"/>
      <c r="Q9" s="60"/>
      <c r="R9" s="60"/>
      <c r="S9" s="60"/>
      <c r="T9" s="60"/>
      <c r="U9" s="60"/>
      <c r="V9" s="60"/>
      <c r="W9" s="60">
        <v>9539806</v>
      </c>
      <c r="X9" s="60">
        <v>8499426</v>
      </c>
      <c r="Y9" s="60">
        <v>1040380</v>
      </c>
      <c r="Z9" s="140">
        <v>12.24</v>
      </c>
      <c r="AA9" s="62">
        <v>16998850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-242718009</v>
      </c>
      <c r="D12" s="155"/>
      <c r="E12" s="59">
        <v>-548124075</v>
      </c>
      <c r="F12" s="60">
        <v>-548124075</v>
      </c>
      <c r="G12" s="60">
        <v>-16918321</v>
      </c>
      <c r="H12" s="60">
        <v>-15947291</v>
      </c>
      <c r="I12" s="60">
        <v>-29509252</v>
      </c>
      <c r="J12" s="60">
        <v>-62374864</v>
      </c>
      <c r="K12" s="60">
        <v>-30062649</v>
      </c>
      <c r="L12" s="60"/>
      <c r="M12" s="60">
        <v>-43441594</v>
      </c>
      <c r="N12" s="60">
        <v>-73504243</v>
      </c>
      <c r="O12" s="60"/>
      <c r="P12" s="60"/>
      <c r="Q12" s="60"/>
      <c r="R12" s="60"/>
      <c r="S12" s="60"/>
      <c r="T12" s="60"/>
      <c r="U12" s="60"/>
      <c r="V12" s="60"/>
      <c r="W12" s="60">
        <v>-135879107</v>
      </c>
      <c r="X12" s="60">
        <v>-121719990</v>
      </c>
      <c r="Y12" s="60">
        <v>-14159117</v>
      </c>
      <c r="Z12" s="140">
        <v>11.63</v>
      </c>
      <c r="AA12" s="62">
        <v>-548124075</v>
      </c>
    </row>
    <row r="13" spans="1:27" ht="13.5">
      <c r="A13" s="249" t="s">
        <v>40</v>
      </c>
      <c r="B13" s="182"/>
      <c r="C13" s="155">
        <v>-226790</v>
      </c>
      <c r="D13" s="155"/>
      <c r="E13" s="59"/>
      <c r="F13" s="60"/>
      <c r="G13" s="60"/>
      <c r="H13" s="60">
        <v>-6395</v>
      </c>
      <c r="I13" s="60">
        <v>-7346</v>
      </c>
      <c r="J13" s="60">
        <v>-13741</v>
      </c>
      <c r="K13" s="60">
        <v>-4873</v>
      </c>
      <c r="L13" s="60"/>
      <c r="M13" s="60">
        <v>-7029</v>
      </c>
      <c r="N13" s="60">
        <v>-11902</v>
      </c>
      <c r="O13" s="60"/>
      <c r="P13" s="60"/>
      <c r="Q13" s="60"/>
      <c r="R13" s="60"/>
      <c r="S13" s="60"/>
      <c r="T13" s="60"/>
      <c r="U13" s="60"/>
      <c r="V13" s="60"/>
      <c r="W13" s="60">
        <v>-25643</v>
      </c>
      <c r="X13" s="60">
        <v>-1099998</v>
      </c>
      <c r="Y13" s="60">
        <v>1074355</v>
      </c>
      <c r="Z13" s="140">
        <v>-97.67</v>
      </c>
      <c r="AA13" s="62"/>
    </row>
    <row r="14" spans="1:27" ht="13.5">
      <c r="A14" s="249" t="s">
        <v>42</v>
      </c>
      <c r="B14" s="182"/>
      <c r="C14" s="155">
        <v>-533754490</v>
      </c>
      <c r="D14" s="155"/>
      <c r="E14" s="59">
        <v>-149710240</v>
      </c>
      <c r="F14" s="60">
        <v>-149710240</v>
      </c>
      <c r="G14" s="60">
        <v>-227667</v>
      </c>
      <c r="H14" s="60">
        <v>-23788974</v>
      </c>
      <c r="I14" s="60">
        <v>-8943792</v>
      </c>
      <c r="J14" s="60">
        <v>-32960433</v>
      </c>
      <c r="K14" s="60">
        <v>-17007455</v>
      </c>
      <c r="L14" s="60"/>
      <c r="M14" s="60">
        <v>-13346608</v>
      </c>
      <c r="N14" s="60">
        <v>-30354063</v>
      </c>
      <c r="O14" s="60"/>
      <c r="P14" s="60"/>
      <c r="Q14" s="60"/>
      <c r="R14" s="60"/>
      <c r="S14" s="60"/>
      <c r="T14" s="60"/>
      <c r="U14" s="60"/>
      <c r="V14" s="60"/>
      <c r="W14" s="60">
        <v>-63314496</v>
      </c>
      <c r="X14" s="60">
        <v>-205180206</v>
      </c>
      <c r="Y14" s="60">
        <v>141865710</v>
      </c>
      <c r="Z14" s="140">
        <v>-69.14</v>
      </c>
      <c r="AA14" s="62">
        <v>-149710240</v>
      </c>
    </row>
    <row r="15" spans="1:27" ht="13.5">
      <c r="A15" s="250" t="s">
        <v>184</v>
      </c>
      <c r="B15" s="251"/>
      <c r="C15" s="168">
        <f aca="true" t="shared" si="0" ref="C15:Y15">SUM(C6:C14)</f>
        <v>425376163</v>
      </c>
      <c r="D15" s="168">
        <f>SUM(D6:D14)</f>
        <v>0</v>
      </c>
      <c r="E15" s="72">
        <f t="shared" si="0"/>
        <v>624505535</v>
      </c>
      <c r="F15" s="73">
        <f t="shared" si="0"/>
        <v>624505535</v>
      </c>
      <c r="G15" s="73">
        <f t="shared" si="0"/>
        <v>371276680</v>
      </c>
      <c r="H15" s="73">
        <f t="shared" si="0"/>
        <v>-4652188</v>
      </c>
      <c r="I15" s="73">
        <f t="shared" si="0"/>
        <v>-16526604</v>
      </c>
      <c r="J15" s="73">
        <f t="shared" si="0"/>
        <v>350097888</v>
      </c>
      <c r="K15" s="73">
        <f t="shared" si="0"/>
        <v>109863959</v>
      </c>
      <c r="L15" s="73">
        <f t="shared" si="0"/>
        <v>0</v>
      </c>
      <c r="M15" s="73">
        <f t="shared" si="0"/>
        <v>-41956545</v>
      </c>
      <c r="N15" s="73">
        <f t="shared" si="0"/>
        <v>67907414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418005302</v>
      </c>
      <c r="X15" s="73">
        <f t="shared" si="0"/>
        <v>337352742</v>
      </c>
      <c r="Y15" s="73">
        <f t="shared" si="0"/>
        <v>80652560</v>
      </c>
      <c r="Z15" s="170">
        <f>+IF(X15&lt;&gt;0,+(Y15/X15)*100,0)</f>
        <v>23.90748612916269</v>
      </c>
      <c r="AA15" s="74">
        <f>SUM(AA6:AA14)</f>
        <v>624505535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-48737963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-409660594</v>
      </c>
      <c r="D24" s="155"/>
      <c r="E24" s="59">
        <v>-529646689</v>
      </c>
      <c r="F24" s="60">
        <v>-529646689</v>
      </c>
      <c r="G24" s="60">
        <v>-2789530</v>
      </c>
      <c r="H24" s="60">
        <v>-26656248</v>
      </c>
      <c r="I24" s="60">
        <v>-28785194</v>
      </c>
      <c r="J24" s="60">
        <v>-58230972</v>
      </c>
      <c r="K24" s="60">
        <v>-28064378</v>
      </c>
      <c r="L24" s="60"/>
      <c r="M24" s="60">
        <v>-79953067</v>
      </c>
      <c r="N24" s="60">
        <v>-108017445</v>
      </c>
      <c r="O24" s="60"/>
      <c r="P24" s="60"/>
      <c r="Q24" s="60"/>
      <c r="R24" s="60"/>
      <c r="S24" s="60"/>
      <c r="T24" s="60"/>
      <c r="U24" s="60"/>
      <c r="V24" s="60"/>
      <c r="W24" s="60">
        <v>-166248417</v>
      </c>
      <c r="X24" s="60">
        <v>-264975990</v>
      </c>
      <c r="Y24" s="60">
        <v>98727573</v>
      </c>
      <c r="Z24" s="140">
        <v>-37.26</v>
      </c>
      <c r="AA24" s="62">
        <v>-529646689</v>
      </c>
    </row>
    <row r="25" spans="1:27" ht="13.5">
      <c r="A25" s="250" t="s">
        <v>191</v>
      </c>
      <c r="B25" s="251"/>
      <c r="C25" s="168">
        <f aca="true" t="shared" si="1" ref="C25:Y25">SUM(C19:C24)</f>
        <v>-458398557</v>
      </c>
      <c r="D25" s="168">
        <f>SUM(D19:D24)</f>
        <v>0</v>
      </c>
      <c r="E25" s="72">
        <f t="shared" si="1"/>
        <v>-529646689</v>
      </c>
      <c r="F25" s="73">
        <f t="shared" si="1"/>
        <v>-529646689</v>
      </c>
      <c r="G25" s="73">
        <f t="shared" si="1"/>
        <v>-2789530</v>
      </c>
      <c r="H25" s="73">
        <f t="shared" si="1"/>
        <v>-26656248</v>
      </c>
      <c r="I25" s="73">
        <f t="shared" si="1"/>
        <v>-28785194</v>
      </c>
      <c r="J25" s="73">
        <f t="shared" si="1"/>
        <v>-58230972</v>
      </c>
      <c r="K25" s="73">
        <f t="shared" si="1"/>
        <v>-28064378</v>
      </c>
      <c r="L25" s="73">
        <f t="shared" si="1"/>
        <v>0</v>
      </c>
      <c r="M25" s="73">
        <f t="shared" si="1"/>
        <v>-79953067</v>
      </c>
      <c r="N25" s="73">
        <f t="shared" si="1"/>
        <v>-108017445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-166248417</v>
      </c>
      <c r="X25" s="73">
        <f t="shared" si="1"/>
        <v>-264975990</v>
      </c>
      <c r="Y25" s="73">
        <f t="shared" si="1"/>
        <v>98727573</v>
      </c>
      <c r="Z25" s="170">
        <f>+IF(X25&lt;&gt;0,+(Y25/X25)*100,0)</f>
        <v>-37.25906373630305</v>
      </c>
      <c r="AA25" s="74">
        <f>SUM(AA19:AA24)</f>
        <v>-529646689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>
        <v>11195</v>
      </c>
      <c r="I29" s="60"/>
      <c r="J29" s="60">
        <v>11195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11195</v>
      </c>
      <c r="X29" s="60"/>
      <c r="Y29" s="60">
        <v>11195</v>
      </c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-5553708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-5553708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11195</v>
      </c>
      <c r="I34" s="73">
        <f t="shared" si="2"/>
        <v>0</v>
      </c>
      <c r="J34" s="73">
        <f t="shared" si="2"/>
        <v>11195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11195</v>
      </c>
      <c r="X34" s="73">
        <f t="shared" si="2"/>
        <v>0</v>
      </c>
      <c r="Y34" s="73">
        <f t="shared" si="2"/>
        <v>11195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-38576102</v>
      </c>
      <c r="D36" s="153">
        <f>+D15+D25+D34</f>
        <v>0</v>
      </c>
      <c r="E36" s="99">
        <f t="shared" si="3"/>
        <v>94858846</v>
      </c>
      <c r="F36" s="100">
        <f t="shared" si="3"/>
        <v>94858846</v>
      </c>
      <c r="G36" s="100">
        <f t="shared" si="3"/>
        <v>368487150</v>
      </c>
      <c r="H36" s="100">
        <f t="shared" si="3"/>
        <v>-31297241</v>
      </c>
      <c r="I36" s="100">
        <f t="shared" si="3"/>
        <v>-45311798</v>
      </c>
      <c r="J36" s="100">
        <f t="shared" si="3"/>
        <v>291878111</v>
      </c>
      <c r="K36" s="100">
        <f t="shared" si="3"/>
        <v>81799581</v>
      </c>
      <c r="L36" s="100">
        <f t="shared" si="3"/>
        <v>0</v>
      </c>
      <c r="M36" s="100">
        <f t="shared" si="3"/>
        <v>-121909612</v>
      </c>
      <c r="N36" s="100">
        <f t="shared" si="3"/>
        <v>-40110031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251768080</v>
      </c>
      <c r="X36" s="100">
        <f t="shared" si="3"/>
        <v>72376752</v>
      </c>
      <c r="Y36" s="100">
        <f t="shared" si="3"/>
        <v>179391328</v>
      </c>
      <c r="Z36" s="137">
        <f>+IF(X36&lt;&gt;0,+(Y36/X36)*100,0)</f>
        <v>247.85766567695663</v>
      </c>
      <c r="AA36" s="102">
        <f>+AA15+AA25+AA34</f>
        <v>94858846</v>
      </c>
    </row>
    <row r="37" spans="1:27" ht="13.5">
      <c r="A37" s="249" t="s">
        <v>199</v>
      </c>
      <c r="B37" s="182"/>
      <c r="C37" s="153">
        <v>230026596</v>
      </c>
      <c r="D37" s="153"/>
      <c r="E37" s="99">
        <v>299014263</v>
      </c>
      <c r="F37" s="100">
        <v>299014263</v>
      </c>
      <c r="G37" s="100">
        <v>621946486</v>
      </c>
      <c r="H37" s="100">
        <v>990433636</v>
      </c>
      <c r="I37" s="100">
        <v>959136395</v>
      </c>
      <c r="J37" s="100">
        <v>621946486</v>
      </c>
      <c r="K37" s="100">
        <v>913824597</v>
      </c>
      <c r="L37" s="100">
        <v>995624178</v>
      </c>
      <c r="M37" s="100">
        <v>995624178</v>
      </c>
      <c r="N37" s="100">
        <v>913824597</v>
      </c>
      <c r="O37" s="100"/>
      <c r="P37" s="100"/>
      <c r="Q37" s="100"/>
      <c r="R37" s="100"/>
      <c r="S37" s="100"/>
      <c r="T37" s="100"/>
      <c r="U37" s="100"/>
      <c r="V37" s="100"/>
      <c r="W37" s="100">
        <v>621946486</v>
      </c>
      <c r="X37" s="100">
        <v>299014263</v>
      </c>
      <c r="Y37" s="100">
        <v>322932223</v>
      </c>
      <c r="Z37" s="137">
        <v>108</v>
      </c>
      <c r="AA37" s="102">
        <v>299014263</v>
      </c>
    </row>
    <row r="38" spans="1:27" ht="13.5">
      <c r="A38" s="269" t="s">
        <v>200</v>
      </c>
      <c r="B38" s="256"/>
      <c r="C38" s="257">
        <v>191450494</v>
      </c>
      <c r="D38" s="257"/>
      <c r="E38" s="258">
        <v>393873109</v>
      </c>
      <c r="F38" s="259">
        <v>393873109</v>
      </c>
      <c r="G38" s="259">
        <v>990433636</v>
      </c>
      <c r="H38" s="259">
        <v>959136395</v>
      </c>
      <c r="I38" s="259">
        <v>913824597</v>
      </c>
      <c r="J38" s="259">
        <v>913824597</v>
      </c>
      <c r="K38" s="259">
        <v>995624178</v>
      </c>
      <c r="L38" s="259">
        <v>995624178</v>
      </c>
      <c r="M38" s="259">
        <v>873714566</v>
      </c>
      <c r="N38" s="259">
        <v>873714566</v>
      </c>
      <c r="O38" s="259"/>
      <c r="P38" s="259"/>
      <c r="Q38" s="259"/>
      <c r="R38" s="259"/>
      <c r="S38" s="259"/>
      <c r="T38" s="259"/>
      <c r="U38" s="259"/>
      <c r="V38" s="259"/>
      <c r="W38" s="259">
        <v>873714566</v>
      </c>
      <c r="X38" s="259">
        <v>371391015</v>
      </c>
      <c r="Y38" s="259">
        <v>502323551</v>
      </c>
      <c r="Z38" s="260">
        <v>135.25</v>
      </c>
      <c r="AA38" s="261">
        <v>393873109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409660594</v>
      </c>
      <c r="D5" s="200">
        <f t="shared" si="0"/>
        <v>0</v>
      </c>
      <c r="E5" s="106">
        <f t="shared" si="0"/>
        <v>530012584</v>
      </c>
      <c r="F5" s="106">
        <f t="shared" si="0"/>
        <v>530012584</v>
      </c>
      <c r="G5" s="106">
        <f t="shared" si="0"/>
        <v>2789530</v>
      </c>
      <c r="H5" s="106">
        <f t="shared" si="0"/>
        <v>26656248</v>
      </c>
      <c r="I5" s="106">
        <f t="shared" si="0"/>
        <v>28785194</v>
      </c>
      <c r="J5" s="106">
        <f t="shared" si="0"/>
        <v>58230972</v>
      </c>
      <c r="K5" s="106">
        <f t="shared" si="0"/>
        <v>28064378</v>
      </c>
      <c r="L5" s="106">
        <f t="shared" si="0"/>
        <v>0</v>
      </c>
      <c r="M5" s="106">
        <f t="shared" si="0"/>
        <v>79953067</v>
      </c>
      <c r="N5" s="106">
        <f t="shared" si="0"/>
        <v>108017445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166248417</v>
      </c>
      <c r="X5" s="106">
        <f t="shared" si="0"/>
        <v>265006293</v>
      </c>
      <c r="Y5" s="106">
        <f t="shared" si="0"/>
        <v>-98757876</v>
      </c>
      <c r="Z5" s="201">
        <f>+IF(X5&lt;&gt;0,+(Y5/X5)*100,0)</f>
        <v>-37.26623805118469</v>
      </c>
      <c r="AA5" s="199">
        <f>SUM(AA11:AA18)</f>
        <v>530012584</v>
      </c>
    </row>
    <row r="6" spans="1:27" ht="13.5">
      <c r="A6" s="291" t="s">
        <v>204</v>
      </c>
      <c r="B6" s="142"/>
      <c r="C6" s="62">
        <v>407375806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369367291</v>
      </c>
      <c r="F8" s="60">
        <v>369367291</v>
      </c>
      <c r="G8" s="60">
        <v>2745630</v>
      </c>
      <c r="H8" s="60">
        <v>25921077</v>
      </c>
      <c r="I8" s="60">
        <v>28646495</v>
      </c>
      <c r="J8" s="60">
        <v>57313202</v>
      </c>
      <c r="K8" s="60">
        <v>27877423</v>
      </c>
      <c r="L8" s="60"/>
      <c r="M8" s="60">
        <v>79814981</v>
      </c>
      <c r="N8" s="60">
        <v>107692404</v>
      </c>
      <c r="O8" s="60"/>
      <c r="P8" s="60"/>
      <c r="Q8" s="60"/>
      <c r="R8" s="60"/>
      <c r="S8" s="60"/>
      <c r="T8" s="60"/>
      <c r="U8" s="60"/>
      <c r="V8" s="60"/>
      <c r="W8" s="60">
        <v>165005606</v>
      </c>
      <c r="X8" s="60">
        <v>184683646</v>
      </c>
      <c r="Y8" s="60">
        <v>-19678040</v>
      </c>
      <c r="Z8" s="140">
        <v>-10.65</v>
      </c>
      <c r="AA8" s="155">
        <v>369367291</v>
      </c>
    </row>
    <row r="9" spans="1:27" ht="13.5">
      <c r="A9" s="291" t="s">
        <v>207</v>
      </c>
      <c r="B9" s="142"/>
      <c r="C9" s="62"/>
      <c r="D9" s="156"/>
      <c r="E9" s="60">
        <v>148138050</v>
      </c>
      <c r="F9" s="60">
        <v>148138050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74069025</v>
      </c>
      <c r="Y9" s="60">
        <v>-74069025</v>
      </c>
      <c r="Z9" s="140">
        <v>-100</v>
      </c>
      <c r="AA9" s="155">
        <v>148138050</v>
      </c>
    </row>
    <row r="10" spans="1:27" ht="13.5">
      <c r="A10" s="291" t="s">
        <v>208</v>
      </c>
      <c r="B10" s="142"/>
      <c r="C10" s="62"/>
      <c r="D10" s="156"/>
      <c r="E10" s="60">
        <v>3350000</v>
      </c>
      <c r="F10" s="60">
        <v>3350000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1675000</v>
      </c>
      <c r="Y10" s="60">
        <v>-1675000</v>
      </c>
      <c r="Z10" s="140">
        <v>-100</v>
      </c>
      <c r="AA10" s="155">
        <v>3350000</v>
      </c>
    </row>
    <row r="11" spans="1:27" ht="13.5">
      <c r="A11" s="292" t="s">
        <v>209</v>
      </c>
      <c r="B11" s="142"/>
      <c r="C11" s="293">
        <f aca="true" t="shared" si="1" ref="C11:Y11">SUM(C6:C10)</f>
        <v>407375806</v>
      </c>
      <c r="D11" s="294">
        <f t="shared" si="1"/>
        <v>0</v>
      </c>
      <c r="E11" s="295">
        <f t="shared" si="1"/>
        <v>520855341</v>
      </c>
      <c r="F11" s="295">
        <f t="shared" si="1"/>
        <v>520855341</v>
      </c>
      <c r="G11" s="295">
        <f t="shared" si="1"/>
        <v>2745630</v>
      </c>
      <c r="H11" s="295">
        <f t="shared" si="1"/>
        <v>25921077</v>
      </c>
      <c r="I11" s="295">
        <f t="shared" si="1"/>
        <v>28646495</v>
      </c>
      <c r="J11" s="295">
        <f t="shared" si="1"/>
        <v>57313202</v>
      </c>
      <c r="K11" s="295">
        <f t="shared" si="1"/>
        <v>27877423</v>
      </c>
      <c r="L11" s="295">
        <f t="shared" si="1"/>
        <v>0</v>
      </c>
      <c r="M11" s="295">
        <f t="shared" si="1"/>
        <v>79814981</v>
      </c>
      <c r="N11" s="295">
        <f t="shared" si="1"/>
        <v>107692404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165005606</v>
      </c>
      <c r="X11" s="295">
        <f t="shared" si="1"/>
        <v>260427671</v>
      </c>
      <c r="Y11" s="295">
        <f t="shared" si="1"/>
        <v>-95422065</v>
      </c>
      <c r="Z11" s="296">
        <f>+IF(X11&lt;&gt;0,+(Y11/X11)*100,0)</f>
        <v>-36.640524654540265</v>
      </c>
      <c r="AA11" s="297">
        <f>SUM(AA6:AA10)</f>
        <v>520855341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2284788</v>
      </c>
      <c r="D15" s="156"/>
      <c r="E15" s="60">
        <v>9157243</v>
      </c>
      <c r="F15" s="60">
        <v>9157243</v>
      </c>
      <c r="G15" s="60">
        <v>43900</v>
      </c>
      <c r="H15" s="60">
        <v>735171</v>
      </c>
      <c r="I15" s="60">
        <v>138699</v>
      </c>
      <c r="J15" s="60">
        <v>917770</v>
      </c>
      <c r="K15" s="60">
        <v>186955</v>
      </c>
      <c r="L15" s="60"/>
      <c r="M15" s="60">
        <v>138086</v>
      </c>
      <c r="N15" s="60">
        <v>325041</v>
      </c>
      <c r="O15" s="60"/>
      <c r="P15" s="60"/>
      <c r="Q15" s="60"/>
      <c r="R15" s="60"/>
      <c r="S15" s="60"/>
      <c r="T15" s="60"/>
      <c r="U15" s="60"/>
      <c r="V15" s="60"/>
      <c r="W15" s="60">
        <v>1242811</v>
      </c>
      <c r="X15" s="60">
        <v>4578622</v>
      </c>
      <c r="Y15" s="60">
        <v>-3335811</v>
      </c>
      <c r="Z15" s="140">
        <v>-72.86</v>
      </c>
      <c r="AA15" s="155">
        <v>9157243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407375806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369367291</v>
      </c>
      <c r="F38" s="60">
        <f t="shared" si="4"/>
        <v>369367291</v>
      </c>
      <c r="G38" s="60">
        <f t="shared" si="4"/>
        <v>2745630</v>
      </c>
      <c r="H38" s="60">
        <f t="shared" si="4"/>
        <v>25921077</v>
      </c>
      <c r="I38" s="60">
        <f t="shared" si="4"/>
        <v>28646495</v>
      </c>
      <c r="J38" s="60">
        <f t="shared" si="4"/>
        <v>57313202</v>
      </c>
      <c r="K38" s="60">
        <f t="shared" si="4"/>
        <v>27877423</v>
      </c>
      <c r="L38" s="60">
        <f t="shared" si="4"/>
        <v>0</v>
      </c>
      <c r="M38" s="60">
        <f t="shared" si="4"/>
        <v>79814981</v>
      </c>
      <c r="N38" s="60">
        <f t="shared" si="4"/>
        <v>107692404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165005606</v>
      </c>
      <c r="X38" s="60">
        <f t="shared" si="4"/>
        <v>184683646</v>
      </c>
      <c r="Y38" s="60">
        <f t="shared" si="4"/>
        <v>-19678040</v>
      </c>
      <c r="Z38" s="140">
        <f t="shared" si="5"/>
        <v>-10.654998656459274</v>
      </c>
      <c r="AA38" s="155">
        <f>AA8+AA23</f>
        <v>369367291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148138050</v>
      </c>
      <c r="F39" s="60">
        <f t="shared" si="4"/>
        <v>148138050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74069025</v>
      </c>
      <c r="Y39" s="60">
        <f t="shared" si="4"/>
        <v>-74069025</v>
      </c>
      <c r="Z39" s="140">
        <f t="shared" si="5"/>
        <v>-100</v>
      </c>
      <c r="AA39" s="155">
        <f>AA9+AA24</f>
        <v>148138050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3350000</v>
      </c>
      <c r="F40" s="60">
        <f t="shared" si="4"/>
        <v>3350000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1675000</v>
      </c>
      <c r="Y40" s="60">
        <f t="shared" si="4"/>
        <v>-1675000</v>
      </c>
      <c r="Z40" s="140">
        <f t="shared" si="5"/>
        <v>-100</v>
      </c>
      <c r="AA40" s="155">
        <f>AA10+AA25</f>
        <v>3350000</v>
      </c>
    </row>
    <row r="41" spans="1:27" ht="13.5">
      <c r="A41" s="292" t="s">
        <v>209</v>
      </c>
      <c r="B41" s="142"/>
      <c r="C41" s="293">
        <f aca="true" t="shared" si="6" ref="C41:Y41">SUM(C36:C40)</f>
        <v>407375806</v>
      </c>
      <c r="D41" s="294">
        <f t="shared" si="6"/>
        <v>0</v>
      </c>
      <c r="E41" s="295">
        <f t="shared" si="6"/>
        <v>520855341</v>
      </c>
      <c r="F41" s="295">
        <f t="shared" si="6"/>
        <v>520855341</v>
      </c>
      <c r="G41" s="295">
        <f t="shared" si="6"/>
        <v>2745630</v>
      </c>
      <c r="H41" s="295">
        <f t="shared" si="6"/>
        <v>25921077</v>
      </c>
      <c r="I41" s="295">
        <f t="shared" si="6"/>
        <v>28646495</v>
      </c>
      <c r="J41" s="295">
        <f t="shared" si="6"/>
        <v>57313202</v>
      </c>
      <c r="K41" s="295">
        <f t="shared" si="6"/>
        <v>27877423</v>
      </c>
      <c r="L41" s="295">
        <f t="shared" si="6"/>
        <v>0</v>
      </c>
      <c r="M41" s="295">
        <f t="shared" si="6"/>
        <v>79814981</v>
      </c>
      <c r="N41" s="295">
        <f t="shared" si="6"/>
        <v>107692404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165005606</v>
      </c>
      <c r="X41" s="295">
        <f t="shared" si="6"/>
        <v>260427671</v>
      </c>
      <c r="Y41" s="295">
        <f t="shared" si="6"/>
        <v>-95422065</v>
      </c>
      <c r="Z41" s="296">
        <f t="shared" si="5"/>
        <v>-36.640524654540265</v>
      </c>
      <c r="AA41" s="297">
        <f>SUM(AA36:AA40)</f>
        <v>520855341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2284788</v>
      </c>
      <c r="D45" s="129">
        <f t="shared" si="7"/>
        <v>0</v>
      </c>
      <c r="E45" s="54">
        <f t="shared" si="7"/>
        <v>9157243</v>
      </c>
      <c r="F45" s="54">
        <f t="shared" si="7"/>
        <v>9157243</v>
      </c>
      <c r="G45" s="54">
        <f t="shared" si="7"/>
        <v>43900</v>
      </c>
      <c r="H45" s="54">
        <f t="shared" si="7"/>
        <v>735171</v>
      </c>
      <c r="I45" s="54">
        <f t="shared" si="7"/>
        <v>138699</v>
      </c>
      <c r="J45" s="54">
        <f t="shared" si="7"/>
        <v>917770</v>
      </c>
      <c r="K45" s="54">
        <f t="shared" si="7"/>
        <v>186955</v>
      </c>
      <c r="L45" s="54">
        <f t="shared" si="7"/>
        <v>0</v>
      </c>
      <c r="M45" s="54">
        <f t="shared" si="7"/>
        <v>138086</v>
      </c>
      <c r="N45" s="54">
        <f t="shared" si="7"/>
        <v>325041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1242811</v>
      </c>
      <c r="X45" s="54">
        <f t="shared" si="7"/>
        <v>4578622</v>
      </c>
      <c r="Y45" s="54">
        <f t="shared" si="7"/>
        <v>-3335811</v>
      </c>
      <c r="Z45" s="184">
        <f t="shared" si="5"/>
        <v>-72.85622180647366</v>
      </c>
      <c r="AA45" s="130">
        <f t="shared" si="8"/>
        <v>9157243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409660594</v>
      </c>
      <c r="D49" s="218">
        <f t="shared" si="9"/>
        <v>0</v>
      </c>
      <c r="E49" s="220">
        <f t="shared" si="9"/>
        <v>530012584</v>
      </c>
      <c r="F49" s="220">
        <f t="shared" si="9"/>
        <v>530012584</v>
      </c>
      <c r="G49" s="220">
        <f t="shared" si="9"/>
        <v>2789530</v>
      </c>
      <c r="H49" s="220">
        <f t="shared" si="9"/>
        <v>26656248</v>
      </c>
      <c r="I49" s="220">
        <f t="shared" si="9"/>
        <v>28785194</v>
      </c>
      <c r="J49" s="220">
        <f t="shared" si="9"/>
        <v>58230972</v>
      </c>
      <c r="K49" s="220">
        <f t="shared" si="9"/>
        <v>28064378</v>
      </c>
      <c r="L49" s="220">
        <f t="shared" si="9"/>
        <v>0</v>
      </c>
      <c r="M49" s="220">
        <f t="shared" si="9"/>
        <v>79953067</v>
      </c>
      <c r="N49" s="220">
        <f t="shared" si="9"/>
        <v>108017445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166248417</v>
      </c>
      <c r="X49" s="220">
        <f t="shared" si="9"/>
        <v>265006293</v>
      </c>
      <c r="Y49" s="220">
        <f t="shared" si="9"/>
        <v>-98757876</v>
      </c>
      <c r="Z49" s="221">
        <f t="shared" si="5"/>
        <v>-37.26623805118469</v>
      </c>
      <c r="AA49" s="222">
        <f>SUM(AA41:AA48)</f>
        <v>530012584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10899349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31774</v>
      </c>
      <c r="H67" s="60">
        <v>21843</v>
      </c>
      <c r="I67" s="60">
        <v>29381</v>
      </c>
      <c r="J67" s="60">
        <v>82998</v>
      </c>
      <c r="K67" s="60">
        <v>45438</v>
      </c>
      <c r="L67" s="60">
        <v>47168</v>
      </c>
      <c r="M67" s="60">
        <v>1875051</v>
      </c>
      <c r="N67" s="60">
        <v>1967657</v>
      </c>
      <c r="O67" s="60"/>
      <c r="P67" s="60"/>
      <c r="Q67" s="60"/>
      <c r="R67" s="60"/>
      <c r="S67" s="60"/>
      <c r="T67" s="60"/>
      <c r="U67" s="60"/>
      <c r="V67" s="60"/>
      <c r="W67" s="60">
        <v>2050655</v>
      </c>
      <c r="X67" s="60"/>
      <c r="Y67" s="60">
        <v>2050655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10899349</v>
      </c>
      <c r="F69" s="220">
        <f t="shared" si="12"/>
        <v>0</v>
      </c>
      <c r="G69" s="220">
        <f t="shared" si="12"/>
        <v>31774</v>
      </c>
      <c r="H69" s="220">
        <f t="shared" si="12"/>
        <v>21843</v>
      </c>
      <c r="I69" s="220">
        <f t="shared" si="12"/>
        <v>29381</v>
      </c>
      <c r="J69" s="220">
        <f t="shared" si="12"/>
        <v>82998</v>
      </c>
      <c r="K69" s="220">
        <f t="shared" si="12"/>
        <v>45438</v>
      </c>
      <c r="L69" s="220">
        <f t="shared" si="12"/>
        <v>47168</v>
      </c>
      <c r="M69" s="220">
        <f t="shared" si="12"/>
        <v>1875051</v>
      </c>
      <c r="N69" s="220">
        <f t="shared" si="12"/>
        <v>1967657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2050655</v>
      </c>
      <c r="X69" s="220">
        <f t="shared" si="12"/>
        <v>0</v>
      </c>
      <c r="Y69" s="220">
        <f t="shared" si="12"/>
        <v>2050655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407375806</v>
      </c>
      <c r="D5" s="357">
        <f t="shared" si="0"/>
        <v>0</v>
      </c>
      <c r="E5" s="356">
        <f t="shared" si="0"/>
        <v>520855341</v>
      </c>
      <c r="F5" s="358">
        <f t="shared" si="0"/>
        <v>520855341</v>
      </c>
      <c r="G5" s="358">
        <f t="shared" si="0"/>
        <v>2745630</v>
      </c>
      <c r="H5" s="356">
        <f t="shared" si="0"/>
        <v>25921077</v>
      </c>
      <c r="I5" s="356">
        <f t="shared" si="0"/>
        <v>28646495</v>
      </c>
      <c r="J5" s="358">
        <f t="shared" si="0"/>
        <v>57313202</v>
      </c>
      <c r="K5" s="358">
        <f t="shared" si="0"/>
        <v>27877423</v>
      </c>
      <c r="L5" s="356">
        <f t="shared" si="0"/>
        <v>0</v>
      </c>
      <c r="M5" s="356">
        <f t="shared" si="0"/>
        <v>79814981</v>
      </c>
      <c r="N5" s="358">
        <f t="shared" si="0"/>
        <v>107692404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165005606</v>
      </c>
      <c r="X5" s="356">
        <f t="shared" si="0"/>
        <v>260427671</v>
      </c>
      <c r="Y5" s="358">
        <f t="shared" si="0"/>
        <v>-95422065</v>
      </c>
      <c r="Z5" s="359">
        <f>+IF(X5&lt;&gt;0,+(Y5/X5)*100,0)</f>
        <v>-36.640524654540265</v>
      </c>
      <c r="AA5" s="360">
        <f>+AA6+AA8+AA11+AA13+AA15</f>
        <v>520855341</v>
      </c>
    </row>
    <row r="6" spans="1:27" ht="13.5">
      <c r="A6" s="361" t="s">
        <v>204</v>
      </c>
      <c r="B6" s="142"/>
      <c r="C6" s="60">
        <f>+C7</f>
        <v>407375806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407375806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369367291</v>
      </c>
      <c r="F11" s="364">
        <f t="shared" si="3"/>
        <v>369367291</v>
      </c>
      <c r="G11" s="364">
        <f t="shared" si="3"/>
        <v>2745630</v>
      </c>
      <c r="H11" s="362">
        <f t="shared" si="3"/>
        <v>25921077</v>
      </c>
      <c r="I11" s="362">
        <f t="shared" si="3"/>
        <v>28646495</v>
      </c>
      <c r="J11" s="364">
        <f t="shared" si="3"/>
        <v>57313202</v>
      </c>
      <c r="K11" s="364">
        <f t="shared" si="3"/>
        <v>27877423</v>
      </c>
      <c r="L11" s="362">
        <f t="shared" si="3"/>
        <v>0</v>
      </c>
      <c r="M11" s="362">
        <f t="shared" si="3"/>
        <v>79814981</v>
      </c>
      <c r="N11" s="364">
        <f t="shared" si="3"/>
        <v>107692404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165005606</v>
      </c>
      <c r="X11" s="362">
        <f t="shared" si="3"/>
        <v>184683646</v>
      </c>
      <c r="Y11" s="364">
        <f t="shared" si="3"/>
        <v>-19678040</v>
      </c>
      <c r="Z11" s="365">
        <f>+IF(X11&lt;&gt;0,+(Y11/X11)*100,0)</f>
        <v>-10.654998656459274</v>
      </c>
      <c r="AA11" s="366">
        <f t="shared" si="3"/>
        <v>369367291</v>
      </c>
    </row>
    <row r="12" spans="1:27" ht="13.5">
      <c r="A12" s="291" t="s">
        <v>231</v>
      </c>
      <c r="B12" s="136"/>
      <c r="C12" s="60"/>
      <c r="D12" s="340"/>
      <c r="E12" s="60">
        <v>369367291</v>
      </c>
      <c r="F12" s="59">
        <v>369367291</v>
      </c>
      <c r="G12" s="59">
        <v>2745630</v>
      </c>
      <c r="H12" s="60">
        <v>25921077</v>
      </c>
      <c r="I12" s="60">
        <v>28646495</v>
      </c>
      <c r="J12" s="59">
        <v>57313202</v>
      </c>
      <c r="K12" s="59">
        <v>27877423</v>
      </c>
      <c r="L12" s="60"/>
      <c r="M12" s="60">
        <v>79814981</v>
      </c>
      <c r="N12" s="59">
        <v>107692404</v>
      </c>
      <c r="O12" s="59"/>
      <c r="P12" s="60"/>
      <c r="Q12" s="60"/>
      <c r="R12" s="59"/>
      <c r="S12" s="59"/>
      <c r="T12" s="60"/>
      <c r="U12" s="60"/>
      <c r="V12" s="59"/>
      <c r="W12" s="59">
        <v>165005606</v>
      </c>
      <c r="X12" s="60">
        <v>184683646</v>
      </c>
      <c r="Y12" s="59">
        <v>-19678040</v>
      </c>
      <c r="Z12" s="61">
        <v>-10.65</v>
      </c>
      <c r="AA12" s="62">
        <v>369367291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148138050</v>
      </c>
      <c r="F13" s="342">
        <f t="shared" si="4"/>
        <v>148138050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74069025</v>
      </c>
      <c r="Y13" s="342">
        <f t="shared" si="4"/>
        <v>-74069025</v>
      </c>
      <c r="Z13" s="335">
        <f>+IF(X13&lt;&gt;0,+(Y13/X13)*100,0)</f>
        <v>-100</v>
      </c>
      <c r="AA13" s="273">
        <f t="shared" si="4"/>
        <v>148138050</v>
      </c>
    </row>
    <row r="14" spans="1:27" ht="13.5">
      <c r="A14" s="291" t="s">
        <v>232</v>
      </c>
      <c r="B14" s="136"/>
      <c r="C14" s="60"/>
      <c r="D14" s="340"/>
      <c r="E14" s="60">
        <v>148138050</v>
      </c>
      <c r="F14" s="59">
        <v>148138050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74069025</v>
      </c>
      <c r="Y14" s="59">
        <v>-74069025</v>
      </c>
      <c r="Z14" s="61">
        <v>-100</v>
      </c>
      <c r="AA14" s="62">
        <v>148138050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3350000</v>
      </c>
      <c r="F15" s="59">
        <f t="shared" si="5"/>
        <v>3350000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1675000</v>
      </c>
      <c r="Y15" s="59">
        <f t="shared" si="5"/>
        <v>-1675000</v>
      </c>
      <c r="Z15" s="61">
        <f>+IF(X15&lt;&gt;0,+(Y15/X15)*100,0)</f>
        <v>-100</v>
      </c>
      <c r="AA15" s="62">
        <f>SUM(AA16:AA20)</f>
        <v>3350000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3350000</v>
      </c>
      <c r="F20" s="59">
        <v>3350000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1675000</v>
      </c>
      <c r="Y20" s="59">
        <v>-1675000</v>
      </c>
      <c r="Z20" s="61">
        <v>-100</v>
      </c>
      <c r="AA20" s="62">
        <v>3350000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2284788</v>
      </c>
      <c r="D40" s="344">
        <f t="shared" si="9"/>
        <v>0</v>
      </c>
      <c r="E40" s="343">
        <f t="shared" si="9"/>
        <v>9157243</v>
      </c>
      <c r="F40" s="345">
        <f t="shared" si="9"/>
        <v>9157243</v>
      </c>
      <c r="G40" s="345">
        <f t="shared" si="9"/>
        <v>43900</v>
      </c>
      <c r="H40" s="343">
        <f t="shared" si="9"/>
        <v>735171</v>
      </c>
      <c r="I40" s="343">
        <f t="shared" si="9"/>
        <v>138699</v>
      </c>
      <c r="J40" s="345">
        <f t="shared" si="9"/>
        <v>917770</v>
      </c>
      <c r="K40" s="345">
        <f t="shared" si="9"/>
        <v>186955</v>
      </c>
      <c r="L40" s="343">
        <f t="shared" si="9"/>
        <v>0</v>
      </c>
      <c r="M40" s="343">
        <f t="shared" si="9"/>
        <v>138086</v>
      </c>
      <c r="N40" s="345">
        <f t="shared" si="9"/>
        <v>325041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1242811</v>
      </c>
      <c r="X40" s="343">
        <f t="shared" si="9"/>
        <v>4578622</v>
      </c>
      <c r="Y40" s="345">
        <f t="shared" si="9"/>
        <v>-3335811</v>
      </c>
      <c r="Z40" s="336">
        <f>+IF(X40&lt;&gt;0,+(Y40/X40)*100,0)</f>
        <v>-72.85622180647366</v>
      </c>
      <c r="AA40" s="350">
        <f>SUM(AA41:AA49)</f>
        <v>9157243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2284788</v>
      </c>
      <c r="D49" s="368"/>
      <c r="E49" s="54">
        <v>9157243</v>
      </c>
      <c r="F49" s="53">
        <v>9157243</v>
      </c>
      <c r="G49" s="53">
        <v>43900</v>
      </c>
      <c r="H49" s="54">
        <v>735171</v>
      </c>
      <c r="I49" s="54">
        <v>138699</v>
      </c>
      <c r="J49" s="53">
        <v>917770</v>
      </c>
      <c r="K49" s="53">
        <v>186955</v>
      </c>
      <c r="L49" s="54"/>
      <c r="M49" s="54">
        <v>138086</v>
      </c>
      <c r="N49" s="53">
        <v>325041</v>
      </c>
      <c r="O49" s="53"/>
      <c r="P49" s="54"/>
      <c r="Q49" s="54"/>
      <c r="R49" s="53"/>
      <c r="S49" s="53"/>
      <c r="T49" s="54"/>
      <c r="U49" s="54"/>
      <c r="V49" s="53"/>
      <c r="W49" s="53">
        <v>1242811</v>
      </c>
      <c r="X49" s="54">
        <v>4578622</v>
      </c>
      <c r="Y49" s="53">
        <v>-3335811</v>
      </c>
      <c r="Z49" s="94">
        <v>-72.86</v>
      </c>
      <c r="AA49" s="95">
        <v>9157243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409660594</v>
      </c>
      <c r="D60" s="346">
        <f t="shared" si="14"/>
        <v>0</v>
      </c>
      <c r="E60" s="219">
        <f t="shared" si="14"/>
        <v>530012584</v>
      </c>
      <c r="F60" s="264">
        <f t="shared" si="14"/>
        <v>530012584</v>
      </c>
      <c r="G60" s="264">
        <f t="shared" si="14"/>
        <v>2789530</v>
      </c>
      <c r="H60" s="219">
        <f t="shared" si="14"/>
        <v>26656248</v>
      </c>
      <c r="I60" s="219">
        <f t="shared" si="14"/>
        <v>28785194</v>
      </c>
      <c r="J60" s="264">
        <f t="shared" si="14"/>
        <v>58230972</v>
      </c>
      <c r="K60" s="264">
        <f t="shared" si="14"/>
        <v>28064378</v>
      </c>
      <c r="L60" s="219">
        <f t="shared" si="14"/>
        <v>0</v>
      </c>
      <c r="M60" s="219">
        <f t="shared" si="14"/>
        <v>79953067</v>
      </c>
      <c r="N60" s="264">
        <f t="shared" si="14"/>
        <v>108017445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166248417</v>
      </c>
      <c r="X60" s="219">
        <f t="shared" si="14"/>
        <v>265006293</v>
      </c>
      <c r="Y60" s="264">
        <f t="shared" si="14"/>
        <v>-98757876</v>
      </c>
      <c r="Z60" s="337">
        <f>+IF(X60&lt;&gt;0,+(Y60/X60)*100,0)</f>
        <v>-37.26623805118469</v>
      </c>
      <c r="AA60" s="232">
        <f>+AA57+AA54+AA51+AA40+AA37+AA34+AA22+AA5</f>
        <v>530012584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2014-02-04T08:17:07Z</dcterms:created>
  <dcterms:modified xsi:type="dcterms:W3CDTF">2014-02-04T08:17:10Z</dcterms:modified>
  <cp:category/>
  <cp:version/>
  <cp:contentType/>
  <cp:contentStatus/>
</cp:coreProperties>
</file>