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<sst xmlns="http://schemas.openxmlformats.org/spreadsheetml/2006/main" count="855" uniqueCount="302">
  <si>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Joe Gqabi(DC14)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</si>
  <si>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</si>
  <si>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</si>
  <si>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</si>
  <si>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</si>
  <si>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</si>
  <si>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</si>
  <si>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</si>
  <si>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</si>
  <si>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</si>
  <si>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</si>
  <si>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</si>
  <si>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</si>
  <si>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</si>
  <si>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</si>
  <si>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</si>
  <si>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</si>
  <si>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</si>
  <si>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</si>
  <si>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</si>
  <si>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</si>
  <si>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</si>
  <si>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</si>
  <si>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</si>
  <si>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</si>
  <si>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</si>
  <si>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</si>
  <si>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</si>
  <si>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</si>
  <si>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</si>
  <si>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</si>
  <si>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</si>
  <si>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</si>
  <si>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</si>
  <si>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</si>
  <si>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</si>
  <si>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</si>
  <si>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</si>
  <si>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</si>
  <si>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</si>
  <si>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</si>
  <si>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</si>
  <si>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</si>
  <si>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</si>
  <si>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</si>
  <si>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</si>
  <si>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</si>
  <si>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</si>
  <si>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</si>
  <si>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</si>
  <si>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</si>
  <si>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</si>
  <si>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</si>
  <si>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</si>
  <si>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</si>
  <si>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</si>
  <si>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</si>
  <si>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</si>
  <si>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</si>
  <si>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</si>
  <si>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</si>
  <si>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</si>
  <si>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</si>
  <si>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</si>
  <si>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</si>
  <si>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</si>
  <si>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</si>
  <si>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</si>
  <si>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</si>
  <si>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</si>
  <si>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Joe Gqabi(DC14)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</si>
  <si>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</si>
  <si>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</si>
  <si>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</si>
  <si>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</si>
  <si>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</si>
  <si>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</si>
  <si>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</si>
  <si>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</si>
  <si>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</si>
  <si>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</si>
  <si>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</si>
  <si>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</si>
  <si>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</si>
  <si>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</si>
  <si>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</si>
  <si>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</si>
  <si>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</si>
  <si>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</si>
  <si>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</si>
  <si>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</si>
  <si>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</si>
  <si>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</si>
  <si>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</si>
  <si>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</si>
  <si>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</si>
  <si>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</si>
  <si>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</si>
  <si>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</si>
  <si>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</si>
  <si>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Joe Gqabi(DC14)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</si>
  <si>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</si>
  <si>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</si>
  <si>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</si>
  <si>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</si>
  <si>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</si>
  <si>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</si>
  <si>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</si>
  <si>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</si>
  <si>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</si>
  <si>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</si>
  <si>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</si>
  <si>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</si>
  <si>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</si>
  <si>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</si>
  <si>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</si>
  <si>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</si>
  <si>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</si>
  <si>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</si>
  <si>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</si>
  <si>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</si>
  <si>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</si>
  <si>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</si>
  <si>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</si>
  <si>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</si>
  <si>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</si>
  <si>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</si>
  <si>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</si>
  <si>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</si>
  <si>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Joe Gqabi(DC14)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</si>
  <si>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</si>
  <si>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</si>
  <si>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</si>
  <si>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</si>
  <si>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</si>
  <si>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</si>
  <si>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</si>
  <si>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</si>
  <si>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</si>
  <si>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</si>
  <si>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Joe Gqabi(DC14)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</si>
  <si>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</si>
  <si>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</si>
  <si>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</si>
  <si>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</si>
  <si>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</si>
  <si>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</si>
  <si>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</si>
  <si>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</si>
  <si>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</si>
  <si>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</si>
  <si>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</si>
  <si>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</si>
  <si>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</si>
  <si>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</si>
  <si>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</si>
  <si>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</si>
  <si>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</si>
  <si>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</si>
  <si>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</si>
  <si>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</si>
  <si>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</si>
  <si>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</si>
  <si>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</si>
  <si>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</si>
  <si>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</si>
  <si>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</si>
  <si>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</si>
  <si>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</si>
  <si>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</si>
  <si>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</si>
  <si>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</si>
  <si>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</si>
  <si>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</si>
  <si>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Joe Gqabi(DC14)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</si>
  <si>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</si>
  <si>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</si>
  <si>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</si>
  <si>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</si>
  <si>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</si>
  <si>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</si>
  <si>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</si>
  <si>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</si>
  <si>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</si>
  <si>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</si>
  <si>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</si>
  <si>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</si>
  <si>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</si>
  <si>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</si>
  <si>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</si>
  <si>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</si>
  <si>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</si>
  <si>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</si>
  <si>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</si>
  <si>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</si>
  <si>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</si>
  <si>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</si>
  <si>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</si>
  <si>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</si>
  <si>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</si>
  <si>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</si>
  <si>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Joe Gqabi(DC14)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</si>
  <si>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</si>
  <si>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</si>
  <si>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</si>
  <si>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</si>
  <si>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</si>
  <si>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</si>
  <si>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</si>
  <si>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</si>
  <si>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</si>
  <si>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</si>
  <si>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</si>
  <si>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</si>
  <si>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</si>
  <si>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</si>
  <si>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</si>
  <si>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</si>
  <si>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</si>
  <si>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</si>
  <si>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</si>
  <si>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</si>
  <si>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</si>
  <si>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</si>
  <si>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</si>
  <si>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</si>
  <si>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Joe Gqabi(DC14)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</si>
  <si>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</si>
  <si>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</si>
  <si>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</si>
  <si>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</si>
  <si>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</si>
  <si>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</si>
  <si>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</si>
  <si>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</si>
  <si>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</si>
  <si>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</si>
  <si>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</si>
  <si>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</si>
  <si>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</si>
  <si>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</si>
  <si>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</si>
  <si>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</si>
  <si>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</si>
  <si>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</si>
  <si>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</si>
  <si>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</si>
  <si>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</si>
  <si>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</si>
  <si>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</si>
  <si>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</si>
  <si>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</si>
  <si>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</si>
  <si>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</si>
  <si>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</si>
  <si>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</si>
  <si>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</si>
  <si>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</si>
  <si>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</si>
  <si>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</si>
  <si>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</si>
  <si>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</si>
  <si>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Joe Gqabi(DC14)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</si>
  <si>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</si>
  <si>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</si>
  <si>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Eastern Cape: Joe Gqabi(DC14)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</si>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</sst>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27502336</v>
      </c>
      <c r="C6" s="19">
        <v>0</v>
      </c>
      <c r="D6" s="59">
        <v>23680424</v>
      </c>
      <c r="E6" s="60">
        <v>23680424</v>
      </c>
      <c r="F6" s="60">
        <v>0</v>
      </c>
      <c r="G6" s="60">
        <v>7226659</v>
      </c>
      <c r="H6" s="60">
        <v>34584480</v>
      </c>
      <c r="I6" s="60">
        <v>41811139</v>
      </c>
      <c r="J6" s="60">
        <v>3092432</v>
      </c>
      <c r="K6" s="60">
        <v>3365321</v>
      </c>
      <c r="L6" s="60">
        <v>358216</v>
      </c>
      <c r="M6" s="60">
        <v>6815969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48627108</v>
      </c>
      <c r="W6" s="60">
        <v>11840212</v>
      </c>
      <c r="X6" s="60">
        <v>36786896</v>
      </c>
      <c r="Y6" s="61">
        <v>310.69</v>
      </c>
      <c r="Z6" s="62">
        <v>23680424</v>
      </c>
    </row>
    <row r="7" spans="1:26" ht="13.5">
      <c r="A7" s="58" t="s">
        <v>33</v>
      </c>
      <c r="B7" s="19">
        <v>3233424</v>
      </c>
      <c r="C7" s="19">
        <v>0</v>
      </c>
      <c r="D7" s="59">
        <v>2665900</v>
      </c>
      <c r="E7" s="60">
        <v>2665900</v>
      </c>
      <c r="F7" s="60">
        <v>169614</v>
      </c>
      <c r="G7" s="60">
        <v>311309</v>
      </c>
      <c r="H7" s="60">
        <v>317818</v>
      </c>
      <c r="I7" s="60">
        <v>798741</v>
      </c>
      <c r="J7" s="60">
        <v>311059</v>
      </c>
      <c r="K7" s="60">
        <v>444800</v>
      </c>
      <c r="L7" s="60">
        <v>101073</v>
      </c>
      <c r="M7" s="60">
        <v>856932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1655673</v>
      </c>
      <c r="W7" s="60">
        <v>1332950</v>
      </c>
      <c r="X7" s="60">
        <v>322723</v>
      </c>
      <c r="Y7" s="61">
        <v>24.21</v>
      </c>
      <c r="Z7" s="62">
        <v>2665900</v>
      </c>
    </row>
    <row r="8" spans="1:26" ht="13.5">
      <c r="A8" s="58" t="s">
        <v>34</v>
      </c>
      <c r="B8" s="19">
        <v>305196449</v>
      </c>
      <c r="C8" s="19">
        <v>0</v>
      </c>
      <c r="D8" s="59">
        <v>244382235</v>
      </c>
      <c r="E8" s="60">
        <v>244382235</v>
      </c>
      <c r="F8" s="60">
        <v>74209114</v>
      </c>
      <c r="G8" s="60">
        <v>161383</v>
      </c>
      <c r="H8" s="60">
        <v>5114602</v>
      </c>
      <c r="I8" s="60">
        <v>79485099</v>
      </c>
      <c r="J8" s="60">
        <v>247525</v>
      </c>
      <c r="K8" s="60">
        <v>74032815</v>
      </c>
      <c r="L8" s="60">
        <v>-23370</v>
      </c>
      <c r="M8" s="60">
        <v>74256970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153742069</v>
      </c>
      <c r="W8" s="60">
        <v>122191118</v>
      </c>
      <c r="X8" s="60">
        <v>31550951</v>
      </c>
      <c r="Y8" s="61">
        <v>25.82</v>
      </c>
      <c r="Z8" s="62">
        <v>244382235</v>
      </c>
    </row>
    <row r="9" spans="1:26" ht="13.5">
      <c r="A9" s="58" t="s">
        <v>35</v>
      </c>
      <c r="B9" s="19">
        <v>23300469</v>
      </c>
      <c r="C9" s="19">
        <v>0</v>
      </c>
      <c r="D9" s="59">
        <v>5073067</v>
      </c>
      <c r="E9" s="60">
        <v>5073067</v>
      </c>
      <c r="F9" s="60">
        <v>301258</v>
      </c>
      <c r="G9" s="60">
        <v>2243141</v>
      </c>
      <c r="H9" s="60">
        <v>854767</v>
      </c>
      <c r="I9" s="60">
        <v>3399166</v>
      </c>
      <c r="J9" s="60">
        <v>374582</v>
      </c>
      <c r="K9" s="60">
        <v>2294947</v>
      </c>
      <c r="L9" s="60">
        <v>10183814</v>
      </c>
      <c r="M9" s="60">
        <v>12853343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16252509</v>
      </c>
      <c r="W9" s="60">
        <v>2536534</v>
      </c>
      <c r="X9" s="60">
        <v>13715975</v>
      </c>
      <c r="Y9" s="61">
        <v>540.74</v>
      </c>
      <c r="Z9" s="62">
        <v>5073067</v>
      </c>
    </row>
    <row r="10" spans="1:26" ht="25.5">
      <c r="A10" s="63" t="s">
        <v>277</v>
      </c>
      <c r="B10" s="64">
        <f>SUM(B5:B9)</f>
        <v>359232678</v>
      </c>
      <c r="C10" s="64">
        <f>SUM(C5:C9)</f>
        <v>0</v>
      </c>
      <c r="D10" s="65">
        <f aca="true" t="shared" si="0" ref="D10:Z10">SUM(D5:D9)</f>
        <v>275801626</v>
      </c>
      <c r="E10" s="66">
        <f t="shared" si="0"/>
        <v>275801626</v>
      </c>
      <c r="F10" s="66">
        <f t="shared" si="0"/>
        <v>74679986</v>
      </c>
      <c r="G10" s="66">
        <f t="shared" si="0"/>
        <v>9942492</v>
      </c>
      <c r="H10" s="66">
        <f t="shared" si="0"/>
        <v>40871667</v>
      </c>
      <c r="I10" s="66">
        <f t="shared" si="0"/>
        <v>125494145</v>
      </c>
      <c r="J10" s="66">
        <f t="shared" si="0"/>
        <v>4025598</v>
      </c>
      <c r="K10" s="66">
        <f t="shared" si="0"/>
        <v>80137883</v>
      </c>
      <c r="L10" s="66">
        <f t="shared" si="0"/>
        <v>10619733</v>
      </c>
      <c r="M10" s="66">
        <f t="shared" si="0"/>
        <v>94783214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220277359</v>
      </c>
      <c r="W10" s="66">
        <f t="shared" si="0"/>
        <v>137900814</v>
      </c>
      <c r="X10" s="66">
        <f t="shared" si="0"/>
        <v>82376545</v>
      </c>
      <c r="Y10" s="67">
        <f>+IF(W10&lt;&gt;0,(X10/W10)*100,0)</f>
        <v>59.73608321122745</v>
      </c>
      <c r="Z10" s="68">
        <f t="shared" si="0"/>
        <v>275801626</v>
      </c>
    </row>
    <row r="11" spans="1:26" ht="13.5">
      <c r="A11" s="58" t="s">
        <v>37</v>
      </c>
      <c r="B11" s="19">
        <v>106493648</v>
      </c>
      <c r="C11" s="19">
        <v>0</v>
      </c>
      <c r="D11" s="59">
        <v>123801814</v>
      </c>
      <c r="E11" s="60">
        <v>123801814</v>
      </c>
      <c r="F11" s="60">
        <v>9210061</v>
      </c>
      <c r="G11" s="60">
        <v>9614981</v>
      </c>
      <c r="H11" s="60">
        <v>12857135</v>
      </c>
      <c r="I11" s="60">
        <v>31682177</v>
      </c>
      <c r="J11" s="60">
        <v>11718881</v>
      </c>
      <c r="K11" s="60">
        <v>15611325</v>
      </c>
      <c r="L11" s="60">
        <v>10697412</v>
      </c>
      <c r="M11" s="60">
        <v>38027618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69709795</v>
      </c>
      <c r="W11" s="60">
        <v>61900907</v>
      </c>
      <c r="X11" s="60">
        <v>7808888</v>
      </c>
      <c r="Y11" s="61">
        <v>12.62</v>
      </c>
      <c r="Z11" s="62">
        <v>123801814</v>
      </c>
    </row>
    <row r="12" spans="1:26" ht="13.5">
      <c r="A12" s="58" t="s">
        <v>38</v>
      </c>
      <c r="B12" s="19">
        <v>4310179</v>
      </c>
      <c r="C12" s="19">
        <v>0</v>
      </c>
      <c r="D12" s="59">
        <v>5352231</v>
      </c>
      <c r="E12" s="60">
        <v>5352231</v>
      </c>
      <c r="F12" s="60">
        <v>373282</v>
      </c>
      <c r="G12" s="60">
        <v>401773</v>
      </c>
      <c r="H12" s="60">
        <v>387527</v>
      </c>
      <c r="I12" s="60">
        <v>1162582</v>
      </c>
      <c r="J12" s="60">
        <v>387527</v>
      </c>
      <c r="K12" s="60">
        <v>417952</v>
      </c>
      <c r="L12" s="60">
        <v>402449</v>
      </c>
      <c r="M12" s="60">
        <v>1207928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2370510</v>
      </c>
      <c r="W12" s="60">
        <v>2676116</v>
      </c>
      <c r="X12" s="60">
        <v>-305606</v>
      </c>
      <c r="Y12" s="61">
        <v>-11.42</v>
      </c>
      <c r="Z12" s="62">
        <v>5352231</v>
      </c>
    </row>
    <row r="13" spans="1:26" ht="13.5">
      <c r="A13" s="58" t="s">
        <v>278</v>
      </c>
      <c r="B13" s="19">
        <v>47675861</v>
      </c>
      <c r="C13" s="19">
        <v>0</v>
      </c>
      <c r="D13" s="59">
        <v>44812137</v>
      </c>
      <c r="E13" s="60">
        <v>44812137</v>
      </c>
      <c r="F13" s="60">
        <v>0</v>
      </c>
      <c r="G13" s="60">
        <v>0</v>
      </c>
      <c r="H13" s="60">
        <v>0</v>
      </c>
      <c r="I13" s="60">
        <v>0</v>
      </c>
      <c r="J13" s="60">
        <v>14937379</v>
      </c>
      <c r="K13" s="60">
        <v>3734344</v>
      </c>
      <c r="L13" s="60">
        <v>3734344</v>
      </c>
      <c r="M13" s="60">
        <v>22406067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22406067</v>
      </c>
      <c r="W13" s="60">
        <v>22406069</v>
      </c>
      <c r="X13" s="60">
        <v>-2</v>
      </c>
      <c r="Y13" s="61">
        <v>0</v>
      </c>
      <c r="Z13" s="62">
        <v>44812137</v>
      </c>
    </row>
    <row r="14" spans="1:26" ht="13.5">
      <c r="A14" s="58" t="s">
        <v>40</v>
      </c>
      <c r="B14" s="19">
        <v>2715263</v>
      </c>
      <c r="C14" s="19">
        <v>0</v>
      </c>
      <c r="D14" s="59">
        <v>3271543</v>
      </c>
      <c r="E14" s="60">
        <v>3271543</v>
      </c>
      <c r="F14" s="60">
        <v>0</v>
      </c>
      <c r="G14" s="60">
        <v>0</v>
      </c>
      <c r="H14" s="60">
        <v>187275</v>
      </c>
      <c r="I14" s="60">
        <v>187275</v>
      </c>
      <c r="J14" s="60">
        <v>942772</v>
      </c>
      <c r="K14" s="60">
        <v>356873</v>
      </c>
      <c r="L14" s="60">
        <v>62469</v>
      </c>
      <c r="M14" s="60">
        <v>1362114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1549389</v>
      </c>
      <c r="W14" s="60">
        <v>1635772</v>
      </c>
      <c r="X14" s="60">
        <v>-86383</v>
      </c>
      <c r="Y14" s="61">
        <v>-5.28</v>
      </c>
      <c r="Z14" s="62">
        <v>3271543</v>
      </c>
    </row>
    <row r="15" spans="1:26" ht="13.5">
      <c r="A15" s="58" t="s">
        <v>41</v>
      </c>
      <c r="B15" s="19">
        <v>8682616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1">
        <v>0</v>
      </c>
      <c r="Z15" s="62">
        <v>0</v>
      </c>
    </row>
    <row r="16" spans="1:26" ht="13.5">
      <c r="A16" s="69" t="s">
        <v>42</v>
      </c>
      <c r="B16" s="19">
        <v>10721305</v>
      </c>
      <c r="C16" s="19">
        <v>0</v>
      </c>
      <c r="D16" s="59">
        <v>51324548</v>
      </c>
      <c r="E16" s="60">
        <v>51324548</v>
      </c>
      <c r="F16" s="60">
        <v>120012</v>
      </c>
      <c r="G16" s="60">
        <v>12348541</v>
      </c>
      <c r="H16" s="60">
        <v>23917963</v>
      </c>
      <c r="I16" s="60">
        <v>36386516</v>
      </c>
      <c r="J16" s="60">
        <v>-4084441</v>
      </c>
      <c r="K16" s="60">
        <v>8567893</v>
      </c>
      <c r="L16" s="60">
        <v>7504126</v>
      </c>
      <c r="M16" s="60">
        <v>11987578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48374094</v>
      </c>
      <c r="W16" s="60">
        <v>25662274</v>
      </c>
      <c r="X16" s="60">
        <v>22711820</v>
      </c>
      <c r="Y16" s="61">
        <v>88.5</v>
      </c>
      <c r="Z16" s="62">
        <v>51324548</v>
      </c>
    </row>
    <row r="17" spans="1:26" ht="13.5">
      <c r="A17" s="58" t="s">
        <v>43</v>
      </c>
      <c r="B17" s="19">
        <v>226641966</v>
      </c>
      <c r="C17" s="19">
        <v>0</v>
      </c>
      <c r="D17" s="59">
        <v>196926913</v>
      </c>
      <c r="E17" s="60">
        <v>196926913</v>
      </c>
      <c r="F17" s="60">
        <v>794208</v>
      </c>
      <c r="G17" s="60">
        <v>10417241</v>
      </c>
      <c r="H17" s="60">
        <v>19856226</v>
      </c>
      <c r="I17" s="60">
        <v>31067675</v>
      </c>
      <c r="J17" s="60">
        <v>16003886</v>
      </c>
      <c r="K17" s="60">
        <v>12029612</v>
      </c>
      <c r="L17" s="60">
        <v>16812200</v>
      </c>
      <c r="M17" s="60">
        <v>44845698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75913373</v>
      </c>
      <c r="W17" s="60">
        <v>98463457</v>
      </c>
      <c r="X17" s="60">
        <v>-22550084</v>
      </c>
      <c r="Y17" s="61">
        <v>-22.9</v>
      </c>
      <c r="Z17" s="62">
        <v>196926913</v>
      </c>
    </row>
    <row r="18" spans="1:26" ht="13.5">
      <c r="A18" s="70" t="s">
        <v>44</v>
      </c>
      <c r="B18" s="71">
        <f>SUM(B11:B17)</f>
        <v>407240838</v>
      </c>
      <c r="C18" s="71">
        <f>SUM(C11:C17)</f>
        <v>0</v>
      </c>
      <c r="D18" s="72">
        <f aca="true" t="shared" si="1" ref="D18:Z18">SUM(D11:D17)</f>
        <v>425489186</v>
      </c>
      <c r="E18" s="73">
        <f t="shared" si="1"/>
        <v>425489186</v>
      </c>
      <c r="F18" s="73">
        <f t="shared" si="1"/>
        <v>10497563</v>
      </c>
      <c r="G18" s="73">
        <f t="shared" si="1"/>
        <v>32782536</v>
      </c>
      <c r="H18" s="73">
        <f t="shared" si="1"/>
        <v>57206126</v>
      </c>
      <c r="I18" s="73">
        <f t="shared" si="1"/>
        <v>100486225</v>
      </c>
      <c r="J18" s="73">
        <f t="shared" si="1"/>
        <v>39906004</v>
      </c>
      <c r="K18" s="73">
        <f t="shared" si="1"/>
        <v>40717999</v>
      </c>
      <c r="L18" s="73">
        <f t="shared" si="1"/>
        <v>39213000</v>
      </c>
      <c r="M18" s="73">
        <f t="shared" si="1"/>
        <v>119837003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220323228</v>
      </c>
      <c r="W18" s="73">
        <f t="shared" si="1"/>
        <v>212744595</v>
      </c>
      <c r="X18" s="73">
        <f t="shared" si="1"/>
        <v>7578633</v>
      </c>
      <c r="Y18" s="67">
        <f>+IF(W18&lt;&gt;0,(X18/W18)*100,0)</f>
        <v>3.5623151789120655</v>
      </c>
      <c r="Z18" s="74">
        <f t="shared" si="1"/>
        <v>425489186</v>
      </c>
    </row>
    <row r="19" spans="1:26" ht="13.5">
      <c r="A19" s="70" t="s">
        <v>45</v>
      </c>
      <c r="B19" s="75">
        <f>+B10-B18</f>
        <v>-48008160</v>
      </c>
      <c r="C19" s="75">
        <f>+C10-C18</f>
        <v>0</v>
      </c>
      <c r="D19" s="76">
        <f aca="true" t="shared" si="2" ref="D19:Z19">+D10-D18</f>
        <v>-149687560</v>
      </c>
      <c r="E19" s="77">
        <f t="shared" si="2"/>
        <v>-149687560</v>
      </c>
      <c r="F19" s="77">
        <f t="shared" si="2"/>
        <v>64182423</v>
      </c>
      <c r="G19" s="77">
        <f t="shared" si="2"/>
        <v>-22840044</v>
      </c>
      <c r="H19" s="77">
        <f t="shared" si="2"/>
        <v>-16334459</v>
      </c>
      <c r="I19" s="77">
        <f t="shared" si="2"/>
        <v>25007920</v>
      </c>
      <c r="J19" s="77">
        <f t="shared" si="2"/>
        <v>-35880406</v>
      </c>
      <c r="K19" s="77">
        <f t="shared" si="2"/>
        <v>39419884</v>
      </c>
      <c r="L19" s="77">
        <f t="shared" si="2"/>
        <v>-28593267</v>
      </c>
      <c r="M19" s="77">
        <f t="shared" si="2"/>
        <v>-25053789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-45869</v>
      </c>
      <c r="W19" s="77">
        <f>IF(E10=E18,0,W10-W18)</f>
        <v>-74843781</v>
      </c>
      <c r="X19" s="77">
        <f t="shared" si="2"/>
        <v>74797912</v>
      </c>
      <c r="Y19" s="78">
        <f>+IF(W19&lt;&gt;0,(X19/W19)*100,0)</f>
        <v>-99.93871367882925</v>
      </c>
      <c r="Z19" s="79">
        <f t="shared" si="2"/>
        <v>-149687560</v>
      </c>
    </row>
    <row r="20" spans="1:26" ht="13.5">
      <c r="A20" s="58" t="s">
        <v>46</v>
      </c>
      <c r="B20" s="19">
        <v>96876141</v>
      </c>
      <c r="C20" s="19">
        <v>0</v>
      </c>
      <c r="D20" s="59">
        <v>185294000</v>
      </c>
      <c r="E20" s="60">
        <v>185294000</v>
      </c>
      <c r="F20" s="60">
        <v>8325889</v>
      </c>
      <c r="G20" s="60">
        <v>18977156</v>
      </c>
      <c r="H20" s="60">
        <v>14689229</v>
      </c>
      <c r="I20" s="60">
        <v>41992274</v>
      </c>
      <c r="J20" s="60">
        <v>29115628</v>
      </c>
      <c r="K20" s="60">
        <v>0</v>
      </c>
      <c r="L20" s="60">
        <v>40430029</v>
      </c>
      <c r="M20" s="60">
        <v>69545657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111537931</v>
      </c>
      <c r="W20" s="60">
        <v>92647000</v>
      </c>
      <c r="X20" s="60">
        <v>18890931</v>
      </c>
      <c r="Y20" s="61">
        <v>20.39</v>
      </c>
      <c r="Z20" s="62">
        <v>185294000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48867981</v>
      </c>
      <c r="C22" s="86">
        <f>SUM(C19:C21)</f>
        <v>0</v>
      </c>
      <c r="D22" s="87">
        <f aca="true" t="shared" si="3" ref="D22:Z22">SUM(D19:D21)</f>
        <v>35606440</v>
      </c>
      <c r="E22" s="88">
        <f t="shared" si="3"/>
        <v>35606440</v>
      </c>
      <c r="F22" s="88">
        <f t="shared" si="3"/>
        <v>72508312</v>
      </c>
      <c r="G22" s="88">
        <f t="shared" si="3"/>
        <v>-3862888</v>
      </c>
      <c r="H22" s="88">
        <f t="shared" si="3"/>
        <v>-1645230</v>
      </c>
      <c r="I22" s="88">
        <f t="shared" si="3"/>
        <v>67000194</v>
      </c>
      <c r="J22" s="88">
        <f t="shared" si="3"/>
        <v>-6764778</v>
      </c>
      <c r="K22" s="88">
        <f t="shared" si="3"/>
        <v>39419884</v>
      </c>
      <c r="L22" s="88">
        <f t="shared" si="3"/>
        <v>11836762</v>
      </c>
      <c r="M22" s="88">
        <f t="shared" si="3"/>
        <v>44491868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111492062</v>
      </c>
      <c r="W22" s="88">
        <f t="shared" si="3"/>
        <v>17803219</v>
      </c>
      <c r="X22" s="88">
        <f t="shared" si="3"/>
        <v>93688843</v>
      </c>
      <c r="Y22" s="89">
        <f>+IF(W22&lt;&gt;0,(X22/W22)*100,0)</f>
        <v>526.2466467440522</v>
      </c>
      <c r="Z22" s="90">
        <f t="shared" si="3"/>
        <v>35606440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48867981</v>
      </c>
      <c r="C24" s="75">
        <f>SUM(C22:C23)</f>
        <v>0</v>
      </c>
      <c r="D24" s="76">
        <f aca="true" t="shared" si="4" ref="D24:Z24">SUM(D22:D23)</f>
        <v>35606440</v>
      </c>
      <c r="E24" s="77">
        <f t="shared" si="4"/>
        <v>35606440</v>
      </c>
      <c r="F24" s="77">
        <f t="shared" si="4"/>
        <v>72508312</v>
      </c>
      <c r="G24" s="77">
        <f t="shared" si="4"/>
        <v>-3862888</v>
      </c>
      <c r="H24" s="77">
        <f t="shared" si="4"/>
        <v>-1645230</v>
      </c>
      <c r="I24" s="77">
        <f t="shared" si="4"/>
        <v>67000194</v>
      </c>
      <c r="J24" s="77">
        <f t="shared" si="4"/>
        <v>-6764778</v>
      </c>
      <c r="K24" s="77">
        <f t="shared" si="4"/>
        <v>39419884</v>
      </c>
      <c r="L24" s="77">
        <f t="shared" si="4"/>
        <v>11836762</v>
      </c>
      <c r="M24" s="77">
        <f t="shared" si="4"/>
        <v>44491868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111492062</v>
      </c>
      <c r="W24" s="77">
        <f t="shared" si="4"/>
        <v>17803219</v>
      </c>
      <c r="X24" s="77">
        <f t="shared" si="4"/>
        <v>93688843</v>
      </c>
      <c r="Y24" s="78">
        <f>+IF(W24&lt;&gt;0,(X24/W24)*100,0)</f>
        <v>526.2466467440522</v>
      </c>
      <c r="Z24" s="79">
        <f t="shared" si="4"/>
        <v>35606440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95183918</v>
      </c>
      <c r="C27" s="22">
        <v>0</v>
      </c>
      <c r="D27" s="99">
        <v>106518614</v>
      </c>
      <c r="E27" s="100">
        <v>106518614</v>
      </c>
      <c r="F27" s="100">
        <v>7333516</v>
      </c>
      <c r="G27" s="100">
        <v>8354268</v>
      </c>
      <c r="H27" s="100">
        <v>0</v>
      </c>
      <c r="I27" s="100">
        <v>15687784</v>
      </c>
      <c r="J27" s="100">
        <v>3168424</v>
      </c>
      <c r="K27" s="100">
        <v>16409008</v>
      </c>
      <c r="L27" s="100">
        <v>7330719</v>
      </c>
      <c r="M27" s="100">
        <v>26908151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42595935</v>
      </c>
      <c r="W27" s="100">
        <v>53259307</v>
      </c>
      <c r="X27" s="100">
        <v>-10663372</v>
      </c>
      <c r="Y27" s="101">
        <v>-20.02</v>
      </c>
      <c r="Z27" s="102">
        <v>106518614</v>
      </c>
    </row>
    <row r="28" spans="1:26" ht="13.5">
      <c r="A28" s="103" t="s">
        <v>46</v>
      </c>
      <c r="B28" s="19">
        <v>85142665</v>
      </c>
      <c r="C28" s="19">
        <v>0</v>
      </c>
      <c r="D28" s="59">
        <v>79999123</v>
      </c>
      <c r="E28" s="60">
        <v>79999123</v>
      </c>
      <c r="F28" s="60">
        <v>7333516</v>
      </c>
      <c r="G28" s="60">
        <v>8267058</v>
      </c>
      <c r="H28" s="60">
        <v>0</v>
      </c>
      <c r="I28" s="60">
        <v>15600574</v>
      </c>
      <c r="J28" s="60">
        <v>3066996</v>
      </c>
      <c r="K28" s="60">
        <v>16400227</v>
      </c>
      <c r="L28" s="60">
        <v>7233644</v>
      </c>
      <c r="M28" s="60">
        <v>26700867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42301441</v>
      </c>
      <c r="W28" s="60">
        <v>39999562</v>
      </c>
      <c r="X28" s="60">
        <v>2301879</v>
      </c>
      <c r="Y28" s="61">
        <v>5.75</v>
      </c>
      <c r="Z28" s="62">
        <v>79999123</v>
      </c>
    </row>
    <row r="29" spans="1:26" ht="13.5">
      <c r="A29" s="58" t="s">
        <v>282</v>
      </c>
      <c r="B29" s="19">
        <v>7726724</v>
      </c>
      <c r="C29" s="19">
        <v>0</v>
      </c>
      <c r="D29" s="59">
        <v>20876491</v>
      </c>
      <c r="E29" s="60">
        <v>20876491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10438246</v>
      </c>
      <c r="X29" s="60">
        <v>-10438246</v>
      </c>
      <c r="Y29" s="61">
        <v>-100</v>
      </c>
      <c r="Z29" s="62">
        <v>20876491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2314529</v>
      </c>
      <c r="C31" s="19">
        <v>0</v>
      </c>
      <c r="D31" s="59">
        <v>5643000</v>
      </c>
      <c r="E31" s="60">
        <v>5643000</v>
      </c>
      <c r="F31" s="60">
        <v>0</v>
      </c>
      <c r="G31" s="60">
        <v>87210</v>
      </c>
      <c r="H31" s="60">
        <v>0</v>
      </c>
      <c r="I31" s="60">
        <v>87210</v>
      </c>
      <c r="J31" s="60">
        <v>101428</v>
      </c>
      <c r="K31" s="60">
        <v>8781</v>
      </c>
      <c r="L31" s="60">
        <v>97075</v>
      </c>
      <c r="M31" s="60">
        <v>207284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294494</v>
      </c>
      <c r="W31" s="60">
        <v>2821500</v>
      </c>
      <c r="X31" s="60">
        <v>-2527006</v>
      </c>
      <c r="Y31" s="61">
        <v>-89.56</v>
      </c>
      <c r="Z31" s="62">
        <v>5643000</v>
      </c>
    </row>
    <row r="32" spans="1:26" ht="13.5">
      <c r="A32" s="70" t="s">
        <v>54</v>
      </c>
      <c r="B32" s="22">
        <f>SUM(B28:B31)</f>
        <v>95183918</v>
      </c>
      <c r="C32" s="22">
        <f>SUM(C28:C31)</f>
        <v>0</v>
      </c>
      <c r="D32" s="99">
        <f aca="true" t="shared" si="5" ref="D32:Z32">SUM(D28:D31)</f>
        <v>106518614</v>
      </c>
      <c r="E32" s="100">
        <f t="shared" si="5"/>
        <v>106518614</v>
      </c>
      <c r="F32" s="100">
        <f t="shared" si="5"/>
        <v>7333516</v>
      </c>
      <c r="G32" s="100">
        <f t="shared" si="5"/>
        <v>8354268</v>
      </c>
      <c r="H32" s="100">
        <f t="shared" si="5"/>
        <v>0</v>
      </c>
      <c r="I32" s="100">
        <f t="shared" si="5"/>
        <v>15687784</v>
      </c>
      <c r="J32" s="100">
        <f t="shared" si="5"/>
        <v>3168424</v>
      </c>
      <c r="K32" s="100">
        <f t="shared" si="5"/>
        <v>16409008</v>
      </c>
      <c r="L32" s="100">
        <f t="shared" si="5"/>
        <v>7330719</v>
      </c>
      <c r="M32" s="100">
        <f t="shared" si="5"/>
        <v>26908151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42595935</v>
      </c>
      <c r="W32" s="100">
        <f t="shared" si="5"/>
        <v>53259308</v>
      </c>
      <c r="X32" s="100">
        <f t="shared" si="5"/>
        <v>-10663373</v>
      </c>
      <c r="Y32" s="101">
        <f>+IF(W32&lt;&gt;0,(X32/W32)*100,0)</f>
        <v>-20.02161387451748</v>
      </c>
      <c r="Z32" s="102">
        <f t="shared" si="5"/>
        <v>106518614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92320738</v>
      </c>
      <c r="C35" s="19">
        <v>0</v>
      </c>
      <c r="D35" s="59">
        <v>25450</v>
      </c>
      <c r="E35" s="60">
        <v>25450</v>
      </c>
      <c r="F35" s="60">
        <v>103495057</v>
      </c>
      <c r="G35" s="60">
        <v>195364974</v>
      </c>
      <c r="H35" s="60">
        <v>44892903</v>
      </c>
      <c r="I35" s="60">
        <v>44892903</v>
      </c>
      <c r="J35" s="60">
        <v>215677535</v>
      </c>
      <c r="K35" s="60">
        <v>210537639</v>
      </c>
      <c r="L35" s="60">
        <v>190545958</v>
      </c>
      <c r="M35" s="60">
        <v>190545958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190545958</v>
      </c>
      <c r="W35" s="60">
        <v>12725</v>
      </c>
      <c r="X35" s="60">
        <v>190533233</v>
      </c>
      <c r="Y35" s="61">
        <v>1497314.21</v>
      </c>
      <c r="Z35" s="62">
        <v>25450</v>
      </c>
    </row>
    <row r="36" spans="1:26" ht="13.5">
      <c r="A36" s="58" t="s">
        <v>57</v>
      </c>
      <c r="B36" s="19">
        <v>1232830470</v>
      </c>
      <c r="C36" s="19">
        <v>0</v>
      </c>
      <c r="D36" s="59">
        <v>1286264</v>
      </c>
      <c r="E36" s="60">
        <v>1286264</v>
      </c>
      <c r="F36" s="60">
        <v>1226959888</v>
      </c>
      <c r="G36" s="60">
        <v>1249574776</v>
      </c>
      <c r="H36" s="60">
        <v>2604873</v>
      </c>
      <c r="I36" s="60">
        <v>2604873</v>
      </c>
      <c r="J36" s="60">
        <v>1261909442</v>
      </c>
      <c r="K36" s="60">
        <v>1267117986</v>
      </c>
      <c r="L36" s="60">
        <v>1270722200</v>
      </c>
      <c r="M36" s="60">
        <v>1270722200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1270722200</v>
      </c>
      <c r="W36" s="60">
        <v>643132</v>
      </c>
      <c r="X36" s="60">
        <v>1270079068</v>
      </c>
      <c r="Y36" s="61">
        <v>197483.42</v>
      </c>
      <c r="Z36" s="62">
        <v>1286264</v>
      </c>
    </row>
    <row r="37" spans="1:26" ht="13.5">
      <c r="A37" s="58" t="s">
        <v>58</v>
      </c>
      <c r="B37" s="19">
        <v>72892699</v>
      </c>
      <c r="C37" s="19">
        <v>0</v>
      </c>
      <c r="D37" s="59">
        <v>59128</v>
      </c>
      <c r="E37" s="60">
        <v>59128</v>
      </c>
      <c r="F37" s="60">
        <v>58761399</v>
      </c>
      <c r="G37" s="60">
        <v>115328754</v>
      </c>
      <c r="H37" s="60">
        <v>32989270</v>
      </c>
      <c r="I37" s="60">
        <v>32989270</v>
      </c>
      <c r="J37" s="60">
        <v>156677341</v>
      </c>
      <c r="K37" s="60">
        <v>135276506</v>
      </c>
      <c r="L37" s="60">
        <v>93092936</v>
      </c>
      <c r="M37" s="60">
        <v>93092936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93092936</v>
      </c>
      <c r="W37" s="60">
        <v>29564</v>
      </c>
      <c r="X37" s="60">
        <v>93063372</v>
      </c>
      <c r="Y37" s="61">
        <v>314786.13</v>
      </c>
      <c r="Z37" s="62">
        <v>59128</v>
      </c>
    </row>
    <row r="38" spans="1:26" ht="13.5">
      <c r="A38" s="58" t="s">
        <v>59</v>
      </c>
      <c r="B38" s="19">
        <v>32509842</v>
      </c>
      <c r="C38" s="19">
        <v>0</v>
      </c>
      <c r="D38" s="59">
        <v>20106</v>
      </c>
      <c r="E38" s="60">
        <v>20106</v>
      </c>
      <c r="F38" s="60">
        <v>33159492</v>
      </c>
      <c r="G38" s="60">
        <v>34518376</v>
      </c>
      <c r="H38" s="60">
        <v>0</v>
      </c>
      <c r="I38" s="60">
        <v>0</v>
      </c>
      <c r="J38" s="60">
        <v>37227028</v>
      </c>
      <c r="K38" s="60">
        <v>37572892</v>
      </c>
      <c r="L38" s="60">
        <v>37495697</v>
      </c>
      <c r="M38" s="60">
        <v>37495697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37495697</v>
      </c>
      <c r="W38" s="60">
        <v>10053</v>
      </c>
      <c r="X38" s="60">
        <v>37485644</v>
      </c>
      <c r="Y38" s="61">
        <v>372880.18</v>
      </c>
      <c r="Z38" s="62">
        <v>20106</v>
      </c>
    </row>
    <row r="39" spans="1:26" ht="13.5">
      <c r="A39" s="58" t="s">
        <v>60</v>
      </c>
      <c r="B39" s="19">
        <v>1219748667</v>
      </c>
      <c r="C39" s="19">
        <v>0</v>
      </c>
      <c r="D39" s="59">
        <v>1232480</v>
      </c>
      <c r="E39" s="60">
        <v>1232480</v>
      </c>
      <c r="F39" s="60">
        <v>1238534054</v>
      </c>
      <c r="G39" s="60">
        <v>1295092620</v>
      </c>
      <c r="H39" s="60">
        <v>14508506</v>
      </c>
      <c r="I39" s="60">
        <v>14508506</v>
      </c>
      <c r="J39" s="60">
        <v>1283682608</v>
      </c>
      <c r="K39" s="60">
        <v>1304806227</v>
      </c>
      <c r="L39" s="60">
        <v>1330679525</v>
      </c>
      <c r="M39" s="60">
        <v>1330679525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1330679525</v>
      </c>
      <c r="W39" s="60">
        <v>616240</v>
      </c>
      <c r="X39" s="60">
        <v>1330063285</v>
      </c>
      <c r="Y39" s="61">
        <v>215835.27</v>
      </c>
      <c r="Z39" s="62">
        <v>1232480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101211789</v>
      </c>
      <c r="C42" s="19">
        <v>0</v>
      </c>
      <c r="D42" s="59">
        <v>172322</v>
      </c>
      <c r="E42" s="60">
        <v>172322</v>
      </c>
      <c r="F42" s="60">
        <v>53181717</v>
      </c>
      <c r="G42" s="60">
        <v>-48797258</v>
      </c>
      <c r="H42" s="60">
        <v>5099391</v>
      </c>
      <c r="I42" s="60">
        <v>9483850</v>
      </c>
      <c r="J42" s="60">
        <v>14858455</v>
      </c>
      <c r="K42" s="60">
        <v>79202686</v>
      </c>
      <c r="L42" s="60">
        <v>-43716296</v>
      </c>
      <c r="M42" s="60">
        <v>50344845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59828695</v>
      </c>
      <c r="W42" s="60">
        <v>144091</v>
      </c>
      <c r="X42" s="60">
        <v>59684604</v>
      </c>
      <c r="Y42" s="61">
        <v>41421.47</v>
      </c>
      <c r="Z42" s="62">
        <v>172322</v>
      </c>
    </row>
    <row r="43" spans="1:26" ht="13.5">
      <c r="A43" s="58" t="s">
        <v>63</v>
      </c>
      <c r="B43" s="19">
        <v>-94814955</v>
      </c>
      <c r="C43" s="19">
        <v>0</v>
      </c>
      <c r="D43" s="59">
        <v>-172462</v>
      </c>
      <c r="E43" s="60">
        <v>-172462</v>
      </c>
      <c r="F43" s="60">
        <v>-7319802</v>
      </c>
      <c r="G43" s="60">
        <v>-8342711</v>
      </c>
      <c r="H43" s="60">
        <v>-13173810</v>
      </c>
      <c r="I43" s="60">
        <v>-28836323</v>
      </c>
      <c r="J43" s="60">
        <v>-3157573</v>
      </c>
      <c r="K43" s="60">
        <v>-16382127</v>
      </c>
      <c r="L43" s="60">
        <v>-7302419</v>
      </c>
      <c r="M43" s="60">
        <v>-26842119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-55678442</v>
      </c>
      <c r="W43" s="60">
        <v>-103502</v>
      </c>
      <c r="X43" s="60">
        <v>-55574940</v>
      </c>
      <c r="Y43" s="61">
        <v>53694.56</v>
      </c>
      <c r="Z43" s="62">
        <v>-172462</v>
      </c>
    </row>
    <row r="44" spans="1:26" ht="13.5">
      <c r="A44" s="58" t="s">
        <v>64</v>
      </c>
      <c r="B44" s="19">
        <v>-228698</v>
      </c>
      <c r="C44" s="19">
        <v>0</v>
      </c>
      <c r="D44" s="59">
        <v>-339</v>
      </c>
      <c r="E44" s="60">
        <v>-339</v>
      </c>
      <c r="F44" s="60">
        <v>0</v>
      </c>
      <c r="G44" s="60">
        <v>0</v>
      </c>
      <c r="H44" s="60">
        <v>-193242</v>
      </c>
      <c r="I44" s="60">
        <v>-193242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-193242</v>
      </c>
      <c r="W44" s="60">
        <v>0</v>
      </c>
      <c r="X44" s="60">
        <v>-193242</v>
      </c>
      <c r="Y44" s="61">
        <v>0</v>
      </c>
      <c r="Z44" s="62">
        <v>-339</v>
      </c>
    </row>
    <row r="45" spans="1:26" ht="13.5">
      <c r="A45" s="70" t="s">
        <v>65</v>
      </c>
      <c r="B45" s="22">
        <v>26718359</v>
      </c>
      <c r="C45" s="22">
        <v>0</v>
      </c>
      <c r="D45" s="99">
        <v>721</v>
      </c>
      <c r="E45" s="100">
        <v>721</v>
      </c>
      <c r="F45" s="100">
        <v>69707792</v>
      </c>
      <c r="G45" s="100">
        <v>12567823</v>
      </c>
      <c r="H45" s="100">
        <v>4300162</v>
      </c>
      <c r="I45" s="100">
        <v>4300162</v>
      </c>
      <c r="J45" s="100">
        <v>16001044</v>
      </c>
      <c r="K45" s="100">
        <v>78821603</v>
      </c>
      <c r="L45" s="100">
        <v>27802888</v>
      </c>
      <c r="M45" s="100">
        <v>27802888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27802888</v>
      </c>
      <c r="W45" s="100">
        <v>41789</v>
      </c>
      <c r="X45" s="100">
        <v>27761099</v>
      </c>
      <c r="Y45" s="101">
        <v>66431.59</v>
      </c>
      <c r="Z45" s="102">
        <v>721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3836218</v>
      </c>
      <c r="C49" s="52">
        <v>0</v>
      </c>
      <c r="D49" s="129">
        <v>2646019</v>
      </c>
      <c r="E49" s="54">
        <v>1573409</v>
      </c>
      <c r="F49" s="54">
        <v>0</v>
      </c>
      <c r="G49" s="54">
        <v>0</v>
      </c>
      <c r="H49" s="54">
        <v>0</v>
      </c>
      <c r="I49" s="54">
        <v>1084492</v>
      </c>
      <c r="J49" s="54">
        <v>0</v>
      </c>
      <c r="K49" s="54">
        <v>0</v>
      </c>
      <c r="L49" s="54">
        <v>0</v>
      </c>
      <c r="M49" s="54">
        <v>1338510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14233236</v>
      </c>
      <c r="W49" s="54">
        <v>0</v>
      </c>
      <c r="X49" s="54">
        <v>0</v>
      </c>
      <c r="Y49" s="54">
        <v>24711884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2481344</v>
      </c>
      <c r="C51" s="52">
        <v>0</v>
      </c>
      <c r="D51" s="129">
        <v>358620</v>
      </c>
      <c r="E51" s="54">
        <v>1631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2694113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330775</v>
      </c>
      <c r="W51" s="54">
        <v>9900</v>
      </c>
      <c r="X51" s="54">
        <v>0</v>
      </c>
      <c r="Y51" s="54">
        <v>5876383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176.09143476226768</v>
      </c>
      <c r="C58" s="5">
        <f>IF(C67=0,0,+(C76/C67)*100)</f>
        <v>0</v>
      </c>
      <c r="D58" s="6">
        <f aca="true" t="shared" si="6" ref="D58:Z58">IF(D67=0,0,+(D76/D67)*100)</f>
        <v>0</v>
      </c>
      <c r="E58" s="7">
        <f t="shared" si="6"/>
        <v>0</v>
      </c>
      <c r="F58" s="7">
        <f t="shared" si="6"/>
        <v>0</v>
      </c>
      <c r="G58" s="7">
        <f t="shared" si="6"/>
        <v>0</v>
      </c>
      <c r="H58" s="7">
        <f t="shared" si="6"/>
        <v>0.0010535082190870045</v>
      </c>
      <c r="I58" s="7">
        <f t="shared" si="6"/>
        <v>0.0008715948681241913</v>
      </c>
      <c r="J58" s="7">
        <f t="shared" si="6"/>
        <v>0.010831131051749286</v>
      </c>
      <c r="K58" s="7">
        <f t="shared" si="6"/>
        <v>0</v>
      </c>
      <c r="L58" s="7">
        <f t="shared" si="6"/>
        <v>0.15209032452731713</v>
      </c>
      <c r="M58" s="7">
        <f t="shared" si="6"/>
        <v>0.014600210613583312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0.002956833500844293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0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179.94263469110405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0.0010785184568338168</v>
      </c>
      <c r="I60" s="13">
        <f t="shared" si="7"/>
        <v>0.0008921067660940784</v>
      </c>
      <c r="J60" s="13">
        <f t="shared" si="7"/>
        <v>0.012061704186219777</v>
      </c>
      <c r="K60" s="13">
        <f t="shared" si="7"/>
        <v>0</v>
      </c>
      <c r="L60" s="13">
        <f t="shared" si="7"/>
        <v>0.2082542376666592</v>
      </c>
      <c r="M60" s="13">
        <f t="shared" si="7"/>
        <v>0.01641732818913936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0.00306824744749369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123.93888790570035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28894306</v>
      </c>
      <c r="C67" s="24"/>
      <c r="D67" s="25">
        <v>25213623</v>
      </c>
      <c r="E67" s="26">
        <v>25213623</v>
      </c>
      <c r="F67" s="26"/>
      <c r="G67" s="26">
        <v>7389598</v>
      </c>
      <c r="H67" s="26">
        <v>35405514</v>
      </c>
      <c r="I67" s="26">
        <v>42795112</v>
      </c>
      <c r="J67" s="26">
        <v>3443777</v>
      </c>
      <c r="K67" s="26">
        <v>3729998</v>
      </c>
      <c r="L67" s="26">
        <v>490498</v>
      </c>
      <c r="M67" s="26">
        <v>7664273</v>
      </c>
      <c r="N67" s="26"/>
      <c r="O67" s="26"/>
      <c r="P67" s="26"/>
      <c r="Q67" s="26"/>
      <c r="R67" s="26"/>
      <c r="S67" s="26"/>
      <c r="T67" s="26"/>
      <c r="U67" s="26"/>
      <c r="V67" s="26">
        <v>50459385</v>
      </c>
      <c r="W67" s="26">
        <v>12606813</v>
      </c>
      <c r="X67" s="26"/>
      <c r="Y67" s="25"/>
      <c r="Z67" s="27">
        <v>25213623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27502336</v>
      </c>
      <c r="C69" s="19"/>
      <c r="D69" s="20">
        <v>23680424</v>
      </c>
      <c r="E69" s="21">
        <v>23680424</v>
      </c>
      <c r="F69" s="21"/>
      <c r="G69" s="21">
        <v>7226659</v>
      </c>
      <c r="H69" s="21">
        <v>34584480</v>
      </c>
      <c r="I69" s="21">
        <v>41811139</v>
      </c>
      <c r="J69" s="21">
        <v>3092432</v>
      </c>
      <c r="K69" s="21">
        <v>3365321</v>
      </c>
      <c r="L69" s="21">
        <v>358216</v>
      </c>
      <c r="M69" s="21">
        <v>6815969</v>
      </c>
      <c r="N69" s="21"/>
      <c r="O69" s="21"/>
      <c r="P69" s="21"/>
      <c r="Q69" s="21"/>
      <c r="R69" s="21"/>
      <c r="S69" s="21"/>
      <c r="T69" s="21"/>
      <c r="U69" s="21"/>
      <c r="V69" s="21">
        <v>48627108</v>
      </c>
      <c r="W69" s="21">
        <v>11840213</v>
      </c>
      <c r="X69" s="21"/>
      <c r="Y69" s="20"/>
      <c r="Z69" s="23">
        <v>23680424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23410227</v>
      </c>
      <c r="C71" s="19"/>
      <c r="D71" s="20">
        <v>5625183</v>
      </c>
      <c r="E71" s="21">
        <v>5625183</v>
      </c>
      <c r="F71" s="21"/>
      <c r="G71" s="21">
        <v>6108172</v>
      </c>
      <c r="H71" s="21">
        <v>20487876</v>
      </c>
      <c r="I71" s="21">
        <v>26596048</v>
      </c>
      <c r="J71" s="21">
        <v>2173569</v>
      </c>
      <c r="K71" s="21">
        <v>2541995</v>
      </c>
      <c r="L71" s="21">
        <v>91964</v>
      </c>
      <c r="M71" s="21">
        <v>4807528</v>
      </c>
      <c r="N71" s="21"/>
      <c r="O71" s="21"/>
      <c r="P71" s="21"/>
      <c r="Q71" s="21"/>
      <c r="R71" s="21"/>
      <c r="S71" s="21"/>
      <c r="T71" s="21"/>
      <c r="U71" s="21"/>
      <c r="V71" s="21">
        <v>31403576</v>
      </c>
      <c r="W71" s="21">
        <v>2812592</v>
      </c>
      <c r="X71" s="21"/>
      <c r="Y71" s="20"/>
      <c r="Z71" s="23">
        <v>5625183</v>
      </c>
    </row>
    <row r="72" spans="1:26" ht="13.5" hidden="1">
      <c r="A72" s="39" t="s">
        <v>105</v>
      </c>
      <c r="B72" s="19"/>
      <c r="C72" s="19"/>
      <c r="D72" s="20">
        <v>18055241</v>
      </c>
      <c r="E72" s="21">
        <v>18055241</v>
      </c>
      <c r="F72" s="21"/>
      <c r="G72" s="21">
        <v>1118487</v>
      </c>
      <c r="H72" s="21">
        <v>14096604</v>
      </c>
      <c r="I72" s="21">
        <v>15215091</v>
      </c>
      <c r="J72" s="21">
        <v>918863</v>
      </c>
      <c r="K72" s="21">
        <v>823326</v>
      </c>
      <c r="L72" s="21">
        <v>266252</v>
      </c>
      <c r="M72" s="21">
        <v>2008441</v>
      </c>
      <c r="N72" s="21"/>
      <c r="O72" s="21"/>
      <c r="P72" s="21"/>
      <c r="Q72" s="21"/>
      <c r="R72" s="21"/>
      <c r="S72" s="21"/>
      <c r="T72" s="21"/>
      <c r="U72" s="21"/>
      <c r="V72" s="21">
        <v>17223532</v>
      </c>
      <c r="W72" s="21">
        <v>9027621</v>
      </c>
      <c r="X72" s="21"/>
      <c r="Y72" s="20"/>
      <c r="Z72" s="23">
        <v>18055241</v>
      </c>
    </row>
    <row r="73" spans="1:26" ht="13.5" hidden="1">
      <c r="A73" s="39" t="s">
        <v>106</v>
      </c>
      <c r="B73" s="19">
        <v>4092109</v>
      </c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1391970</v>
      </c>
      <c r="C75" s="28"/>
      <c r="D75" s="29">
        <v>1533199</v>
      </c>
      <c r="E75" s="30">
        <v>1533199</v>
      </c>
      <c r="F75" s="30"/>
      <c r="G75" s="30">
        <v>162939</v>
      </c>
      <c r="H75" s="30">
        <v>821034</v>
      </c>
      <c r="I75" s="30">
        <v>983973</v>
      </c>
      <c r="J75" s="30">
        <v>351345</v>
      </c>
      <c r="K75" s="30">
        <v>364677</v>
      </c>
      <c r="L75" s="30">
        <v>132282</v>
      </c>
      <c r="M75" s="30">
        <v>848304</v>
      </c>
      <c r="N75" s="30"/>
      <c r="O75" s="30"/>
      <c r="P75" s="30"/>
      <c r="Q75" s="30"/>
      <c r="R75" s="30"/>
      <c r="S75" s="30"/>
      <c r="T75" s="30"/>
      <c r="U75" s="30"/>
      <c r="V75" s="30">
        <v>1832277</v>
      </c>
      <c r="W75" s="30">
        <v>766600</v>
      </c>
      <c r="X75" s="30"/>
      <c r="Y75" s="29"/>
      <c r="Z75" s="31">
        <v>1533199</v>
      </c>
    </row>
    <row r="76" spans="1:26" ht="13.5" hidden="1">
      <c r="A76" s="42" t="s">
        <v>286</v>
      </c>
      <c r="B76" s="32">
        <v>50880398</v>
      </c>
      <c r="C76" s="32"/>
      <c r="D76" s="33"/>
      <c r="E76" s="34"/>
      <c r="F76" s="34"/>
      <c r="G76" s="34"/>
      <c r="H76" s="34">
        <v>373</v>
      </c>
      <c r="I76" s="34">
        <v>373</v>
      </c>
      <c r="J76" s="34">
        <v>373</v>
      </c>
      <c r="K76" s="34"/>
      <c r="L76" s="34">
        <v>746</v>
      </c>
      <c r="M76" s="34">
        <v>1119</v>
      </c>
      <c r="N76" s="34"/>
      <c r="O76" s="34"/>
      <c r="P76" s="34"/>
      <c r="Q76" s="34"/>
      <c r="R76" s="34"/>
      <c r="S76" s="34"/>
      <c r="T76" s="34"/>
      <c r="U76" s="34"/>
      <c r="V76" s="34">
        <v>1492</v>
      </c>
      <c r="W76" s="34"/>
      <c r="X76" s="34"/>
      <c r="Y76" s="33"/>
      <c r="Z76" s="35"/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49488428</v>
      </c>
      <c r="C78" s="19"/>
      <c r="D78" s="20"/>
      <c r="E78" s="21"/>
      <c r="F78" s="21"/>
      <c r="G78" s="21"/>
      <c r="H78" s="21">
        <v>373</v>
      </c>
      <c r="I78" s="21">
        <v>373</v>
      </c>
      <c r="J78" s="21">
        <v>373</v>
      </c>
      <c r="K78" s="21"/>
      <c r="L78" s="21">
        <v>746</v>
      </c>
      <c r="M78" s="21">
        <v>1119</v>
      </c>
      <c r="N78" s="21"/>
      <c r="O78" s="21"/>
      <c r="P78" s="21"/>
      <c r="Q78" s="21"/>
      <c r="R78" s="21"/>
      <c r="S78" s="21"/>
      <c r="T78" s="21"/>
      <c r="U78" s="21"/>
      <c r="V78" s="21">
        <v>1492</v>
      </c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29014375</v>
      </c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>
        <v>12182725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>
        <v>8291328</v>
      </c>
      <c r="C83" s="19"/>
      <c r="D83" s="20"/>
      <c r="E83" s="21"/>
      <c r="F83" s="21"/>
      <c r="G83" s="21"/>
      <c r="H83" s="21">
        <v>373</v>
      </c>
      <c r="I83" s="21">
        <v>373</v>
      </c>
      <c r="J83" s="21">
        <v>373</v>
      </c>
      <c r="K83" s="21"/>
      <c r="L83" s="21">
        <v>746</v>
      </c>
      <c r="M83" s="21">
        <v>1119</v>
      </c>
      <c r="N83" s="21"/>
      <c r="O83" s="21"/>
      <c r="P83" s="21"/>
      <c r="Q83" s="21"/>
      <c r="R83" s="21"/>
      <c r="S83" s="21"/>
      <c r="T83" s="21"/>
      <c r="U83" s="21"/>
      <c r="V83" s="21">
        <v>1492</v>
      </c>
      <c r="W83" s="21"/>
      <c r="X83" s="21"/>
      <c r="Y83" s="20"/>
      <c r="Z83" s="23"/>
    </row>
    <row r="84" spans="1:26" ht="13.5" hidden="1">
      <c r="A84" s="40" t="s">
        <v>110</v>
      </c>
      <c r="B84" s="28">
        <v>1391970</v>
      </c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228832185</v>
      </c>
      <c r="D5" s="153">
        <f>SUM(D6:D8)</f>
        <v>0</v>
      </c>
      <c r="E5" s="154">
        <f t="shared" si="0"/>
        <v>357595768</v>
      </c>
      <c r="F5" s="100">
        <f t="shared" si="0"/>
        <v>357595768</v>
      </c>
      <c r="G5" s="100">
        <f t="shared" si="0"/>
        <v>82815649</v>
      </c>
      <c r="H5" s="100">
        <f t="shared" si="0"/>
        <v>19802689</v>
      </c>
      <c r="I5" s="100">
        <f t="shared" si="0"/>
        <v>15177954</v>
      </c>
      <c r="J5" s="100">
        <f t="shared" si="0"/>
        <v>117796292</v>
      </c>
      <c r="K5" s="100">
        <f t="shared" si="0"/>
        <v>29695723</v>
      </c>
      <c r="L5" s="100">
        <f t="shared" si="0"/>
        <v>60316517</v>
      </c>
      <c r="M5" s="100">
        <f t="shared" si="0"/>
        <v>46768494</v>
      </c>
      <c r="N5" s="100">
        <f t="shared" si="0"/>
        <v>136780734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254577026</v>
      </c>
      <c r="X5" s="100">
        <f t="shared" si="0"/>
        <v>178797884</v>
      </c>
      <c r="Y5" s="100">
        <f t="shared" si="0"/>
        <v>75779142</v>
      </c>
      <c r="Z5" s="137">
        <f>+IF(X5&lt;&gt;0,+(Y5/X5)*100,0)</f>
        <v>42.38257204430898</v>
      </c>
      <c r="AA5" s="153">
        <f>SUM(AA6:AA8)</f>
        <v>357595768</v>
      </c>
    </row>
    <row r="6" spans="1:27" ht="13.5">
      <c r="A6" s="138" t="s">
        <v>75</v>
      </c>
      <c r="B6" s="136"/>
      <c r="C6" s="155">
        <v>4159112</v>
      </c>
      <c r="D6" s="155"/>
      <c r="E6" s="156">
        <v>8666000</v>
      </c>
      <c r="F6" s="60">
        <v>8666000</v>
      </c>
      <c r="G6" s="60">
        <v>1224691</v>
      </c>
      <c r="H6" s="60">
        <v>87469</v>
      </c>
      <c r="I6" s="60">
        <v>96476</v>
      </c>
      <c r="J6" s="60">
        <v>1408636</v>
      </c>
      <c r="K6" s="60">
        <v>108898</v>
      </c>
      <c r="L6" s="60">
        <v>1202772</v>
      </c>
      <c r="M6" s="60">
        <v>71582</v>
      </c>
      <c r="N6" s="60">
        <v>1383252</v>
      </c>
      <c r="O6" s="60"/>
      <c r="P6" s="60"/>
      <c r="Q6" s="60"/>
      <c r="R6" s="60"/>
      <c r="S6" s="60"/>
      <c r="T6" s="60"/>
      <c r="U6" s="60"/>
      <c r="V6" s="60"/>
      <c r="W6" s="60">
        <v>2791888</v>
      </c>
      <c r="X6" s="60">
        <v>4333000</v>
      </c>
      <c r="Y6" s="60">
        <v>-1541112</v>
      </c>
      <c r="Z6" s="140">
        <v>-35.57</v>
      </c>
      <c r="AA6" s="155">
        <v>8666000</v>
      </c>
    </row>
    <row r="7" spans="1:27" ht="13.5">
      <c r="A7" s="138" t="s">
        <v>76</v>
      </c>
      <c r="B7" s="136"/>
      <c r="C7" s="157">
        <v>224255461</v>
      </c>
      <c r="D7" s="157"/>
      <c r="E7" s="158">
        <v>182217900</v>
      </c>
      <c r="F7" s="159">
        <v>182217900</v>
      </c>
      <c r="G7" s="159">
        <v>73263612</v>
      </c>
      <c r="H7" s="159">
        <v>662659</v>
      </c>
      <c r="I7" s="159">
        <v>391096</v>
      </c>
      <c r="J7" s="159">
        <v>74317367</v>
      </c>
      <c r="K7" s="159">
        <v>469951</v>
      </c>
      <c r="L7" s="159">
        <v>59110882</v>
      </c>
      <c r="M7" s="159">
        <v>10175204</v>
      </c>
      <c r="N7" s="159">
        <v>69756037</v>
      </c>
      <c r="O7" s="159"/>
      <c r="P7" s="159"/>
      <c r="Q7" s="159"/>
      <c r="R7" s="159"/>
      <c r="S7" s="159"/>
      <c r="T7" s="159"/>
      <c r="U7" s="159"/>
      <c r="V7" s="159"/>
      <c r="W7" s="159">
        <v>144073404</v>
      </c>
      <c r="X7" s="159">
        <v>91108950</v>
      </c>
      <c r="Y7" s="159">
        <v>52964454</v>
      </c>
      <c r="Z7" s="141">
        <v>58.13</v>
      </c>
      <c r="AA7" s="157">
        <v>182217900</v>
      </c>
    </row>
    <row r="8" spans="1:27" ht="13.5">
      <c r="A8" s="138" t="s">
        <v>77</v>
      </c>
      <c r="B8" s="136"/>
      <c r="C8" s="155">
        <v>417612</v>
      </c>
      <c r="D8" s="155"/>
      <c r="E8" s="156">
        <v>166711868</v>
      </c>
      <c r="F8" s="60">
        <v>166711868</v>
      </c>
      <c r="G8" s="60">
        <v>8327346</v>
      </c>
      <c r="H8" s="60">
        <v>19052561</v>
      </c>
      <c r="I8" s="60">
        <v>14690382</v>
      </c>
      <c r="J8" s="60">
        <v>42070289</v>
      </c>
      <c r="K8" s="60">
        <v>29116874</v>
      </c>
      <c r="L8" s="60">
        <v>2863</v>
      </c>
      <c r="M8" s="60">
        <v>36521708</v>
      </c>
      <c r="N8" s="60">
        <v>65641445</v>
      </c>
      <c r="O8" s="60"/>
      <c r="P8" s="60"/>
      <c r="Q8" s="60"/>
      <c r="R8" s="60"/>
      <c r="S8" s="60"/>
      <c r="T8" s="60"/>
      <c r="U8" s="60"/>
      <c r="V8" s="60"/>
      <c r="W8" s="60">
        <v>107711734</v>
      </c>
      <c r="X8" s="60">
        <v>83355934</v>
      </c>
      <c r="Y8" s="60">
        <v>24355800</v>
      </c>
      <c r="Z8" s="140">
        <v>29.22</v>
      </c>
      <c r="AA8" s="155">
        <v>166711868</v>
      </c>
    </row>
    <row r="9" spans="1:27" ht="13.5">
      <c r="A9" s="135" t="s">
        <v>78</v>
      </c>
      <c r="B9" s="136"/>
      <c r="C9" s="153">
        <f aca="true" t="shared" si="1" ref="C9:Y9">SUM(C10:C14)</f>
        <v>1200995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1200995</v>
      </c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82810265</v>
      </c>
      <c r="D15" s="153">
        <f>SUM(D16:D18)</f>
        <v>0</v>
      </c>
      <c r="E15" s="154">
        <f t="shared" si="2"/>
        <v>53284235</v>
      </c>
      <c r="F15" s="100">
        <f t="shared" si="2"/>
        <v>53284235</v>
      </c>
      <c r="G15" s="100">
        <f t="shared" si="2"/>
        <v>34216</v>
      </c>
      <c r="H15" s="100">
        <f t="shared" si="2"/>
        <v>1727361</v>
      </c>
      <c r="I15" s="100">
        <f t="shared" si="2"/>
        <v>4977428</v>
      </c>
      <c r="J15" s="100">
        <f t="shared" si="2"/>
        <v>6739005</v>
      </c>
      <c r="K15" s="100">
        <f t="shared" si="2"/>
        <v>1726</v>
      </c>
      <c r="L15" s="100">
        <f t="shared" si="2"/>
        <v>16091368</v>
      </c>
      <c r="M15" s="100">
        <f t="shared" si="2"/>
        <v>-183683</v>
      </c>
      <c r="N15" s="100">
        <f t="shared" si="2"/>
        <v>15909411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22648416</v>
      </c>
      <c r="X15" s="100">
        <f t="shared" si="2"/>
        <v>26642118</v>
      </c>
      <c r="Y15" s="100">
        <f t="shared" si="2"/>
        <v>-3993702</v>
      </c>
      <c r="Z15" s="137">
        <f>+IF(X15&lt;&gt;0,+(Y15/X15)*100,0)</f>
        <v>-14.990182086874624</v>
      </c>
      <c r="AA15" s="153">
        <f>SUM(AA16:AA18)</f>
        <v>53284235</v>
      </c>
    </row>
    <row r="16" spans="1:27" ht="13.5">
      <c r="A16" s="138" t="s">
        <v>85</v>
      </c>
      <c r="B16" s="136"/>
      <c r="C16" s="155"/>
      <c r="D16" s="155"/>
      <c r="E16" s="156">
        <v>380235</v>
      </c>
      <c r="F16" s="60">
        <v>380235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190118</v>
      </c>
      <c r="Y16" s="60">
        <v>-190118</v>
      </c>
      <c r="Z16" s="140">
        <v>-100</v>
      </c>
      <c r="AA16" s="155">
        <v>380235</v>
      </c>
    </row>
    <row r="17" spans="1:27" ht="13.5">
      <c r="A17" s="138" t="s">
        <v>86</v>
      </c>
      <c r="B17" s="136"/>
      <c r="C17" s="155">
        <v>37355296</v>
      </c>
      <c r="D17" s="155"/>
      <c r="E17" s="156">
        <v>35078000</v>
      </c>
      <c r="F17" s="60">
        <v>35078000</v>
      </c>
      <c r="G17" s="60">
        <v>34216</v>
      </c>
      <c r="H17" s="60"/>
      <c r="I17" s="60">
        <v>231808</v>
      </c>
      <c r="J17" s="60">
        <v>266024</v>
      </c>
      <c r="K17" s="60">
        <v>1726</v>
      </c>
      <c r="L17" s="60">
        <v>14194372</v>
      </c>
      <c r="M17" s="60">
        <v>-183683</v>
      </c>
      <c r="N17" s="60">
        <v>14012415</v>
      </c>
      <c r="O17" s="60"/>
      <c r="P17" s="60"/>
      <c r="Q17" s="60"/>
      <c r="R17" s="60"/>
      <c r="S17" s="60"/>
      <c r="T17" s="60"/>
      <c r="U17" s="60"/>
      <c r="V17" s="60"/>
      <c r="W17" s="60">
        <v>14278439</v>
      </c>
      <c r="X17" s="60">
        <v>17539000</v>
      </c>
      <c r="Y17" s="60">
        <v>-3260561</v>
      </c>
      <c r="Z17" s="140">
        <v>-18.59</v>
      </c>
      <c r="AA17" s="155">
        <v>35078000</v>
      </c>
    </row>
    <row r="18" spans="1:27" ht="13.5">
      <c r="A18" s="138" t="s">
        <v>87</v>
      </c>
      <c r="B18" s="136"/>
      <c r="C18" s="155">
        <v>45454969</v>
      </c>
      <c r="D18" s="155"/>
      <c r="E18" s="156">
        <v>17826000</v>
      </c>
      <c r="F18" s="60">
        <v>17826000</v>
      </c>
      <c r="G18" s="60"/>
      <c r="H18" s="60">
        <v>1727361</v>
      </c>
      <c r="I18" s="60">
        <v>4745620</v>
      </c>
      <c r="J18" s="60">
        <v>6472981</v>
      </c>
      <c r="K18" s="60"/>
      <c r="L18" s="60">
        <v>1896996</v>
      </c>
      <c r="M18" s="60"/>
      <c r="N18" s="60">
        <v>1896996</v>
      </c>
      <c r="O18" s="60"/>
      <c r="P18" s="60"/>
      <c r="Q18" s="60"/>
      <c r="R18" s="60"/>
      <c r="S18" s="60"/>
      <c r="T18" s="60"/>
      <c r="U18" s="60"/>
      <c r="V18" s="60"/>
      <c r="W18" s="60">
        <v>8369977</v>
      </c>
      <c r="X18" s="60">
        <v>8913000</v>
      </c>
      <c r="Y18" s="60">
        <v>-543023</v>
      </c>
      <c r="Z18" s="140">
        <v>-6.09</v>
      </c>
      <c r="AA18" s="155">
        <v>17826000</v>
      </c>
    </row>
    <row r="19" spans="1:27" ht="13.5">
      <c r="A19" s="135" t="s">
        <v>88</v>
      </c>
      <c r="B19" s="142"/>
      <c r="C19" s="153">
        <f aca="true" t="shared" si="3" ref="C19:Y19">SUM(C20:C23)</f>
        <v>140721708</v>
      </c>
      <c r="D19" s="153">
        <f>SUM(D20:D23)</f>
        <v>0</v>
      </c>
      <c r="E19" s="154">
        <f t="shared" si="3"/>
        <v>50215623</v>
      </c>
      <c r="F19" s="100">
        <f t="shared" si="3"/>
        <v>50215623</v>
      </c>
      <c r="G19" s="100">
        <f t="shared" si="3"/>
        <v>156010</v>
      </c>
      <c r="H19" s="100">
        <f t="shared" si="3"/>
        <v>7389598</v>
      </c>
      <c r="I19" s="100">
        <f t="shared" si="3"/>
        <v>35405514</v>
      </c>
      <c r="J19" s="100">
        <f t="shared" si="3"/>
        <v>42951122</v>
      </c>
      <c r="K19" s="100">
        <f t="shared" si="3"/>
        <v>3443777</v>
      </c>
      <c r="L19" s="100">
        <f t="shared" si="3"/>
        <v>3729998</v>
      </c>
      <c r="M19" s="100">
        <f t="shared" si="3"/>
        <v>4464951</v>
      </c>
      <c r="N19" s="100">
        <f t="shared" si="3"/>
        <v>11638726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54589848</v>
      </c>
      <c r="X19" s="100">
        <f t="shared" si="3"/>
        <v>25107812</v>
      </c>
      <c r="Y19" s="100">
        <f t="shared" si="3"/>
        <v>29482036</v>
      </c>
      <c r="Z19" s="137">
        <f>+IF(X19&lt;&gt;0,+(Y19/X19)*100,0)</f>
        <v>117.42176498692918</v>
      </c>
      <c r="AA19" s="153">
        <f>SUM(AA20:AA23)</f>
        <v>50215623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133857003</v>
      </c>
      <c r="D21" s="155"/>
      <c r="E21" s="156">
        <v>31670030</v>
      </c>
      <c r="F21" s="60">
        <v>31670030</v>
      </c>
      <c r="G21" s="60">
        <v>156010</v>
      </c>
      <c r="H21" s="60">
        <v>6213151</v>
      </c>
      <c r="I21" s="60">
        <v>20958534</v>
      </c>
      <c r="J21" s="60">
        <v>27327695</v>
      </c>
      <c r="K21" s="60">
        <v>2382179</v>
      </c>
      <c r="L21" s="60">
        <v>2760205</v>
      </c>
      <c r="M21" s="60">
        <v>4151702</v>
      </c>
      <c r="N21" s="60">
        <v>9294086</v>
      </c>
      <c r="O21" s="60"/>
      <c r="P21" s="60"/>
      <c r="Q21" s="60"/>
      <c r="R21" s="60"/>
      <c r="S21" s="60"/>
      <c r="T21" s="60"/>
      <c r="U21" s="60"/>
      <c r="V21" s="60"/>
      <c r="W21" s="60">
        <v>36621781</v>
      </c>
      <c r="X21" s="60">
        <v>15835015</v>
      </c>
      <c r="Y21" s="60">
        <v>20786766</v>
      </c>
      <c r="Z21" s="140">
        <v>131.27</v>
      </c>
      <c r="AA21" s="155">
        <v>31670030</v>
      </c>
    </row>
    <row r="22" spans="1:27" ht="13.5">
      <c r="A22" s="138" t="s">
        <v>91</v>
      </c>
      <c r="B22" s="136"/>
      <c r="C22" s="157"/>
      <c r="D22" s="157"/>
      <c r="E22" s="158">
        <v>18545593</v>
      </c>
      <c r="F22" s="159">
        <v>18545593</v>
      </c>
      <c r="G22" s="159"/>
      <c r="H22" s="159">
        <v>1176447</v>
      </c>
      <c r="I22" s="159">
        <v>14446980</v>
      </c>
      <c r="J22" s="159">
        <v>15623427</v>
      </c>
      <c r="K22" s="159">
        <v>1061598</v>
      </c>
      <c r="L22" s="159">
        <v>969793</v>
      </c>
      <c r="M22" s="159">
        <v>313249</v>
      </c>
      <c r="N22" s="159">
        <v>2344640</v>
      </c>
      <c r="O22" s="159"/>
      <c r="P22" s="159"/>
      <c r="Q22" s="159"/>
      <c r="R22" s="159"/>
      <c r="S22" s="159"/>
      <c r="T22" s="159"/>
      <c r="U22" s="159"/>
      <c r="V22" s="159"/>
      <c r="W22" s="159">
        <v>17968067</v>
      </c>
      <c r="X22" s="159">
        <v>9272797</v>
      </c>
      <c r="Y22" s="159">
        <v>8695270</v>
      </c>
      <c r="Z22" s="141">
        <v>93.77</v>
      </c>
      <c r="AA22" s="157">
        <v>18545593</v>
      </c>
    </row>
    <row r="23" spans="1:27" ht="13.5">
      <c r="A23" s="138" t="s">
        <v>92</v>
      </c>
      <c r="B23" s="136"/>
      <c r="C23" s="155">
        <v>6864705</v>
      </c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>
        <v>2543666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456108819</v>
      </c>
      <c r="D25" s="168">
        <f>+D5+D9+D15+D19+D24</f>
        <v>0</v>
      </c>
      <c r="E25" s="169">
        <f t="shared" si="4"/>
        <v>461095626</v>
      </c>
      <c r="F25" s="73">
        <f t="shared" si="4"/>
        <v>461095626</v>
      </c>
      <c r="G25" s="73">
        <f t="shared" si="4"/>
        <v>83005875</v>
      </c>
      <c r="H25" s="73">
        <f t="shared" si="4"/>
        <v>28919648</v>
      </c>
      <c r="I25" s="73">
        <f t="shared" si="4"/>
        <v>55560896</v>
      </c>
      <c r="J25" s="73">
        <f t="shared" si="4"/>
        <v>167486419</v>
      </c>
      <c r="K25" s="73">
        <f t="shared" si="4"/>
        <v>33141226</v>
      </c>
      <c r="L25" s="73">
        <f t="shared" si="4"/>
        <v>80137883</v>
      </c>
      <c r="M25" s="73">
        <f t="shared" si="4"/>
        <v>51049762</v>
      </c>
      <c r="N25" s="73">
        <f t="shared" si="4"/>
        <v>164328871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331815290</v>
      </c>
      <c r="X25" s="73">
        <f t="shared" si="4"/>
        <v>230547814</v>
      </c>
      <c r="Y25" s="73">
        <f t="shared" si="4"/>
        <v>101267476</v>
      </c>
      <c r="Z25" s="170">
        <f>+IF(X25&lt;&gt;0,+(Y25/X25)*100,0)</f>
        <v>43.92471749916484</v>
      </c>
      <c r="AA25" s="168">
        <f>+AA5+AA9+AA15+AA19+AA24</f>
        <v>461095626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67694480</v>
      </c>
      <c r="D28" s="153">
        <f>SUM(D29:D31)</f>
        <v>0</v>
      </c>
      <c r="E28" s="154">
        <f t="shared" si="5"/>
        <v>172423657</v>
      </c>
      <c r="F28" s="100">
        <f t="shared" si="5"/>
        <v>172423657</v>
      </c>
      <c r="G28" s="100">
        <f t="shared" si="5"/>
        <v>3267269</v>
      </c>
      <c r="H28" s="100">
        <f t="shared" si="5"/>
        <v>17565635</v>
      </c>
      <c r="I28" s="100">
        <f t="shared" si="5"/>
        <v>33846537</v>
      </c>
      <c r="J28" s="100">
        <f t="shared" si="5"/>
        <v>54679441</v>
      </c>
      <c r="K28" s="100">
        <f t="shared" si="5"/>
        <v>20352006</v>
      </c>
      <c r="L28" s="100">
        <f t="shared" si="5"/>
        <v>19854395</v>
      </c>
      <c r="M28" s="100">
        <f t="shared" si="5"/>
        <v>18758324</v>
      </c>
      <c r="N28" s="100">
        <f t="shared" si="5"/>
        <v>58964725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113644166</v>
      </c>
      <c r="X28" s="100">
        <f t="shared" si="5"/>
        <v>86211829</v>
      </c>
      <c r="Y28" s="100">
        <f t="shared" si="5"/>
        <v>27432337</v>
      </c>
      <c r="Z28" s="137">
        <f>+IF(X28&lt;&gt;0,+(Y28/X28)*100,0)</f>
        <v>31.81969031187124</v>
      </c>
      <c r="AA28" s="153">
        <f>SUM(AA29:AA31)</f>
        <v>172423657</v>
      </c>
    </row>
    <row r="29" spans="1:27" ht="13.5">
      <c r="A29" s="138" t="s">
        <v>75</v>
      </c>
      <c r="B29" s="136"/>
      <c r="C29" s="155">
        <v>19702989</v>
      </c>
      <c r="D29" s="155"/>
      <c r="E29" s="156">
        <v>33395674</v>
      </c>
      <c r="F29" s="60">
        <v>33395674</v>
      </c>
      <c r="G29" s="60">
        <v>1836770</v>
      </c>
      <c r="H29" s="60">
        <v>2277300</v>
      </c>
      <c r="I29" s="60">
        <v>2300096</v>
      </c>
      <c r="J29" s="60">
        <v>6414166</v>
      </c>
      <c r="K29" s="60">
        <v>5488734</v>
      </c>
      <c r="L29" s="60">
        <v>3067159</v>
      </c>
      <c r="M29" s="60">
        <v>3955733</v>
      </c>
      <c r="N29" s="60">
        <v>12511626</v>
      </c>
      <c r="O29" s="60"/>
      <c r="P29" s="60"/>
      <c r="Q29" s="60"/>
      <c r="R29" s="60"/>
      <c r="S29" s="60"/>
      <c r="T29" s="60"/>
      <c r="U29" s="60"/>
      <c r="V29" s="60"/>
      <c r="W29" s="60">
        <v>18925792</v>
      </c>
      <c r="X29" s="60">
        <v>16697837</v>
      </c>
      <c r="Y29" s="60">
        <v>2227955</v>
      </c>
      <c r="Z29" s="140">
        <v>13.34</v>
      </c>
      <c r="AA29" s="155">
        <v>33395674</v>
      </c>
    </row>
    <row r="30" spans="1:27" ht="13.5">
      <c r="A30" s="138" t="s">
        <v>76</v>
      </c>
      <c r="B30" s="136"/>
      <c r="C30" s="157">
        <v>21464349</v>
      </c>
      <c r="D30" s="157"/>
      <c r="E30" s="158">
        <v>21801027</v>
      </c>
      <c r="F30" s="159">
        <v>21801027</v>
      </c>
      <c r="G30" s="159">
        <v>728665</v>
      </c>
      <c r="H30" s="159">
        <v>1503886</v>
      </c>
      <c r="I30" s="159">
        <v>3219612</v>
      </c>
      <c r="J30" s="159">
        <v>5452163</v>
      </c>
      <c r="K30" s="159">
        <v>677255</v>
      </c>
      <c r="L30" s="159">
        <v>2523673</v>
      </c>
      <c r="M30" s="159">
        <v>2170819</v>
      </c>
      <c r="N30" s="159">
        <v>5371747</v>
      </c>
      <c r="O30" s="159"/>
      <c r="P30" s="159"/>
      <c r="Q30" s="159"/>
      <c r="R30" s="159"/>
      <c r="S30" s="159"/>
      <c r="T30" s="159"/>
      <c r="U30" s="159"/>
      <c r="V30" s="159"/>
      <c r="W30" s="159">
        <v>10823910</v>
      </c>
      <c r="X30" s="159">
        <v>10900514</v>
      </c>
      <c r="Y30" s="159">
        <v>-76604</v>
      </c>
      <c r="Z30" s="141">
        <v>-0.7</v>
      </c>
      <c r="AA30" s="157">
        <v>21801027</v>
      </c>
    </row>
    <row r="31" spans="1:27" ht="13.5">
      <c r="A31" s="138" t="s">
        <v>77</v>
      </c>
      <c r="B31" s="136"/>
      <c r="C31" s="155">
        <v>26527142</v>
      </c>
      <c r="D31" s="155"/>
      <c r="E31" s="156">
        <v>117226956</v>
      </c>
      <c r="F31" s="60">
        <v>117226956</v>
      </c>
      <c r="G31" s="60">
        <v>701834</v>
      </c>
      <c r="H31" s="60">
        <v>13784449</v>
      </c>
      <c r="I31" s="60">
        <v>28326829</v>
      </c>
      <c r="J31" s="60">
        <v>42813112</v>
      </c>
      <c r="K31" s="60">
        <v>14186017</v>
      </c>
      <c r="L31" s="60">
        <v>14263563</v>
      </c>
      <c r="M31" s="60">
        <v>12631772</v>
      </c>
      <c r="N31" s="60">
        <v>41081352</v>
      </c>
      <c r="O31" s="60"/>
      <c r="P31" s="60"/>
      <c r="Q31" s="60"/>
      <c r="R31" s="60"/>
      <c r="S31" s="60"/>
      <c r="T31" s="60"/>
      <c r="U31" s="60"/>
      <c r="V31" s="60"/>
      <c r="W31" s="60">
        <v>83894464</v>
      </c>
      <c r="X31" s="60">
        <v>58613478</v>
      </c>
      <c r="Y31" s="60">
        <v>25280986</v>
      </c>
      <c r="Z31" s="140">
        <v>43.13</v>
      </c>
      <c r="AA31" s="155">
        <v>117226956</v>
      </c>
    </row>
    <row r="32" spans="1:27" ht="13.5">
      <c r="A32" s="135" t="s">
        <v>78</v>
      </c>
      <c r="B32" s="136"/>
      <c r="C32" s="153">
        <f aca="true" t="shared" si="6" ref="C32:Y32">SUM(C33:C37)</f>
        <v>18974401</v>
      </c>
      <c r="D32" s="153">
        <f>SUM(D33:D37)</f>
        <v>0</v>
      </c>
      <c r="E32" s="154">
        <f t="shared" si="6"/>
        <v>9634060</v>
      </c>
      <c r="F32" s="100">
        <f t="shared" si="6"/>
        <v>9634060</v>
      </c>
      <c r="G32" s="100">
        <f t="shared" si="6"/>
        <v>691523</v>
      </c>
      <c r="H32" s="100">
        <f t="shared" si="6"/>
        <v>777046</v>
      </c>
      <c r="I32" s="100">
        <f t="shared" si="6"/>
        <v>951334</v>
      </c>
      <c r="J32" s="100">
        <f t="shared" si="6"/>
        <v>2419903</v>
      </c>
      <c r="K32" s="100">
        <f t="shared" si="6"/>
        <v>-443125</v>
      </c>
      <c r="L32" s="100">
        <f t="shared" si="6"/>
        <v>1103695</v>
      </c>
      <c r="M32" s="100">
        <f t="shared" si="6"/>
        <v>832585</v>
      </c>
      <c r="N32" s="100">
        <f t="shared" si="6"/>
        <v>1493155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3913058</v>
      </c>
      <c r="X32" s="100">
        <f t="shared" si="6"/>
        <v>4817030</v>
      </c>
      <c r="Y32" s="100">
        <f t="shared" si="6"/>
        <v>-903972</v>
      </c>
      <c r="Z32" s="137">
        <f>+IF(X32&lt;&gt;0,+(Y32/X32)*100,0)</f>
        <v>-18.76616919554165</v>
      </c>
      <c r="AA32" s="153">
        <f>SUM(AA33:AA37)</f>
        <v>9634060</v>
      </c>
    </row>
    <row r="33" spans="1:27" ht="13.5">
      <c r="A33" s="138" t="s">
        <v>79</v>
      </c>
      <c r="B33" s="136"/>
      <c r="C33" s="155">
        <v>10557387</v>
      </c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8088851</v>
      </c>
      <c r="D35" s="155"/>
      <c r="E35" s="156">
        <v>9634060</v>
      </c>
      <c r="F35" s="60">
        <v>9634060</v>
      </c>
      <c r="G35" s="60">
        <v>691523</v>
      </c>
      <c r="H35" s="60">
        <v>777046</v>
      </c>
      <c r="I35" s="60">
        <v>951334</v>
      </c>
      <c r="J35" s="60">
        <v>2419903</v>
      </c>
      <c r="K35" s="60">
        <v>-443125</v>
      </c>
      <c r="L35" s="60">
        <v>1103695</v>
      </c>
      <c r="M35" s="60">
        <v>832585</v>
      </c>
      <c r="N35" s="60">
        <v>1493155</v>
      </c>
      <c r="O35" s="60"/>
      <c r="P35" s="60"/>
      <c r="Q35" s="60"/>
      <c r="R35" s="60"/>
      <c r="S35" s="60"/>
      <c r="T35" s="60"/>
      <c r="U35" s="60"/>
      <c r="V35" s="60"/>
      <c r="W35" s="60">
        <v>3913058</v>
      </c>
      <c r="X35" s="60">
        <v>4817030</v>
      </c>
      <c r="Y35" s="60">
        <v>-903972</v>
      </c>
      <c r="Z35" s="140">
        <v>-18.77</v>
      </c>
      <c r="AA35" s="155">
        <v>9634060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>
        <v>328163</v>
      </c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52702974</v>
      </c>
      <c r="D38" s="153">
        <f>SUM(D39:D41)</f>
        <v>0</v>
      </c>
      <c r="E38" s="154">
        <f t="shared" si="7"/>
        <v>66169924</v>
      </c>
      <c r="F38" s="100">
        <f t="shared" si="7"/>
        <v>66169924</v>
      </c>
      <c r="G38" s="100">
        <f t="shared" si="7"/>
        <v>2989954</v>
      </c>
      <c r="H38" s="100">
        <f t="shared" si="7"/>
        <v>4829087</v>
      </c>
      <c r="I38" s="100">
        <f t="shared" si="7"/>
        <v>5897308</v>
      </c>
      <c r="J38" s="100">
        <f t="shared" si="7"/>
        <v>13716349</v>
      </c>
      <c r="K38" s="100">
        <f t="shared" si="7"/>
        <v>2370271</v>
      </c>
      <c r="L38" s="100">
        <f t="shared" si="7"/>
        <v>7163498</v>
      </c>
      <c r="M38" s="100">
        <f t="shared" si="7"/>
        <v>6496950</v>
      </c>
      <c r="N38" s="100">
        <f t="shared" si="7"/>
        <v>16030719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29747068</v>
      </c>
      <c r="X38" s="100">
        <f t="shared" si="7"/>
        <v>33084963</v>
      </c>
      <c r="Y38" s="100">
        <f t="shared" si="7"/>
        <v>-3337895</v>
      </c>
      <c r="Z38" s="137">
        <f>+IF(X38&lt;&gt;0,+(Y38/X38)*100,0)</f>
        <v>-10.088858192164217</v>
      </c>
      <c r="AA38" s="153">
        <f>SUM(AA39:AA41)</f>
        <v>66169924</v>
      </c>
    </row>
    <row r="39" spans="1:27" ht="13.5">
      <c r="A39" s="138" t="s">
        <v>85</v>
      </c>
      <c r="B39" s="136"/>
      <c r="C39" s="155">
        <v>712528</v>
      </c>
      <c r="D39" s="155"/>
      <c r="E39" s="156">
        <v>6593897</v>
      </c>
      <c r="F39" s="60">
        <v>6593897</v>
      </c>
      <c r="G39" s="60">
        <v>399681</v>
      </c>
      <c r="H39" s="60">
        <v>466146</v>
      </c>
      <c r="I39" s="60">
        <v>468150</v>
      </c>
      <c r="J39" s="60">
        <v>1333977</v>
      </c>
      <c r="K39" s="60">
        <v>-1255605</v>
      </c>
      <c r="L39" s="60">
        <v>574018</v>
      </c>
      <c r="M39" s="60">
        <v>-582742</v>
      </c>
      <c r="N39" s="60">
        <v>-1264329</v>
      </c>
      <c r="O39" s="60"/>
      <c r="P39" s="60"/>
      <c r="Q39" s="60"/>
      <c r="R39" s="60"/>
      <c r="S39" s="60"/>
      <c r="T39" s="60"/>
      <c r="U39" s="60"/>
      <c r="V39" s="60"/>
      <c r="W39" s="60">
        <v>69648</v>
      </c>
      <c r="X39" s="60">
        <v>3296949</v>
      </c>
      <c r="Y39" s="60">
        <v>-3227301</v>
      </c>
      <c r="Z39" s="140">
        <v>-97.89</v>
      </c>
      <c r="AA39" s="155">
        <v>6593897</v>
      </c>
    </row>
    <row r="40" spans="1:27" ht="13.5">
      <c r="A40" s="138" t="s">
        <v>86</v>
      </c>
      <c r="B40" s="136"/>
      <c r="C40" s="155">
        <v>32077278</v>
      </c>
      <c r="D40" s="155"/>
      <c r="E40" s="156">
        <v>30832495</v>
      </c>
      <c r="F40" s="60">
        <v>30832495</v>
      </c>
      <c r="G40" s="60">
        <v>1159079</v>
      </c>
      <c r="H40" s="60">
        <v>2415365</v>
      </c>
      <c r="I40" s="60">
        <v>3094847</v>
      </c>
      <c r="J40" s="60">
        <v>6669291</v>
      </c>
      <c r="K40" s="60">
        <v>1498681</v>
      </c>
      <c r="L40" s="60">
        <v>3700883</v>
      </c>
      <c r="M40" s="60">
        <v>1863605</v>
      </c>
      <c r="N40" s="60">
        <v>7063169</v>
      </c>
      <c r="O40" s="60"/>
      <c r="P40" s="60"/>
      <c r="Q40" s="60"/>
      <c r="R40" s="60"/>
      <c r="S40" s="60"/>
      <c r="T40" s="60"/>
      <c r="U40" s="60"/>
      <c r="V40" s="60"/>
      <c r="W40" s="60">
        <v>13732460</v>
      </c>
      <c r="X40" s="60">
        <v>15416248</v>
      </c>
      <c r="Y40" s="60">
        <v>-1683788</v>
      </c>
      <c r="Z40" s="140">
        <v>-10.92</v>
      </c>
      <c r="AA40" s="155">
        <v>30832495</v>
      </c>
    </row>
    <row r="41" spans="1:27" ht="13.5">
      <c r="A41" s="138" t="s">
        <v>87</v>
      </c>
      <c r="B41" s="136"/>
      <c r="C41" s="155">
        <v>19913168</v>
      </c>
      <c r="D41" s="155"/>
      <c r="E41" s="156">
        <v>28743532</v>
      </c>
      <c r="F41" s="60">
        <v>28743532</v>
      </c>
      <c r="G41" s="60">
        <v>1431194</v>
      </c>
      <c r="H41" s="60">
        <v>1947576</v>
      </c>
      <c r="I41" s="60">
        <v>2334311</v>
      </c>
      <c r="J41" s="60">
        <v>5713081</v>
      </c>
      <c r="K41" s="60">
        <v>2127195</v>
      </c>
      <c r="L41" s="60">
        <v>2888597</v>
      </c>
      <c r="M41" s="60">
        <v>5216087</v>
      </c>
      <c r="N41" s="60">
        <v>10231879</v>
      </c>
      <c r="O41" s="60"/>
      <c r="P41" s="60"/>
      <c r="Q41" s="60"/>
      <c r="R41" s="60"/>
      <c r="S41" s="60"/>
      <c r="T41" s="60"/>
      <c r="U41" s="60"/>
      <c r="V41" s="60"/>
      <c r="W41" s="60">
        <v>15944960</v>
      </c>
      <c r="X41" s="60">
        <v>14371766</v>
      </c>
      <c r="Y41" s="60">
        <v>1573194</v>
      </c>
      <c r="Z41" s="140">
        <v>10.95</v>
      </c>
      <c r="AA41" s="155">
        <v>28743532</v>
      </c>
    </row>
    <row r="42" spans="1:27" ht="13.5">
      <c r="A42" s="135" t="s">
        <v>88</v>
      </c>
      <c r="B42" s="142"/>
      <c r="C42" s="153">
        <f aca="true" t="shared" si="8" ref="C42:Y42">SUM(C43:C46)</f>
        <v>262561517</v>
      </c>
      <c r="D42" s="153">
        <f>SUM(D43:D46)</f>
        <v>0</v>
      </c>
      <c r="E42" s="154">
        <f t="shared" si="8"/>
        <v>177261545</v>
      </c>
      <c r="F42" s="100">
        <f t="shared" si="8"/>
        <v>177261545</v>
      </c>
      <c r="G42" s="100">
        <f t="shared" si="8"/>
        <v>3548817</v>
      </c>
      <c r="H42" s="100">
        <f t="shared" si="8"/>
        <v>9610768</v>
      </c>
      <c r="I42" s="100">
        <f t="shared" si="8"/>
        <v>16510947</v>
      </c>
      <c r="J42" s="100">
        <f t="shared" si="8"/>
        <v>29670532</v>
      </c>
      <c r="K42" s="100">
        <f t="shared" si="8"/>
        <v>17626852</v>
      </c>
      <c r="L42" s="100">
        <f t="shared" si="8"/>
        <v>12596411</v>
      </c>
      <c r="M42" s="100">
        <f t="shared" si="8"/>
        <v>13125141</v>
      </c>
      <c r="N42" s="100">
        <f t="shared" si="8"/>
        <v>43348404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73018936</v>
      </c>
      <c r="X42" s="100">
        <f t="shared" si="8"/>
        <v>88630773</v>
      </c>
      <c r="Y42" s="100">
        <f t="shared" si="8"/>
        <v>-15611837</v>
      </c>
      <c r="Z42" s="137">
        <f>+IF(X42&lt;&gt;0,+(Y42/X42)*100,0)</f>
        <v>-17.614465576194398</v>
      </c>
      <c r="AA42" s="153">
        <f>SUM(AA43:AA46)</f>
        <v>177261545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181215394</v>
      </c>
      <c r="D44" s="155"/>
      <c r="E44" s="156">
        <v>124515985</v>
      </c>
      <c r="F44" s="60">
        <v>124515985</v>
      </c>
      <c r="G44" s="60">
        <v>3727269</v>
      </c>
      <c r="H44" s="60">
        <v>7945782</v>
      </c>
      <c r="I44" s="60">
        <v>13945436</v>
      </c>
      <c r="J44" s="60">
        <v>25618487</v>
      </c>
      <c r="K44" s="60">
        <v>11939126</v>
      </c>
      <c r="L44" s="60">
        <v>12121211</v>
      </c>
      <c r="M44" s="60">
        <v>10498084</v>
      </c>
      <c r="N44" s="60">
        <v>34558421</v>
      </c>
      <c r="O44" s="60"/>
      <c r="P44" s="60"/>
      <c r="Q44" s="60"/>
      <c r="R44" s="60"/>
      <c r="S44" s="60"/>
      <c r="T44" s="60"/>
      <c r="U44" s="60"/>
      <c r="V44" s="60"/>
      <c r="W44" s="60">
        <v>60176908</v>
      </c>
      <c r="X44" s="60">
        <v>62257993</v>
      </c>
      <c r="Y44" s="60">
        <v>-2081085</v>
      </c>
      <c r="Z44" s="140">
        <v>-3.34</v>
      </c>
      <c r="AA44" s="155">
        <v>124515985</v>
      </c>
    </row>
    <row r="45" spans="1:27" ht="13.5">
      <c r="A45" s="138" t="s">
        <v>91</v>
      </c>
      <c r="B45" s="136"/>
      <c r="C45" s="157">
        <v>62847990</v>
      </c>
      <c r="D45" s="157"/>
      <c r="E45" s="158">
        <v>52745560</v>
      </c>
      <c r="F45" s="159">
        <v>52745560</v>
      </c>
      <c r="G45" s="159">
        <v>-178452</v>
      </c>
      <c r="H45" s="159">
        <v>1664986</v>
      </c>
      <c r="I45" s="159">
        <v>2565511</v>
      </c>
      <c r="J45" s="159">
        <v>4052045</v>
      </c>
      <c r="K45" s="159">
        <v>5687726</v>
      </c>
      <c r="L45" s="159">
        <v>475200</v>
      </c>
      <c r="M45" s="159">
        <v>2627057</v>
      </c>
      <c r="N45" s="159">
        <v>8789983</v>
      </c>
      <c r="O45" s="159"/>
      <c r="P45" s="159"/>
      <c r="Q45" s="159"/>
      <c r="R45" s="159"/>
      <c r="S45" s="159"/>
      <c r="T45" s="159"/>
      <c r="U45" s="159"/>
      <c r="V45" s="159"/>
      <c r="W45" s="159">
        <v>12842028</v>
      </c>
      <c r="X45" s="159">
        <v>26372780</v>
      </c>
      <c r="Y45" s="159">
        <v>-13530752</v>
      </c>
      <c r="Z45" s="141">
        <v>-51.31</v>
      </c>
      <c r="AA45" s="157">
        <v>52745560</v>
      </c>
    </row>
    <row r="46" spans="1:27" ht="13.5">
      <c r="A46" s="138" t="s">
        <v>92</v>
      </c>
      <c r="B46" s="136"/>
      <c r="C46" s="155">
        <v>18498133</v>
      </c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5307466</v>
      </c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407240838</v>
      </c>
      <c r="D48" s="168">
        <f>+D28+D32+D38+D42+D47</f>
        <v>0</v>
      </c>
      <c r="E48" s="169">
        <f t="shared" si="9"/>
        <v>425489186</v>
      </c>
      <c r="F48" s="73">
        <f t="shared" si="9"/>
        <v>425489186</v>
      </c>
      <c r="G48" s="73">
        <f t="shared" si="9"/>
        <v>10497563</v>
      </c>
      <c r="H48" s="73">
        <f t="shared" si="9"/>
        <v>32782536</v>
      </c>
      <c r="I48" s="73">
        <f t="shared" si="9"/>
        <v>57206126</v>
      </c>
      <c r="J48" s="73">
        <f t="shared" si="9"/>
        <v>100486225</v>
      </c>
      <c r="K48" s="73">
        <f t="shared" si="9"/>
        <v>39906004</v>
      </c>
      <c r="L48" s="73">
        <f t="shared" si="9"/>
        <v>40717999</v>
      </c>
      <c r="M48" s="73">
        <f t="shared" si="9"/>
        <v>39213000</v>
      </c>
      <c r="N48" s="73">
        <f t="shared" si="9"/>
        <v>119837003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220323228</v>
      </c>
      <c r="X48" s="73">
        <f t="shared" si="9"/>
        <v>212744595</v>
      </c>
      <c r="Y48" s="73">
        <f t="shared" si="9"/>
        <v>7578633</v>
      </c>
      <c r="Z48" s="170">
        <f>+IF(X48&lt;&gt;0,+(Y48/X48)*100,0)</f>
        <v>3.5623151789120655</v>
      </c>
      <c r="AA48" s="168">
        <f>+AA28+AA32+AA38+AA42+AA47</f>
        <v>425489186</v>
      </c>
    </row>
    <row r="49" spans="1:27" ht="13.5">
      <c r="A49" s="148" t="s">
        <v>49</v>
      </c>
      <c r="B49" s="149"/>
      <c r="C49" s="171">
        <f aca="true" t="shared" si="10" ref="C49:Y49">+C25-C48</f>
        <v>48867981</v>
      </c>
      <c r="D49" s="171">
        <f>+D25-D48</f>
        <v>0</v>
      </c>
      <c r="E49" s="172">
        <f t="shared" si="10"/>
        <v>35606440</v>
      </c>
      <c r="F49" s="173">
        <f t="shared" si="10"/>
        <v>35606440</v>
      </c>
      <c r="G49" s="173">
        <f t="shared" si="10"/>
        <v>72508312</v>
      </c>
      <c r="H49" s="173">
        <f t="shared" si="10"/>
        <v>-3862888</v>
      </c>
      <c r="I49" s="173">
        <f t="shared" si="10"/>
        <v>-1645230</v>
      </c>
      <c r="J49" s="173">
        <f t="shared" si="10"/>
        <v>67000194</v>
      </c>
      <c r="K49" s="173">
        <f t="shared" si="10"/>
        <v>-6764778</v>
      </c>
      <c r="L49" s="173">
        <f t="shared" si="10"/>
        <v>39419884</v>
      </c>
      <c r="M49" s="173">
        <f t="shared" si="10"/>
        <v>11836762</v>
      </c>
      <c r="N49" s="173">
        <f t="shared" si="10"/>
        <v>44491868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111492062</v>
      </c>
      <c r="X49" s="173">
        <f>IF(F25=F48,0,X25-X48)</f>
        <v>17803219</v>
      </c>
      <c r="Y49" s="173">
        <f t="shared" si="10"/>
        <v>93688843</v>
      </c>
      <c r="Z49" s="174">
        <f>+IF(X49&lt;&gt;0,+(Y49/X49)*100,0)</f>
        <v>526.2466467440522</v>
      </c>
      <c r="AA49" s="171">
        <f>+AA25-AA48</f>
        <v>35606440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0</v>
      </c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23410227</v>
      </c>
      <c r="D8" s="155">
        <v>0</v>
      </c>
      <c r="E8" s="156">
        <v>5625183</v>
      </c>
      <c r="F8" s="60">
        <v>5625183</v>
      </c>
      <c r="G8" s="60">
        <v>0</v>
      </c>
      <c r="H8" s="60">
        <v>6108172</v>
      </c>
      <c r="I8" s="60">
        <v>20487876</v>
      </c>
      <c r="J8" s="60">
        <v>26596048</v>
      </c>
      <c r="K8" s="60">
        <v>2173569</v>
      </c>
      <c r="L8" s="60">
        <v>2541995</v>
      </c>
      <c r="M8" s="60">
        <v>91964</v>
      </c>
      <c r="N8" s="60">
        <v>4807528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31403576</v>
      </c>
      <c r="X8" s="60">
        <v>2812592</v>
      </c>
      <c r="Y8" s="60">
        <v>28590984</v>
      </c>
      <c r="Z8" s="140">
        <v>1016.54</v>
      </c>
      <c r="AA8" s="155">
        <v>5625183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18055241</v>
      </c>
      <c r="F9" s="60">
        <v>18055241</v>
      </c>
      <c r="G9" s="60">
        <v>0</v>
      </c>
      <c r="H9" s="60">
        <v>1118487</v>
      </c>
      <c r="I9" s="60">
        <v>14096604</v>
      </c>
      <c r="J9" s="60">
        <v>15215091</v>
      </c>
      <c r="K9" s="60">
        <v>918863</v>
      </c>
      <c r="L9" s="60">
        <v>823326</v>
      </c>
      <c r="M9" s="60">
        <v>266252</v>
      </c>
      <c r="N9" s="60">
        <v>2008441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17223532</v>
      </c>
      <c r="X9" s="60">
        <v>9027621</v>
      </c>
      <c r="Y9" s="60">
        <v>8195911</v>
      </c>
      <c r="Z9" s="140">
        <v>90.79</v>
      </c>
      <c r="AA9" s="155">
        <v>18055241</v>
      </c>
    </row>
    <row r="10" spans="1:27" ht="13.5">
      <c r="A10" s="183" t="s">
        <v>106</v>
      </c>
      <c r="B10" s="182"/>
      <c r="C10" s="155">
        <v>4092109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>
        <v>0</v>
      </c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3233424</v>
      </c>
      <c r="D13" s="155">
        <v>0</v>
      </c>
      <c r="E13" s="156">
        <v>2665900</v>
      </c>
      <c r="F13" s="60">
        <v>2665900</v>
      </c>
      <c r="G13" s="60">
        <v>169614</v>
      </c>
      <c r="H13" s="60">
        <v>311309</v>
      </c>
      <c r="I13" s="60">
        <v>317818</v>
      </c>
      <c r="J13" s="60">
        <v>798741</v>
      </c>
      <c r="K13" s="60">
        <v>311059</v>
      </c>
      <c r="L13" s="60">
        <v>444800</v>
      </c>
      <c r="M13" s="60">
        <v>101073</v>
      </c>
      <c r="N13" s="60">
        <v>856932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1655673</v>
      </c>
      <c r="X13" s="60">
        <v>1332950</v>
      </c>
      <c r="Y13" s="60">
        <v>322723</v>
      </c>
      <c r="Z13" s="140">
        <v>24.21</v>
      </c>
      <c r="AA13" s="155">
        <v>2665900</v>
      </c>
    </row>
    <row r="14" spans="1:27" ht="13.5">
      <c r="A14" s="181" t="s">
        <v>110</v>
      </c>
      <c r="B14" s="185"/>
      <c r="C14" s="155">
        <v>1391970</v>
      </c>
      <c r="D14" s="155">
        <v>0</v>
      </c>
      <c r="E14" s="156">
        <v>1533199</v>
      </c>
      <c r="F14" s="60">
        <v>1533199</v>
      </c>
      <c r="G14" s="60">
        <v>0</v>
      </c>
      <c r="H14" s="60">
        <v>162939</v>
      </c>
      <c r="I14" s="60">
        <v>821034</v>
      </c>
      <c r="J14" s="60">
        <v>983973</v>
      </c>
      <c r="K14" s="60">
        <v>351345</v>
      </c>
      <c r="L14" s="60">
        <v>364677</v>
      </c>
      <c r="M14" s="60">
        <v>132282</v>
      </c>
      <c r="N14" s="60">
        <v>848304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1832277</v>
      </c>
      <c r="X14" s="60">
        <v>766600</v>
      </c>
      <c r="Y14" s="60">
        <v>1065677</v>
      </c>
      <c r="Z14" s="140">
        <v>139.01</v>
      </c>
      <c r="AA14" s="155">
        <v>1533199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305196449</v>
      </c>
      <c r="D19" s="155">
        <v>0</v>
      </c>
      <c r="E19" s="156">
        <v>244382235</v>
      </c>
      <c r="F19" s="60">
        <v>244382235</v>
      </c>
      <c r="G19" s="60">
        <v>74209114</v>
      </c>
      <c r="H19" s="60">
        <v>161383</v>
      </c>
      <c r="I19" s="60">
        <v>5114602</v>
      </c>
      <c r="J19" s="60">
        <v>79485099</v>
      </c>
      <c r="K19" s="60">
        <v>247525</v>
      </c>
      <c r="L19" s="60">
        <v>74032815</v>
      </c>
      <c r="M19" s="60">
        <v>-23370</v>
      </c>
      <c r="N19" s="60">
        <v>74256970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153742069</v>
      </c>
      <c r="X19" s="60">
        <v>122191118</v>
      </c>
      <c r="Y19" s="60">
        <v>31550951</v>
      </c>
      <c r="Z19" s="140">
        <v>25.82</v>
      </c>
      <c r="AA19" s="155">
        <v>244382235</v>
      </c>
    </row>
    <row r="20" spans="1:27" ht="13.5">
      <c r="A20" s="181" t="s">
        <v>35</v>
      </c>
      <c r="B20" s="185"/>
      <c r="C20" s="155">
        <v>21908499</v>
      </c>
      <c r="D20" s="155">
        <v>0</v>
      </c>
      <c r="E20" s="156">
        <v>3539868</v>
      </c>
      <c r="F20" s="54">
        <v>3539868</v>
      </c>
      <c r="G20" s="54">
        <v>301258</v>
      </c>
      <c r="H20" s="54">
        <v>2080202</v>
      </c>
      <c r="I20" s="54">
        <v>33733</v>
      </c>
      <c r="J20" s="54">
        <v>2415193</v>
      </c>
      <c r="K20" s="54">
        <v>23237</v>
      </c>
      <c r="L20" s="54">
        <v>1930270</v>
      </c>
      <c r="M20" s="54">
        <v>10051532</v>
      </c>
      <c r="N20" s="54">
        <v>12005039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14420232</v>
      </c>
      <c r="X20" s="54">
        <v>1769934</v>
      </c>
      <c r="Y20" s="54">
        <v>12650298</v>
      </c>
      <c r="Z20" s="184">
        <v>714.73</v>
      </c>
      <c r="AA20" s="130">
        <v>3539868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359232678</v>
      </c>
      <c r="D22" s="188">
        <f>SUM(D5:D21)</f>
        <v>0</v>
      </c>
      <c r="E22" s="189">
        <f t="shared" si="0"/>
        <v>275801626</v>
      </c>
      <c r="F22" s="190">
        <f t="shared" si="0"/>
        <v>275801626</v>
      </c>
      <c r="G22" s="190">
        <f t="shared" si="0"/>
        <v>74679986</v>
      </c>
      <c r="H22" s="190">
        <f t="shared" si="0"/>
        <v>9942492</v>
      </c>
      <c r="I22" s="190">
        <f t="shared" si="0"/>
        <v>40871667</v>
      </c>
      <c r="J22" s="190">
        <f t="shared" si="0"/>
        <v>125494145</v>
      </c>
      <c r="K22" s="190">
        <f t="shared" si="0"/>
        <v>4025598</v>
      </c>
      <c r="L22" s="190">
        <f t="shared" si="0"/>
        <v>80137883</v>
      </c>
      <c r="M22" s="190">
        <f t="shared" si="0"/>
        <v>10619733</v>
      </c>
      <c r="N22" s="190">
        <f t="shared" si="0"/>
        <v>94783214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220277359</v>
      </c>
      <c r="X22" s="190">
        <f t="shared" si="0"/>
        <v>137900815</v>
      </c>
      <c r="Y22" s="190">
        <f t="shared" si="0"/>
        <v>82376544</v>
      </c>
      <c r="Z22" s="191">
        <f>+IF(X22&lt;&gt;0,+(Y22/X22)*100,0)</f>
        <v>59.73608205288707</v>
      </c>
      <c r="AA22" s="188">
        <f>SUM(AA5:AA21)</f>
        <v>275801626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106493648</v>
      </c>
      <c r="D25" s="155">
        <v>0</v>
      </c>
      <c r="E25" s="156">
        <v>123801814</v>
      </c>
      <c r="F25" s="60">
        <v>123801814</v>
      </c>
      <c r="G25" s="60">
        <v>9210061</v>
      </c>
      <c r="H25" s="60">
        <v>9614981</v>
      </c>
      <c r="I25" s="60">
        <v>12857135</v>
      </c>
      <c r="J25" s="60">
        <v>31682177</v>
      </c>
      <c r="K25" s="60">
        <v>11718881</v>
      </c>
      <c r="L25" s="60">
        <v>15611325</v>
      </c>
      <c r="M25" s="60">
        <v>10697412</v>
      </c>
      <c r="N25" s="60">
        <v>38027618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69709795</v>
      </c>
      <c r="X25" s="60">
        <v>61900907</v>
      </c>
      <c r="Y25" s="60">
        <v>7808888</v>
      </c>
      <c r="Z25" s="140">
        <v>12.62</v>
      </c>
      <c r="AA25" s="155">
        <v>123801814</v>
      </c>
    </row>
    <row r="26" spans="1:27" ht="13.5">
      <c r="A26" s="183" t="s">
        <v>38</v>
      </c>
      <c r="B26" s="182"/>
      <c r="C26" s="155">
        <v>4310179</v>
      </c>
      <c r="D26" s="155">
        <v>0</v>
      </c>
      <c r="E26" s="156">
        <v>5352231</v>
      </c>
      <c r="F26" s="60">
        <v>5352231</v>
      </c>
      <c r="G26" s="60">
        <v>373282</v>
      </c>
      <c r="H26" s="60">
        <v>401773</v>
      </c>
      <c r="I26" s="60">
        <v>387527</v>
      </c>
      <c r="J26" s="60">
        <v>1162582</v>
      </c>
      <c r="K26" s="60">
        <v>387527</v>
      </c>
      <c r="L26" s="60">
        <v>417952</v>
      </c>
      <c r="M26" s="60">
        <v>402449</v>
      </c>
      <c r="N26" s="60">
        <v>1207928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2370510</v>
      </c>
      <c r="X26" s="60">
        <v>2676116</v>
      </c>
      <c r="Y26" s="60">
        <v>-305606</v>
      </c>
      <c r="Z26" s="140">
        <v>-11.42</v>
      </c>
      <c r="AA26" s="155">
        <v>5352231</v>
      </c>
    </row>
    <row r="27" spans="1:27" ht="13.5">
      <c r="A27" s="183" t="s">
        <v>118</v>
      </c>
      <c r="B27" s="182"/>
      <c r="C27" s="155">
        <v>13397866</v>
      </c>
      <c r="D27" s="155">
        <v>0</v>
      </c>
      <c r="E27" s="156">
        <v>8386214</v>
      </c>
      <c r="F27" s="60">
        <v>8386214</v>
      </c>
      <c r="G27" s="60">
        <v>0</v>
      </c>
      <c r="H27" s="60">
        <v>831881</v>
      </c>
      <c r="I27" s="60">
        <v>4203910</v>
      </c>
      <c r="J27" s="60">
        <v>5035791</v>
      </c>
      <c r="K27" s="60">
        <v>1079813</v>
      </c>
      <c r="L27" s="60">
        <v>1179519</v>
      </c>
      <c r="M27" s="60">
        <v>-1309432</v>
      </c>
      <c r="N27" s="60">
        <v>949900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5985691</v>
      </c>
      <c r="X27" s="60">
        <v>4193107</v>
      </c>
      <c r="Y27" s="60">
        <v>1792584</v>
      </c>
      <c r="Z27" s="140">
        <v>42.75</v>
      </c>
      <c r="AA27" s="155">
        <v>8386214</v>
      </c>
    </row>
    <row r="28" spans="1:27" ht="13.5">
      <c r="A28" s="183" t="s">
        <v>39</v>
      </c>
      <c r="B28" s="182"/>
      <c r="C28" s="155">
        <v>47675861</v>
      </c>
      <c r="D28" s="155">
        <v>0</v>
      </c>
      <c r="E28" s="156">
        <v>44812137</v>
      </c>
      <c r="F28" s="60">
        <v>44812137</v>
      </c>
      <c r="G28" s="60">
        <v>0</v>
      </c>
      <c r="H28" s="60">
        <v>0</v>
      </c>
      <c r="I28" s="60">
        <v>0</v>
      </c>
      <c r="J28" s="60">
        <v>0</v>
      </c>
      <c r="K28" s="60">
        <v>14937379</v>
      </c>
      <c r="L28" s="60">
        <v>3734344</v>
      </c>
      <c r="M28" s="60">
        <v>3734344</v>
      </c>
      <c r="N28" s="60">
        <v>22406067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22406067</v>
      </c>
      <c r="X28" s="60">
        <v>22406069</v>
      </c>
      <c r="Y28" s="60">
        <v>-2</v>
      </c>
      <c r="Z28" s="140">
        <v>0</v>
      </c>
      <c r="AA28" s="155">
        <v>44812137</v>
      </c>
    </row>
    <row r="29" spans="1:27" ht="13.5">
      <c r="A29" s="183" t="s">
        <v>40</v>
      </c>
      <c r="B29" s="182"/>
      <c r="C29" s="155">
        <v>2715263</v>
      </c>
      <c r="D29" s="155">
        <v>0</v>
      </c>
      <c r="E29" s="156">
        <v>3271543</v>
      </c>
      <c r="F29" s="60">
        <v>3271543</v>
      </c>
      <c r="G29" s="60">
        <v>0</v>
      </c>
      <c r="H29" s="60">
        <v>0</v>
      </c>
      <c r="I29" s="60">
        <v>187275</v>
      </c>
      <c r="J29" s="60">
        <v>187275</v>
      </c>
      <c r="K29" s="60">
        <v>942772</v>
      </c>
      <c r="L29" s="60">
        <v>356873</v>
      </c>
      <c r="M29" s="60">
        <v>62469</v>
      </c>
      <c r="N29" s="60">
        <v>1362114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1549389</v>
      </c>
      <c r="X29" s="60">
        <v>1635772</v>
      </c>
      <c r="Y29" s="60">
        <v>-86383</v>
      </c>
      <c r="Z29" s="140">
        <v>-5.28</v>
      </c>
      <c r="AA29" s="155">
        <v>3271543</v>
      </c>
    </row>
    <row r="30" spans="1:27" ht="13.5">
      <c r="A30" s="183" t="s">
        <v>119</v>
      </c>
      <c r="B30" s="182"/>
      <c r="C30" s="155">
        <v>8682616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47388756</v>
      </c>
      <c r="D32" s="155">
        <v>0</v>
      </c>
      <c r="E32" s="156">
        <v>47013476</v>
      </c>
      <c r="F32" s="60">
        <v>47013476</v>
      </c>
      <c r="G32" s="60">
        <v>-299894</v>
      </c>
      <c r="H32" s="60">
        <v>1258817</v>
      </c>
      <c r="I32" s="60">
        <v>1862477</v>
      </c>
      <c r="J32" s="60">
        <v>2821400</v>
      </c>
      <c r="K32" s="60">
        <v>5968400</v>
      </c>
      <c r="L32" s="60">
        <v>2248589</v>
      </c>
      <c r="M32" s="60">
        <v>6037367</v>
      </c>
      <c r="N32" s="60">
        <v>14254356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17075756</v>
      </c>
      <c r="X32" s="60">
        <v>23506738</v>
      </c>
      <c r="Y32" s="60">
        <v>-6430982</v>
      </c>
      <c r="Z32" s="140">
        <v>-27.36</v>
      </c>
      <c r="AA32" s="155">
        <v>47013476</v>
      </c>
    </row>
    <row r="33" spans="1:27" ht="13.5">
      <c r="A33" s="183" t="s">
        <v>42</v>
      </c>
      <c r="B33" s="182"/>
      <c r="C33" s="155">
        <v>10721305</v>
      </c>
      <c r="D33" s="155">
        <v>0</v>
      </c>
      <c r="E33" s="156">
        <v>51324548</v>
      </c>
      <c r="F33" s="60">
        <v>51324548</v>
      </c>
      <c r="G33" s="60">
        <v>120012</v>
      </c>
      <c r="H33" s="60">
        <v>12348541</v>
      </c>
      <c r="I33" s="60">
        <v>23917963</v>
      </c>
      <c r="J33" s="60">
        <v>36386516</v>
      </c>
      <c r="K33" s="60">
        <v>-4084441</v>
      </c>
      <c r="L33" s="60">
        <v>8567893</v>
      </c>
      <c r="M33" s="60">
        <v>7504126</v>
      </c>
      <c r="N33" s="60">
        <v>11987578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48374094</v>
      </c>
      <c r="X33" s="60">
        <v>25662274</v>
      </c>
      <c r="Y33" s="60">
        <v>22711820</v>
      </c>
      <c r="Z33" s="140">
        <v>88.5</v>
      </c>
      <c r="AA33" s="155">
        <v>51324548</v>
      </c>
    </row>
    <row r="34" spans="1:27" ht="13.5">
      <c r="A34" s="183" t="s">
        <v>43</v>
      </c>
      <c r="B34" s="182"/>
      <c r="C34" s="155">
        <v>165732923</v>
      </c>
      <c r="D34" s="155">
        <v>0</v>
      </c>
      <c r="E34" s="156">
        <v>141216568</v>
      </c>
      <c r="F34" s="60">
        <v>141216568</v>
      </c>
      <c r="G34" s="60">
        <v>1094102</v>
      </c>
      <c r="H34" s="60">
        <v>8326543</v>
      </c>
      <c r="I34" s="60">
        <v>13789839</v>
      </c>
      <c r="J34" s="60">
        <v>23210484</v>
      </c>
      <c r="K34" s="60">
        <v>8955673</v>
      </c>
      <c r="L34" s="60">
        <v>8601504</v>
      </c>
      <c r="M34" s="60">
        <v>12084265</v>
      </c>
      <c r="N34" s="60">
        <v>29641442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52851926</v>
      </c>
      <c r="X34" s="60">
        <v>70608284</v>
      </c>
      <c r="Y34" s="60">
        <v>-17756358</v>
      </c>
      <c r="Z34" s="140">
        <v>-25.15</v>
      </c>
      <c r="AA34" s="155">
        <v>141216568</v>
      </c>
    </row>
    <row r="35" spans="1:27" ht="13.5">
      <c r="A35" s="181" t="s">
        <v>122</v>
      </c>
      <c r="B35" s="185"/>
      <c r="C35" s="155">
        <v>122421</v>
      </c>
      <c r="D35" s="155">
        <v>0</v>
      </c>
      <c r="E35" s="156">
        <v>310655</v>
      </c>
      <c r="F35" s="60">
        <v>310655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155328</v>
      </c>
      <c r="Y35" s="60">
        <v>-155328</v>
      </c>
      <c r="Z35" s="140">
        <v>-100</v>
      </c>
      <c r="AA35" s="155">
        <v>310655</v>
      </c>
    </row>
    <row r="36" spans="1:27" ht="12.75">
      <c r="A36" s="193" t="s">
        <v>44</v>
      </c>
      <c r="B36" s="187"/>
      <c r="C36" s="188">
        <f aca="true" t="shared" si="1" ref="C36:Y36">SUM(C25:C35)</f>
        <v>407240838</v>
      </c>
      <c r="D36" s="188">
        <f>SUM(D25:D35)</f>
        <v>0</v>
      </c>
      <c r="E36" s="189">
        <f t="shared" si="1"/>
        <v>425489186</v>
      </c>
      <c r="F36" s="190">
        <f t="shared" si="1"/>
        <v>425489186</v>
      </c>
      <c r="G36" s="190">
        <f t="shared" si="1"/>
        <v>10497563</v>
      </c>
      <c r="H36" s="190">
        <f t="shared" si="1"/>
        <v>32782536</v>
      </c>
      <c r="I36" s="190">
        <f t="shared" si="1"/>
        <v>57206126</v>
      </c>
      <c r="J36" s="190">
        <f t="shared" si="1"/>
        <v>100486225</v>
      </c>
      <c r="K36" s="190">
        <f t="shared" si="1"/>
        <v>39906004</v>
      </c>
      <c r="L36" s="190">
        <f t="shared" si="1"/>
        <v>40717999</v>
      </c>
      <c r="M36" s="190">
        <f t="shared" si="1"/>
        <v>39213000</v>
      </c>
      <c r="N36" s="190">
        <f t="shared" si="1"/>
        <v>119837003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220323228</v>
      </c>
      <c r="X36" s="190">
        <f t="shared" si="1"/>
        <v>212744595</v>
      </c>
      <c r="Y36" s="190">
        <f t="shared" si="1"/>
        <v>7578633</v>
      </c>
      <c r="Z36" s="191">
        <f>+IF(X36&lt;&gt;0,+(Y36/X36)*100,0)</f>
        <v>3.5623151789120655</v>
      </c>
      <c r="AA36" s="188">
        <f>SUM(AA25:AA35)</f>
        <v>425489186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-48008160</v>
      </c>
      <c r="D38" s="199">
        <f>+D22-D36</f>
        <v>0</v>
      </c>
      <c r="E38" s="200">
        <f t="shared" si="2"/>
        <v>-149687560</v>
      </c>
      <c r="F38" s="106">
        <f t="shared" si="2"/>
        <v>-149687560</v>
      </c>
      <c r="G38" s="106">
        <f t="shared" si="2"/>
        <v>64182423</v>
      </c>
      <c r="H38" s="106">
        <f t="shared" si="2"/>
        <v>-22840044</v>
      </c>
      <c r="I38" s="106">
        <f t="shared" si="2"/>
        <v>-16334459</v>
      </c>
      <c r="J38" s="106">
        <f t="shared" si="2"/>
        <v>25007920</v>
      </c>
      <c r="K38" s="106">
        <f t="shared" si="2"/>
        <v>-35880406</v>
      </c>
      <c r="L38" s="106">
        <f t="shared" si="2"/>
        <v>39419884</v>
      </c>
      <c r="M38" s="106">
        <f t="shared" si="2"/>
        <v>-28593267</v>
      </c>
      <c r="N38" s="106">
        <f t="shared" si="2"/>
        <v>-25053789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-45869</v>
      </c>
      <c r="X38" s="106">
        <f>IF(F22=F36,0,X22-X36)</f>
        <v>-74843780</v>
      </c>
      <c r="Y38" s="106">
        <f t="shared" si="2"/>
        <v>74797911</v>
      </c>
      <c r="Z38" s="201">
        <f>+IF(X38&lt;&gt;0,+(Y38/X38)*100,0)</f>
        <v>-99.93871367801039</v>
      </c>
      <c r="AA38" s="199">
        <f>+AA22-AA36</f>
        <v>-149687560</v>
      </c>
    </row>
    <row r="39" spans="1:27" ht="13.5">
      <c r="A39" s="181" t="s">
        <v>46</v>
      </c>
      <c r="B39" s="185"/>
      <c r="C39" s="155">
        <v>96876141</v>
      </c>
      <c r="D39" s="155">
        <v>0</v>
      </c>
      <c r="E39" s="156">
        <v>185294000</v>
      </c>
      <c r="F39" s="60">
        <v>185294000</v>
      </c>
      <c r="G39" s="60">
        <v>8325889</v>
      </c>
      <c r="H39" s="60">
        <v>18977156</v>
      </c>
      <c r="I39" s="60">
        <v>14689229</v>
      </c>
      <c r="J39" s="60">
        <v>41992274</v>
      </c>
      <c r="K39" s="60">
        <v>29115628</v>
      </c>
      <c r="L39" s="60">
        <v>0</v>
      </c>
      <c r="M39" s="60">
        <v>40430029</v>
      </c>
      <c r="N39" s="60">
        <v>69545657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111537931</v>
      </c>
      <c r="X39" s="60">
        <v>92647000</v>
      </c>
      <c r="Y39" s="60">
        <v>18890931</v>
      </c>
      <c r="Z39" s="140">
        <v>20.39</v>
      </c>
      <c r="AA39" s="155">
        <v>185294000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48867981</v>
      </c>
      <c r="D42" s="206">
        <f>SUM(D38:D41)</f>
        <v>0</v>
      </c>
      <c r="E42" s="207">
        <f t="shared" si="3"/>
        <v>35606440</v>
      </c>
      <c r="F42" s="88">
        <f t="shared" si="3"/>
        <v>35606440</v>
      </c>
      <c r="G42" s="88">
        <f t="shared" si="3"/>
        <v>72508312</v>
      </c>
      <c r="H42" s="88">
        <f t="shared" si="3"/>
        <v>-3862888</v>
      </c>
      <c r="I42" s="88">
        <f t="shared" si="3"/>
        <v>-1645230</v>
      </c>
      <c r="J42" s="88">
        <f t="shared" si="3"/>
        <v>67000194</v>
      </c>
      <c r="K42" s="88">
        <f t="shared" si="3"/>
        <v>-6764778</v>
      </c>
      <c r="L42" s="88">
        <f t="shared" si="3"/>
        <v>39419884</v>
      </c>
      <c r="M42" s="88">
        <f t="shared" si="3"/>
        <v>11836762</v>
      </c>
      <c r="N42" s="88">
        <f t="shared" si="3"/>
        <v>44491868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111492062</v>
      </c>
      <c r="X42" s="88">
        <f t="shared" si="3"/>
        <v>17803220</v>
      </c>
      <c r="Y42" s="88">
        <f t="shared" si="3"/>
        <v>93688842</v>
      </c>
      <c r="Z42" s="208">
        <f>+IF(X42&lt;&gt;0,+(Y42/X42)*100,0)</f>
        <v>526.2466115680197</v>
      </c>
      <c r="AA42" s="206">
        <f>SUM(AA38:AA41)</f>
        <v>35606440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48867981</v>
      </c>
      <c r="D44" s="210">
        <f>+D42-D43</f>
        <v>0</v>
      </c>
      <c r="E44" s="211">
        <f t="shared" si="4"/>
        <v>35606440</v>
      </c>
      <c r="F44" s="77">
        <f t="shared" si="4"/>
        <v>35606440</v>
      </c>
      <c r="G44" s="77">
        <f t="shared" si="4"/>
        <v>72508312</v>
      </c>
      <c r="H44" s="77">
        <f t="shared" si="4"/>
        <v>-3862888</v>
      </c>
      <c r="I44" s="77">
        <f t="shared" si="4"/>
        <v>-1645230</v>
      </c>
      <c r="J44" s="77">
        <f t="shared" si="4"/>
        <v>67000194</v>
      </c>
      <c r="K44" s="77">
        <f t="shared" si="4"/>
        <v>-6764778</v>
      </c>
      <c r="L44" s="77">
        <f t="shared" si="4"/>
        <v>39419884</v>
      </c>
      <c r="M44" s="77">
        <f t="shared" si="4"/>
        <v>11836762</v>
      </c>
      <c r="N44" s="77">
        <f t="shared" si="4"/>
        <v>44491868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111492062</v>
      </c>
      <c r="X44" s="77">
        <f t="shared" si="4"/>
        <v>17803220</v>
      </c>
      <c r="Y44" s="77">
        <f t="shared" si="4"/>
        <v>93688842</v>
      </c>
      <c r="Z44" s="212">
        <f>+IF(X44&lt;&gt;0,+(Y44/X44)*100,0)</f>
        <v>526.2466115680197</v>
      </c>
      <c r="AA44" s="210">
        <f>+AA42-AA43</f>
        <v>35606440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48867981</v>
      </c>
      <c r="D46" s="206">
        <f>SUM(D44:D45)</f>
        <v>0</v>
      </c>
      <c r="E46" s="207">
        <f t="shared" si="5"/>
        <v>35606440</v>
      </c>
      <c r="F46" s="88">
        <f t="shared" si="5"/>
        <v>35606440</v>
      </c>
      <c r="G46" s="88">
        <f t="shared" si="5"/>
        <v>72508312</v>
      </c>
      <c r="H46" s="88">
        <f t="shared" si="5"/>
        <v>-3862888</v>
      </c>
      <c r="I46" s="88">
        <f t="shared" si="5"/>
        <v>-1645230</v>
      </c>
      <c r="J46" s="88">
        <f t="shared" si="5"/>
        <v>67000194</v>
      </c>
      <c r="K46" s="88">
        <f t="shared" si="5"/>
        <v>-6764778</v>
      </c>
      <c r="L46" s="88">
        <f t="shared" si="5"/>
        <v>39419884</v>
      </c>
      <c r="M46" s="88">
        <f t="shared" si="5"/>
        <v>11836762</v>
      </c>
      <c r="N46" s="88">
        <f t="shared" si="5"/>
        <v>44491868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111492062</v>
      </c>
      <c r="X46" s="88">
        <f t="shared" si="5"/>
        <v>17803220</v>
      </c>
      <c r="Y46" s="88">
        <f t="shared" si="5"/>
        <v>93688842</v>
      </c>
      <c r="Z46" s="208">
        <f>+IF(X46&lt;&gt;0,+(Y46/X46)*100,0)</f>
        <v>526.2466115680197</v>
      </c>
      <c r="AA46" s="206">
        <f>SUM(AA44:AA45)</f>
        <v>35606440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48867981</v>
      </c>
      <c r="D48" s="217">
        <f>SUM(D46:D47)</f>
        <v>0</v>
      </c>
      <c r="E48" s="218">
        <f t="shared" si="6"/>
        <v>35606440</v>
      </c>
      <c r="F48" s="219">
        <f t="shared" si="6"/>
        <v>35606440</v>
      </c>
      <c r="G48" s="219">
        <f t="shared" si="6"/>
        <v>72508312</v>
      </c>
      <c r="H48" s="220">
        <f t="shared" si="6"/>
        <v>-3862888</v>
      </c>
      <c r="I48" s="220">
        <f t="shared" si="6"/>
        <v>-1645230</v>
      </c>
      <c r="J48" s="220">
        <f t="shared" si="6"/>
        <v>67000194</v>
      </c>
      <c r="K48" s="220">
        <f t="shared" si="6"/>
        <v>-6764778</v>
      </c>
      <c r="L48" s="220">
        <f t="shared" si="6"/>
        <v>39419884</v>
      </c>
      <c r="M48" s="219">
        <f t="shared" si="6"/>
        <v>11836762</v>
      </c>
      <c r="N48" s="219">
        <f t="shared" si="6"/>
        <v>44491868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111492062</v>
      </c>
      <c r="X48" s="220">
        <f t="shared" si="6"/>
        <v>17803220</v>
      </c>
      <c r="Y48" s="220">
        <f t="shared" si="6"/>
        <v>93688842</v>
      </c>
      <c r="Z48" s="221">
        <f>+IF(X48&lt;&gt;0,+(Y48/X48)*100,0)</f>
        <v>526.2466115680197</v>
      </c>
      <c r="AA48" s="222">
        <f>SUM(AA46:AA47)</f>
        <v>35606440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1494266</v>
      </c>
      <c r="D5" s="153">
        <f>SUM(D6:D8)</f>
        <v>0</v>
      </c>
      <c r="E5" s="154">
        <f t="shared" si="0"/>
        <v>773000</v>
      </c>
      <c r="F5" s="100">
        <f t="shared" si="0"/>
        <v>773000</v>
      </c>
      <c r="G5" s="100">
        <f t="shared" si="0"/>
        <v>0</v>
      </c>
      <c r="H5" s="100">
        <f t="shared" si="0"/>
        <v>87210</v>
      </c>
      <c r="I5" s="100">
        <f t="shared" si="0"/>
        <v>0</v>
      </c>
      <c r="J5" s="100">
        <f t="shared" si="0"/>
        <v>87210</v>
      </c>
      <c r="K5" s="100">
        <f t="shared" si="0"/>
        <v>-1703</v>
      </c>
      <c r="L5" s="100">
        <f t="shared" si="0"/>
        <v>8781</v>
      </c>
      <c r="M5" s="100">
        <f t="shared" si="0"/>
        <v>5526</v>
      </c>
      <c r="N5" s="100">
        <f t="shared" si="0"/>
        <v>12604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99814</v>
      </c>
      <c r="X5" s="100">
        <f t="shared" si="0"/>
        <v>386500</v>
      </c>
      <c r="Y5" s="100">
        <f t="shared" si="0"/>
        <v>-286686</v>
      </c>
      <c r="Z5" s="137">
        <f>+IF(X5&lt;&gt;0,+(Y5/X5)*100,0)</f>
        <v>-74.17490297542044</v>
      </c>
      <c r="AA5" s="153">
        <f>SUM(AA6:AA8)</f>
        <v>773000</v>
      </c>
    </row>
    <row r="6" spans="1:27" ht="13.5">
      <c r="A6" s="138" t="s">
        <v>75</v>
      </c>
      <c r="B6" s="136"/>
      <c r="C6" s="155">
        <v>879399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>
        <v>54721</v>
      </c>
      <c r="D7" s="157"/>
      <c r="E7" s="158">
        <v>250000</v>
      </c>
      <c r="F7" s="159">
        <v>250000</v>
      </c>
      <c r="G7" s="159"/>
      <c r="H7" s="159"/>
      <c r="I7" s="159"/>
      <c r="J7" s="159"/>
      <c r="K7" s="159"/>
      <c r="L7" s="159"/>
      <c r="M7" s="159">
        <v>5526</v>
      </c>
      <c r="N7" s="159">
        <v>5526</v>
      </c>
      <c r="O7" s="159"/>
      <c r="P7" s="159"/>
      <c r="Q7" s="159"/>
      <c r="R7" s="159"/>
      <c r="S7" s="159"/>
      <c r="T7" s="159"/>
      <c r="U7" s="159"/>
      <c r="V7" s="159"/>
      <c r="W7" s="159">
        <v>5526</v>
      </c>
      <c r="X7" s="159">
        <v>125000</v>
      </c>
      <c r="Y7" s="159">
        <v>-119474</v>
      </c>
      <c r="Z7" s="141">
        <v>-95.58</v>
      </c>
      <c r="AA7" s="225">
        <v>250000</v>
      </c>
    </row>
    <row r="8" spans="1:27" ht="13.5">
      <c r="A8" s="138" t="s">
        <v>77</v>
      </c>
      <c r="B8" s="136"/>
      <c r="C8" s="155">
        <v>560146</v>
      </c>
      <c r="D8" s="155"/>
      <c r="E8" s="156">
        <v>523000</v>
      </c>
      <c r="F8" s="60">
        <v>523000</v>
      </c>
      <c r="G8" s="60"/>
      <c r="H8" s="60">
        <v>87210</v>
      </c>
      <c r="I8" s="60"/>
      <c r="J8" s="60">
        <v>87210</v>
      </c>
      <c r="K8" s="60">
        <v>-1703</v>
      </c>
      <c r="L8" s="60">
        <v>8781</v>
      </c>
      <c r="M8" s="60"/>
      <c r="N8" s="60">
        <v>7078</v>
      </c>
      <c r="O8" s="60"/>
      <c r="P8" s="60"/>
      <c r="Q8" s="60"/>
      <c r="R8" s="60"/>
      <c r="S8" s="60"/>
      <c r="T8" s="60"/>
      <c r="U8" s="60"/>
      <c r="V8" s="60"/>
      <c r="W8" s="60">
        <v>94288</v>
      </c>
      <c r="X8" s="60">
        <v>261500</v>
      </c>
      <c r="Y8" s="60">
        <v>-167212</v>
      </c>
      <c r="Z8" s="140">
        <v>-63.94</v>
      </c>
      <c r="AA8" s="62">
        <v>523000</v>
      </c>
    </row>
    <row r="9" spans="1:27" ht="13.5">
      <c r="A9" s="135" t="s">
        <v>78</v>
      </c>
      <c r="B9" s="136"/>
      <c r="C9" s="153">
        <f aca="true" t="shared" si="1" ref="C9:Y9">SUM(C10:C14)</f>
        <v>232053</v>
      </c>
      <c r="D9" s="153">
        <f>SUM(D10:D14)</f>
        <v>0</v>
      </c>
      <c r="E9" s="154">
        <f t="shared" si="1"/>
        <v>100000</v>
      </c>
      <c r="F9" s="100">
        <f t="shared" si="1"/>
        <v>100000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77007</v>
      </c>
      <c r="L9" s="100">
        <f t="shared" si="1"/>
        <v>0</v>
      </c>
      <c r="M9" s="100">
        <f t="shared" si="1"/>
        <v>91549</v>
      </c>
      <c r="N9" s="100">
        <f t="shared" si="1"/>
        <v>168556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168556</v>
      </c>
      <c r="X9" s="100">
        <f t="shared" si="1"/>
        <v>50000</v>
      </c>
      <c r="Y9" s="100">
        <f t="shared" si="1"/>
        <v>118556</v>
      </c>
      <c r="Z9" s="137">
        <f>+IF(X9&lt;&gt;0,+(Y9/X9)*100,0)</f>
        <v>237.112</v>
      </c>
      <c r="AA9" s="102">
        <f>SUM(AA10:AA14)</f>
        <v>100000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100000</v>
      </c>
      <c r="F12" s="60">
        <v>100000</v>
      </c>
      <c r="G12" s="60"/>
      <c r="H12" s="60"/>
      <c r="I12" s="60"/>
      <c r="J12" s="60"/>
      <c r="K12" s="60">
        <v>77007</v>
      </c>
      <c r="L12" s="60"/>
      <c r="M12" s="60">
        <v>91549</v>
      </c>
      <c r="N12" s="60">
        <v>168556</v>
      </c>
      <c r="O12" s="60"/>
      <c r="P12" s="60"/>
      <c r="Q12" s="60"/>
      <c r="R12" s="60"/>
      <c r="S12" s="60"/>
      <c r="T12" s="60"/>
      <c r="U12" s="60"/>
      <c r="V12" s="60"/>
      <c r="W12" s="60">
        <v>168556</v>
      </c>
      <c r="X12" s="60">
        <v>50000</v>
      </c>
      <c r="Y12" s="60">
        <v>118556</v>
      </c>
      <c r="Z12" s="140">
        <v>237.11</v>
      </c>
      <c r="AA12" s="62">
        <v>100000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>
        <v>232053</v>
      </c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58936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>
        <v>58936</v>
      </c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93326574</v>
      </c>
      <c r="D19" s="153">
        <f>SUM(D20:D23)</f>
        <v>0</v>
      </c>
      <c r="E19" s="154">
        <f t="shared" si="3"/>
        <v>105645614</v>
      </c>
      <c r="F19" s="100">
        <f t="shared" si="3"/>
        <v>105645614</v>
      </c>
      <c r="G19" s="100">
        <f t="shared" si="3"/>
        <v>7333516</v>
      </c>
      <c r="H19" s="100">
        <f t="shared" si="3"/>
        <v>8267058</v>
      </c>
      <c r="I19" s="100">
        <f t="shared" si="3"/>
        <v>0</v>
      </c>
      <c r="J19" s="100">
        <f t="shared" si="3"/>
        <v>15600574</v>
      </c>
      <c r="K19" s="100">
        <f t="shared" si="3"/>
        <v>3093120</v>
      </c>
      <c r="L19" s="100">
        <f t="shared" si="3"/>
        <v>16400227</v>
      </c>
      <c r="M19" s="100">
        <f t="shared" si="3"/>
        <v>7233644</v>
      </c>
      <c r="N19" s="100">
        <f t="shared" si="3"/>
        <v>26726991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42327565</v>
      </c>
      <c r="X19" s="100">
        <f t="shared" si="3"/>
        <v>52822807</v>
      </c>
      <c r="Y19" s="100">
        <f t="shared" si="3"/>
        <v>-10495242</v>
      </c>
      <c r="Z19" s="137">
        <f>+IF(X19&lt;&gt;0,+(Y19/X19)*100,0)</f>
        <v>-19.868769942498513</v>
      </c>
      <c r="AA19" s="102">
        <f>SUM(AA20:AA23)</f>
        <v>105645614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72155196</v>
      </c>
      <c r="D21" s="155"/>
      <c r="E21" s="156">
        <v>80479386</v>
      </c>
      <c r="F21" s="60">
        <v>80479386</v>
      </c>
      <c r="G21" s="60">
        <v>2530876</v>
      </c>
      <c r="H21" s="60">
        <v>4654907</v>
      </c>
      <c r="I21" s="60"/>
      <c r="J21" s="60">
        <v>7185783</v>
      </c>
      <c r="K21" s="60">
        <v>781637</v>
      </c>
      <c r="L21" s="60">
        <v>13536929</v>
      </c>
      <c r="M21" s="60">
        <v>4509958</v>
      </c>
      <c r="N21" s="60">
        <v>18828524</v>
      </c>
      <c r="O21" s="60"/>
      <c r="P21" s="60"/>
      <c r="Q21" s="60"/>
      <c r="R21" s="60"/>
      <c r="S21" s="60"/>
      <c r="T21" s="60"/>
      <c r="U21" s="60"/>
      <c r="V21" s="60"/>
      <c r="W21" s="60">
        <v>26014307</v>
      </c>
      <c r="X21" s="60">
        <v>40239693</v>
      </c>
      <c r="Y21" s="60">
        <v>-14225386</v>
      </c>
      <c r="Z21" s="140">
        <v>-35.35</v>
      </c>
      <c r="AA21" s="62">
        <v>80479386</v>
      </c>
    </row>
    <row r="22" spans="1:27" ht="13.5">
      <c r="A22" s="138" t="s">
        <v>91</v>
      </c>
      <c r="B22" s="136"/>
      <c r="C22" s="157">
        <v>21171378</v>
      </c>
      <c r="D22" s="157"/>
      <c r="E22" s="158">
        <v>25166228</v>
      </c>
      <c r="F22" s="159">
        <v>25166228</v>
      </c>
      <c r="G22" s="159">
        <v>4802640</v>
      </c>
      <c r="H22" s="159">
        <v>3612151</v>
      </c>
      <c r="I22" s="159"/>
      <c r="J22" s="159">
        <v>8414791</v>
      </c>
      <c r="K22" s="159">
        <v>2311483</v>
      </c>
      <c r="L22" s="159">
        <v>2863298</v>
      </c>
      <c r="M22" s="159">
        <v>2723686</v>
      </c>
      <c r="N22" s="159">
        <v>7898467</v>
      </c>
      <c r="O22" s="159"/>
      <c r="P22" s="159"/>
      <c r="Q22" s="159"/>
      <c r="R22" s="159"/>
      <c r="S22" s="159"/>
      <c r="T22" s="159"/>
      <c r="U22" s="159"/>
      <c r="V22" s="159"/>
      <c r="W22" s="159">
        <v>16313258</v>
      </c>
      <c r="X22" s="159">
        <v>12583114</v>
      </c>
      <c r="Y22" s="159">
        <v>3730144</v>
      </c>
      <c r="Z22" s="141">
        <v>29.64</v>
      </c>
      <c r="AA22" s="225">
        <v>25166228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>
        <v>72089</v>
      </c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95183918</v>
      </c>
      <c r="D25" s="217">
        <f>+D5+D9+D15+D19+D24</f>
        <v>0</v>
      </c>
      <c r="E25" s="230">
        <f t="shared" si="4"/>
        <v>106518614</v>
      </c>
      <c r="F25" s="219">
        <f t="shared" si="4"/>
        <v>106518614</v>
      </c>
      <c r="G25" s="219">
        <f t="shared" si="4"/>
        <v>7333516</v>
      </c>
      <c r="H25" s="219">
        <f t="shared" si="4"/>
        <v>8354268</v>
      </c>
      <c r="I25" s="219">
        <f t="shared" si="4"/>
        <v>0</v>
      </c>
      <c r="J25" s="219">
        <f t="shared" si="4"/>
        <v>15687784</v>
      </c>
      <c r="K25" s="219">
        <f t="shared" si="4"/>
        <v>3168424</v>
      </c>
      <c r="L25" s="219">
        <f t="shared" si="4"/>
        <v>16409008</v>
      </c>
      <c r="M25" s="219">
        <f t="shared" si="4"/>
        <v>7330719</v>
      </c>
      <c r="N25" s="219">
        <f t="shared" si="4"/>
        <v>26908151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42595935</v>
      </c>
      <c r="X25" s="219">
        <f t="shared" si="4"/>
        <v>53259307</v>
      </c>
      <c r="Y25" s="219">
        <f t="shared" si="4"/>
        <v>-10663372</v>
      </c>
      <c r="Z25" s="231">
        <f>+IF(X25&lt;&gt;0,+(Y25/X25)*100,0)</f>
        <v>-20.021612372838423</v>
      </c>
      <c r="AA25" s="232">
        <f>+AA5+AA9+AA15+AA19+AA24</f>
        <v>106518614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85142665</v>
      </c>
      <c r="D28" s="155"/>
      <c r="E28" s="156">
        <v>79999123</v>
      </c>
      <c r="F28" s="60">
        <v>79999123</v>
      </c>
      <c r="G28" s="60">
        <v>7333516</v>
      </c>
      <c r="H28" s="60">
        <v>8267058</v>
      </c>
      <c r="I28" s="60"/>
      <c r="J28" s="60">
        <v>15600574</v>
      </c>
      <c r="K28" s="60">
        <v>3066996</v>
      </c>
      <c r="L28" s="60">
        <v>16400227</v>
      </c>
      <c r="M28" s="60">
        <v>7233644</v>
      </c>
      <c r="N28" s="60">
        <v>26700867</v>
      </c>
      <c r="O28" s="60"/>
      <c r="P28" s="60"/>
      <c r="Q28" s="60"/>
      <c r="R28" s="60"/>
      <c r="S28" s="60"/>
      <c r="T28" s="60"/>
      <c r="U28" s="60"/>
      <c r="V28" s="60"/>
      <c r="W28" s="60">
        <v>42301441</v>
      </c>
      <c r="X28" s="60">
        <v>39999562</v>
      </c>
      <c r="Y28" s="60">
        <v>2301879</v>
      </c>
      <c r="Z28" s="140">
        <v>5.75</v>
      </c>
      <c r="AA28" s="155">
        <v>79999123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85142665</v>
      </c>
      <c r="D32" s="210">
        <f>SUM(D28:D31)</f>
        <v>0</v>
      </c>
      <c r="E32" s="211">
        <f t="shared" si="5"/>
        <v>79999123</v>
      </c>
      <c r="F32" s="77">
        <f t="shared" si="5"/>
        <v>79999123</v>
      </c>
      <c r="G32" s="77">
        <f t="shared" si="5"/>
        <v>7333516</v>
      </c>
      <c r="H32" s="77">
        <f t="shared" si="5"/>
        <v>8267058</v>
      </c>
      <c r="I32" s="77">
        <f t="shared" si="5"/>
        <v>0</v>
      </c>
      <c r="J32" s="77">
        <f t="shared" si="5"/>
        <v>15600574</v>
      </c>
      <c r="K32" s="77">
        <f t="shared" si="5"/>
        <v>3066996</v>
      </c>
      <c r="L32" s="77">
        <f t="shared" si="5"/>
        <v>16400227</v>
      </c>
      <c r="M32" s="77">
        <f t="shared" si="5"/>
        <v>7233644</v>
      </c>
      <c r="N32" s="77">
        <f t="shared" si="5"/>
        <v>26700867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42301441</v>
      </c>
      <c r="X32" s="77">
        <f t="shared" si="5"/>
        <v>39999562</v>
      </c>
      <c r="Y32" s="77">
        <f t="shared" si="5"/>
        <v>2301879</v>
      </c>
      <c r="Z32" s="212">
        <f>+IF(X32&lt;&gt;0,+(Y32/X32)*100,0)</f>
        <v>5.754760514627636</v>
      </c>
      <c r="AA32" s="79">
        <f>SUM(AA28:AA31)</f>
        <v>79999123</v>
      </c>
    </row>
    <row r="33" spans="1:27" ht="13.5">
      <c r="A33" s="237" t="s">
        <v>51</v>
      </c>
      <c r="B33" s="136" t="s">
        <v>137</v>
      </c>
      <c r="C33" s="155">
        <v>7726724</v>
      </c>
      <c r="D33" s="155"/>
      <c r="E33" s="156">
        <v>20876491</v>
      </c>
      <c r="F33" s="60">
        <v>20876491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10438246</v>
      </c>
      <c r="Y33" s="60">
        <v>-10438246</v>
      </c>
      <c r="Z33" s="140">
        <v>-100</v>
      </c>
      <c r="AA33" s="62">
        <v>20876491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2314529</v>
      </c>
      <c r="D35" s="155"/>
      <c r="E35" s="156">
        <v>5643000</v>
      </c>
      <c r="F35" s="60">
        <v>5643000</v>
      </c>
      <c r="G35" s="60"/>
      <c r="H35" s="60">
        <v>87210</v>
      </c>
      <c r="I35" s="60"/>
      <c r="J35" s="60">
        <v>87210</v>
      </c>
      <c r="K35" s="60">
        <v>101428</v>
      </c>
      <c r="L35" s="60">
        <v>8781</v>
      </c>
      <c r="M35" s="60">
        <v>97075</v>
      </c>
      <c r="N35" s="60">
        <v>207284</v>
      </c>
      <c r="O35" s="60"/>
      <c r="P35" s="60"/>
      <c r="Q35" s="60"/>
      <c r="R35" s="60"/>
      <c r="S35" s="60"/>
      <c r="T35" s="60"/>
      <c r="U35" s="60"/>
      <c r="V35" s="60"/>
      <c r="W35" s="60">
        <v>294494</v>
      </c>
      <c r="X35" s="60">
        <v>2821500</v>
      </c>
      <c r="Y35" s="60">
        <v>-2527006</v>
      </c>
      <c r="Z35" s="140">
        <v>-89.56</v>
      </c>
      <c r="AA35" s="62">
        <v>5643000</v>
      </c>
    </row>
    <row r="36" spans="1:27" ht="13.5">
      <c r="A36" s="238" t="s">
        <v>139</v>
      </c>
      <c r="B36" s="149"/>
      <c r="C36" s="222">
        <f aca="true" t="shared" si="6" ref="C36:Y36">SUM(C32:C35)</f>
        <v>95183918</v>
      </c>
      <c r="D36" s="222">
        <f>SUM(D32:D35)</f>
        <v>0</v>
      </c>
      <c r="E36" s="218">
        <f t="shared" si="6"/>
        <v>106518614</v>
      </c>
      <c r="F36" s="220">
        <f t="shared" si="6"/>
        <v>106518614</v>
      </c>
      <c r="G36" s="220">
        <f t="shared" si="6"/>
        <v>7333516</v>
      </c>
      <c r="H36" s="220">
        <f t="shared" si="6"/>
        <v>8354268</v>
      </c>
      <c r="I36" s="220">
        <f t="shared" si="6"/>
        <v>0</v>
      </c>
      <c r="J36" s="220">
        <f t="shared" si="6"/>
        <v>15687784</v>
      </c>
      <c r="K36" s="220">
        <f t="shared" si="6"/>
        <v>3168424</v>
      </c>
      <c r="L36" s="220">
        <f t="shared" si="6"/>
        <v>16409008</v>
      </c>
      <c r="M36" s="220">
        <f t="shared" si="6"/>
        <v>7330719</v>
      </c>
      <c r="N36" s="220">
        <f t="shared" si="6"/>
        <v>26908151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42595935</v>
      </c>
      <c r="X36" s="220">
        <f t="shared" si="6"/>
        <v>53259308</v>
      </c>
      <c r="Y36" s="220">
        <f t="shared" si="6"/>
        <v>-10663373</v>
      </c>
      <c r="Z36" s="221">
        <f>+IF(X36&lt;&gt;0,+(Y36/X36)*100,0)</f>
        <v>-20.02161387451748</v>
      </c>
      <c r="AA36" s="239">
        <f>SUM(AA32:AA35)</f>
        <v>106518614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10856169</v>
      </c>
      <c r="D6" s="155"/>
      <c r="E6" s="59">
        <v>3967</v>
      </c>
      <c r="F6" s="60">
        <v>3967</v>
      </c>
      <c r="G6" s="60">
        <v>10422401</v>
      </c>
      <c r="H6" s="60">
        <v>16300</v>
      </c>
      <c r="I6" s="60"/>
      <c r="J6" s="60"/>
      <c r="K6" s="60">
        <v>2593567</v>
      </c>
      <c r="L6" s="60">
        <v>65414127</v>
      </c>
      <c r="M6" s="60">
        <v>14395412</v>
      </c>
      <c r="N6" s="60">
        <v>14395412</v>
      </c>
      <c r="O6" s="60"/>
      <c r="P6" s="60"/>
      <c r="Q6" s="60"/>
      <c r="R6" s="60"/>
      <c r="S6" s="60"/>
      <c r="T6" s="60"/>
      <c r="U6" s="60"/>
      <c r="V6" s="60"/>
      <c r="W6" s="60">
        <v>14395412</v>
      </c>
      <c r="X6" s="60">
        <v>1984</v>
      </c>
      <c r="Y6" s="60">
        <v>14393428</v>
      </c>
      <c r="Z6" s="140">
        <v>725475.2</v>
      </c>
      <c r="AA6" s="62">
        <v>3967</v>
      </c>
    </row>
    <row r="7" spans="1:27" ht="13.5">
      <c r="A7" s="249" t="s">
        <v>144</v>
      </c>
      <c r="B7" s="182"/>
      <c r="C7" s="155">
        <v>15862191</v>
      </c>
      <c r="D7" s="155"/>
      <c r="E7" s="59">
        <v>20000</v>
      </c>
      <c r="F7" s="60">
        <v>20000</v>
      </c>
      <c r="G7" s="60">
        <v>13408476</v>
      </c>
      <c r="H7" s="60">
        <v>104276999</v>
      </c>
      <c r="I7" s="60"/>
      <c r="J7" s="60"/>
      <c r="K7" s="60">
        <v>74445034</v>
      </c>
      <c r="L7" s="60">
        <v>20895669</v>
      </c>
      <c r="M7" s="60">
        <v>49988793</v>
      </c>
      <c r="N7" s="60">
        <v>49988793</v>
      </c>
      <c r="O7" s="60"/>
      <c r="P7" s="60"/>
      <c r="Q7" s="60"/>
      <c r="R7" s="60"/>
      <c r="S7" s="60"/>
      <c r="T7" s="60"/>
      <c r="U7" s="60"/>
      <c r="V7" s="60"/>
      <c r="W7" s="60">
        <v>49988793</v>
      </c>
      <c r="X7" s="60">
        <v>10000</v>
      </c>
      <c r="Y7" s="60">
        <v>49978793</v>
      </c>
      <c r="Z7" s="140">
        <v>499787.93</v>
      </c>
      <c r="AA7" s="62">
        <v>20000</v>
      </c>
    </row>
    <row r="8" spans="1:27" ht="13.5">
      <c r="A8" s="249" t="s">
        <v>145</v>
      </c>
      <c r="B8" s="182"/>
      <c r="C8" s="155">
        <v>10683740</v>
      </c>
      <c r="D8" s="155"/>
      <c r="E8" s="59"/>
      <c r="F8" s="60"/>
      <c r="G8" s="60">
        <v>22890928</v>
      </c>
      <c r="H8" s="60">
        <v>29523299</v>
      </c>
      <c r="I8" s="60"/>
      <c r="J8" s="60"/>
      <c r="K8" s="60">
        <v>36877728</v>
      </c>
      <c r="L8" s="60">
        <v>40139985</v>
      </c>
      <c r="M8" s="60">
        <v>41083472</v>
      </c>
      <c r="N8" s="60">
        <v>41083472</v>
      </c>
      <c r="O8" s="60"/>
      <c r="P8" s="60"/>
      <c r="Q8" s="60"/>
      <c r="R8" s="60"/>
      <c r="S8" s="60"/>
      <c r="T8" s="60"/>
      <c r="U8" s="60"/>
      <c r="V8" s="60"/>
      <c r="W8" s="60">
        <v>41083472</v>
      </c>
      <c r="X8" s="60"/>
      <c r="Y8" s="60">
        <v>41083472</v>
      </c>
      <c r="Z8" s="140"/>
      <c r="AA8" s="62"/>
    </row>
    <row r="9" spans="1:27" ht="13.5">
      <c r="A9" s="249" t="s">
        <v>146</v>
      </c>
      <c r="B9" s="182"/>
      <c r="C9" s="155">
        <v>6790619</v>
      </c>
      <c r="D9" s="155"/>
      <c r="E9" s="59"/>
      <c r="F9" s="60"/>
      <c r="G9" s="60">
        <v>55269544</v>
      </c>
      <c r="H9" s="60">
        <v>59835532</v>
      </c>
      <c r="I9" s="60">
        <v>44131961</v>
      </c>
      <c r="J9" s="60">
        <v>44131961</v>
      </c>
      <c r="K9" s="60">
        <v>98515149</v>
      </c>
      <c r="L9" s="60">
        <v>81794434</v>
      </c>
      <c r="M9" s="60">
        <v>82449449</v>
      </c>
      <c r="N9" s="60">
        <v>82449449</v>
      </c>
      <c r="O9" s="60"/>
      <c r="P9" s="60"/>
      <c r="Q9" s="60"/>
      <c r="R9" s="60"/>
      <c r="S9" s="60"/>
      <c r="T9" s="60"/>
      <c r="U9" s="60"/>
      <c r="V9" s="60"/>
      <c r="W9" s="60">
        <v>82449449</v>
      </c>
      <c r="X9" s="60"/>
      <c r="Y9" s="60">
        <v>82449449</v>
      </c>
      <c r="Z9" s="140"/>
      <c r="AA9" s="62"/>
    </row>
    <row r="10" spans="1:27" ht="13.5">
      <c r="A10" s="249" t="s">
        <v>147</v>
      </c>
      <c r="B10" s="182"/>
      <c r="C10" s="155">
        <v>46421489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1706530</v>
      </c>
      <c r="D11" s="155"/>
      <c r="E11" s="59">
        <v>1483</v>
      </c>
      <c r="F11" s="60">
        <v>1483</v>
      </c>
      <c r="G11" s="60">
        <v>1503708</v>
      </c>
      <c r="H11" s="60">
        <v>1712844</v>
      </c>
      <c r="I11" s="60">
        <v>760942</v>
      </c>
      <c r="J11" s="60">
        <v>760942</v>
      </c>
      <c r="K11" s="60">
        <v>3246057</v>
      </c>
      <c r="L11" s="60">
        <v>2293424</v>
      </c>
      <c r="M11" s="60">
        <v>2628832</v>
      </c>
      <c r="N11" s="60">
        <v>2628832</v>
      </c>
      <c r="O11" s="60"/>
      <c r="P11" s="60"/>
      <c r="Q11" s="60"/>
      <c r="R11" s="60"/>
      <c r="S11" s="60"/>
      <c r="T11" s="60"/>
      <c r="U11" s="60"/>
      <c r="V11" s="60"/>
      <c r="W11" s="60">
        <v>2628832</v>
      </c>
      <c r="X11" s="60">
        <v>742</v>
      </c>
      <c r="Y11" s="60">
        <v>2628090</v>
      </c>
      <c r="Z11" s="140">
        <v>354190.03</v>
      </c>
      <c r="AA11" s="62">
        <v>1483</v>
      </c>
    </row>
    <row r="12" spans="1:27" ht="13.5">
      <c r="A12" s="250" t="s">
        <v>56</v>
      </c>
      <c r="B12" s="251"/>
      <c r="C12" s="168">
        <f aca="true" t="shared" si="0" ref="C12:Y12">SUM(C6:C11)</f>
        <v>92320738</v>
      </c>
      <c r="D12" s="168">
        <f>SUM(D6:D11)</f>
        <v>0</v>
      </c>
      <c r="E12" s="72">
        <f t="shared" si="0"/>
        <v>25450</v>
      </c>
      <c r="F12" s="73">
        <f t="shared" si="0"/>
        <v>25450</v>
      </c>
      <c r="G12" s="73">
        <f t="shared" si="0"/>
        <v>103495057</v>
      </c>
      <c r="H12" s="73">
        <f t="shared" si="0"/>
        <v>195364974</v>
      </c>
      <c r="I12" s="73">
        <f t="shared" si="0"/>
        <v>44892903</v>
      </c>
      <c r="J12" s="73">
        <f t="shared" si="0"/>
        <v>44892903</v>
      </c>
      <c r="K12" s="73">
        <f t="shared" si="0"/>
        <v>215677535</v>
      </c>
      <c r="L12" s="73">
        <f t="shared" si="0"/>
        <v>210537639</v>
      </c>
      <c r="M12" s="73">
        <f t="shared" si="0"/>
        <v>190545958</v>
      </c>
      <c r="N12" s="73">
        <f t="shared" si="0"/>
        <v>190545958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190545958</v>
      </c>
      <c r="X12" s="73">
        <f t="shared" si="0"/>
        <v>12726</v>
      </c>
      <c r="Y12" s="73">
        <f t="shared" si="0"/>
        <v>190533232</v>
      </c>
      <c r="Z12" s="170">
        <f>+IF(X12&lt;&gt;0,+(Y12/X12)*100,0)</f>
        <v>1497196.542511394</v>
      </c>
      <c r="AA12" s="74">
        <f>SUM(AA6:AA11)</f>
        <v>25450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1207323</v>
      </c>
      <c r="D16" s="155"/>
      <c r="E16" s="59"/>
      <c r="F16" s="60"/>
      <c r="G16" s="159">
        <v>4386207</v>
      </c>
      <c r="H16" s="159">
        <v>3112573</v>
      </c>
      <c r="I16" s="159"/>
      <c r="J16" s="60"/>
      <c r="K16" s="159">
        <v>3128242</v>
      </c>
      <c r="L16" s="159">
        <v>3136077</v>
      </c>
      <c r="M16" s="60">
        <v>3143912</v>
      </c>
      <c r="N16" s="159">
        <v>3143912</v>
      </c>
      <c r="O16" s="159"/>
      <c r="P16" s="159"/>
      <c r="Q16" s="60"/>
      <c r="R16" s="159"/>
      <c r="S16" s="159"/>
      <c r="T16" s="60"/>
      <c r="U16" s="159"/>
      <c r="V16" s="159"/>
      <c r="W16" s="159">
        <v>3143912</v>
      </c>
      <c r="X16" s="60"/>
      <c r="Y16" s="159">
        <v>3143912</v>
      </c>
      <c r="Z16" s="141"/>
      <c r="AA16" s="225"/>
    </row>
    <row r="17" spans="1:27" ht="13.5">
      <c r="A17" s="249" t="s">
        <v>152</v>
      </c>
      <c r="B17" s="182"/>
      <c r="C17" s="155">
        <v>4194567</v>
      </c>
      <c r="D17" s="155"/>
      <c r="E17" s="59">
        <v>3850</v>
      </c>
      <c r="F17" s="60">
        <v>3850</v>
      </c>
      <c r="G17" s="60">
        <v>2535533</v>
      </c>
      <c r="H17" s="60">
        <v>2666452</v>
      </c>
      <c r="I17" s="60"/>
      <c r="J17" s="60"/>
      <c r="K17" s="60">
        <v>2650909</v>
      </c>
      <c r="L17" s="60">
        <v>2647023</v>
      </c>
      <c r="M17" s="60">
        <v>2643138</v>
      </c>
      <c r="N17" s="60">
        <v>2643138</v>
      </c>
      <c r="O17" s="60"/>
      <c r="P17" s="60"/>
      <c r="Q17" s="60"/>
      <c r="R17" s="60"/>
      <c r="S17" s="60"/>
      <c r="T17" s="60"/>
      <c r="U17" s="60"/>
      <c r="V17" s="60"/>
      <c r="W17" s="60">
        <v>2643138</v>
      </c>
      <c r="X17" s="60">
        <v>1925</v>
      </c>
      <c r="Y17" s="60">
        <v>2641213</v>
      </c>
      <c r="Z17" s="140">
        <v>137205.87</v>
      </c>
      <c r="AA17" s="62">
        <v>3850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1224570094</v>
      </c>
      <c r="D19" s="155"/>
      <c r="E19" s="59">
        <v>1275017</v>
      </c>
      <c r="F19" s="60">
        <v>1275017</v>
      </c>
      <c r="G19" s="60">
        <v>1216821109</v>
      </c>
      <c r="H19" s="60">
        <v>1240940131</v>
      </c>
      <c r="I19" s="60">
        <v>2604873</v>
      </c>
      <c r="J19" s="60">
        <v>2604873</v>
      </c>
      <c r="K19" s="60">
        <v>1253480617</v>
      </c>
      <c r="L19" s="60">
        <v>1258736704</v>
      </c>
      <c r="M19" s="60">
        <v>1262388455</v>
      </c>
      <c r="N19" s="60">
        <v>1262388455</v>
      </c>
      <c r="O19" s="60"/>
      <c r="P19" s="60"/>
      <c r="Q19" s="60"/>
      <c r="R19" s="60"/>
      <c r="S19" s="60"/>
      <c r="T19" s="60"/>
      <c r="U19" s="60"/>
      <c r="V19" s="60"/>
      <c r="W19" s="60">
        <v>1262388455</v>
      </c>
      <c r="X19" s="60">
        <v>637509</v>
      </c>
      <c r="Y19" s="60">
        <v>1261750946</v>
      </c>
      <c r="Z19" s="140">
        <v>197918.92</v>
      </c>
      <c r="AA19" s="62">
        <v>1275017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2858486</v>
      </c>
      <c r="D22" s="155"/>
      <c r="E22" s="59">
        <v>3547</v>
      </c>
      <c r="F22" s="60">
        <v>3547</v>
      </c>
      <c r="G22" s="60">
        <v>3217039</v>
      </c>
      <c r="H22" s="60">
        <v>2855620</v>
      </c>
      <c r="I22" s="60"/>
      <c r="J22" s="60"/>
      <c r="K22" s="60">
        <v>2649674</v>
      </c>
      <c r="L22" s="60">
        <v>2598182</v>
      </c>
      <c r="M22" s="60">
        <v>2546695</v>
      </c>
      <c r="N22" s="60">
        <v>2546695</v>
      </c>
      <c r="O22" s="60"/>
      <c r="P22" s="60"/>
      <c r="Q22" s="60"/>
      <c r="R22" s="60"/>
      <c r="S22" s="60"/>
      <c r="T22" s="60"/>
      <c r="U22" s="60"/>
      <c r="V22" s="60"/>
      <c r="W22" s="60">
        <v>2546695</v>
      </c>
      <c r="X22" s="60">
        <v>1774</v>
      </c>
      <c r="Y22" s="60">
        <v>2544921</v>
      </c>
      <c r="Z22" s="140">
        <v>143456.65</v>
      </c>
      <c r="AA22" s="62">
        <v>3547</v>
      </c>
    </row>
    <row r="23" spans="1:27" ht="13.5">
      <c r="A23" s="249" t="s">
        <v>158</v>
      </c>
      <c r="B23" s="182"/>
      <c r="C23" s="155"/>
      <c r="D23" s="155"/>
      <c r="E23" s="59">
        <v>3850</v>
      </c>
      <c r="F23" s="60">
        <v>3850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1925</v>
      </c>
      <c r="Y23" s="159">
        <v>-1925</v>
      </c>
      <c r="Z23" s="141">
        <v>-100</v>
      </c>
      <c r="AA23" s="225">
        <v>3850</v>
      </c>
    </row>
    <row r="24" spans="1:27" ht="13.5">
      <c r="A24" s="250" t="s">
        <v>57</v>
      </c>
      <c r="B24" s="253"/>
      <c r="C24" s="168">
        <f aca="true" t="shared" si="1" ref="C24:Y24">SUM(C15:C23)</f>
        <v>1232830470</v>
      </c>
      <c r="D24" s="168">
        <f>SUM(D15:D23)</f>
        <v>0</v>
      </c>
      <c r="E24" s="76">
        <f t="shared" si="1"/>
        <v>1286264</v>
      </c>
      <c r="F24" s="77">
        <f t="shared" si="1"/>
        <v>1286264</v>
      </c>
      <c r="G24" s="77">
        <f t="shared" si="1"/>
        <v>1226959888</v>
      </c>
      <c r="H24" s="77">
        <f t="shared" si="1"/>
        <v>1249574776</v>
      </c>
      <c r="I24" s="77">
        <f t="shared" si="1"/>
        <v>2604873</v>
      </c>
      <c r="J24" s="77">
        <f t="shared" si="1"/>
        <v>2604873</v>
      </c>
      <c r="K24" s="77">
        <f t="shared" si="1"/>
        <v>1261909442</v>
      </c>
      <c r="L24" s="77">
        <f t="shared" si="1"/>
        <v>1267117986</v>
      </c>
      <c r="M24" s="77">
        <f t="shared" si="1"/>
        <v>1270722200</v>
      </c>
      <c r="N24" s="77">
        <f t="shared" si="1"/>
        <v>1270722200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1270722200</v>
      </c>
      <c r="X24" s="77">
        <f t="shared" si="1"/>
        <v>643133</v>
      </c>
      <c r="Y24" s="77">
        <f t="shared" si="1"/>
        <v>1270079067</v>
      </c>
      <c r="Z24" s="212">
        <f>+IF(X24&lt;&gt;0,+(Y24/X24)*100,0)</f>
        <v>197483.1126687637</v>
      </c>
      <c r="AA24" s="79">
        <f>SUM(AA15:AA23)</f>
        <v>1286264</v>
      </c>
    </row>
    <row r="25" spans="1:27" ht="13.5">
      <c r="A25" s="250" t="s">
        <v>159</v>
      </c>
      <c r="B25" s="251"/>
      <c r="C25" s="168">
        <f aca="true" t="shared" si="2" ref="C25:Y25">+C12+C24</f>
        <v>1325151208</v>
      </c>
      <c r="D25" s="168">
        <f>+D12+D24</f>
        <v>0</v>
      </c>
      <c r="E25" s="72">
        <f t="shared" si="2"/>
        <v>1311714</v>
      </c>
      <c r="F25" s="73">
        <f t="shared" si="2"/>
        <v>1311714</v>
      </c>
      <c r="G25" s="73">
        <f t="shared" si="2"/>
        <v>1330454945</v>
      </c>
      <c r="H25" s="73">
        <f t="shared" si="2"/>
        <v>1444939750</v>
      </c>
      <c r="I25" s="73">
        <f t="shared" si="2"/>
        <v>47497776</v>
      </c>
      <c r="J25" s="73">
        <f t="shared" si="2"/>
        <v>47497776</v>
      </c>
      <c r="K25" s="73">
        <f t="shared" si="2"/>
        <v>1477586977</v>
      </c>
      <c r="L25" s="73">
        <f t="shared" si="2"/>
        <v>1477655625</v>
      </c>
      <c r="M25" s="73">
        <f t="shared" si="2"/>
        <v>1461268158</v>
      </c>
      <c r="N25" s="73">
        <f t="shared" si="2"/>
        <v>1461268158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1461268158</v>
      </c>
      <c r="X25" s="73">
        <f t="shared" si="2"/>
        <v>655859</v>
      </c>
      <c r="Y25" s="73">
        <f t="shared" si="2"/>
        <v>1460612299</v>
      </c>
      <c r="Z25" s="170">
        <f>+IF(X25&lt;&gt;0,+(Y25/X25)*100,0)</f>
        <v>222702.18126152112</v>
      </c>
      <c r="AA25" s="74">
        <f>+AA12+AA24</f>
        <v>1311714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855953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400392</v>
      </c>
      <c r="D30" s="155"/>
      <c r="E30" s="59">
        <v>398</v>
      </c>
      <c r="F30" s="60">
        <v>398</v>
      </c>
      <c r="G30" s="60">
        <v>-1742284</v>
      </c>
      <c r="H30" s="60">
        <v>-977140</v>
      </c>
      <c r="I30" s="60"/>
      <c r="J30" s="60"/>
      <c r="K30" s="60">
        <v>-229831</v>
      </c>
      <c r="L30" s="60">
        <v>-233388</v>
      </c>
      <c r="M30" s="60">
        <v>-234725</v>
      </c>
      <c r="N30" s="60">
        <v>-234725</v>
      </c>
      <c r="O30" s="60"/>
      <c r="P30" s="60"/>
      <c r="Q30" s="60"/>
      <c r="R30" s="60"/>
      <c r="S30" s="60"/>
      <c r="T30" s="60"/>
      <c r="U30" s="60"/>
      <c r="V30" s="60"/>
      <c r="W30" s="60">
        <v>-234725</v>
      </c>
      <c r="X30" s="60">
        <v>199</v>
      </c>
      <c r="Y30" s="60">
        <v>-234924</v>
      </c>
      <c r="Z30" s="140">
        <v>-118052.26</v>
      </c>
      <c r="AA30" s="62">
        <v>398</v>
      </c>
    </row>
    <row r="31" spans="1:27" ht="13.5">
      <c r="A31" s="249" t="s">
        <v>163</v>
      </c>
      <c r="B31" s="182"/>
      <c r="C31" s="155">
        <v>170749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57145736</v>
      </c>
      <c r="D32" s="155"/>
      <c r="E32" s="59">
        <v>47315</v>
      </c>
      <c r="F32" s="60">
        <v>47315</v>
      </c>
      <c r="G32" s="60">
        <v>50121056</v>
      </c>
      <c r="H32" s="60">
        <v>102405865</v>
      </c>
      <c r="I32" s="60">
        <v>32989270</v>
      </c>
      <c r="J32" s="60">
        <v>32989270</v>
      </c>
      <c r="K32" s="60">
        <v>140224886</v>
      </c>
      <c r="L32" s="60">
        <v>118880132</v>
      </c>
      <c r="M32" s="60">
        <v>77695583</v>
      </c>
      <c r="N32" s="60">
        <v>77695583</v>
      </c>
      <c r="O32" s="60"/>
      <c r="P32" s="60"/>
      <c r="Q32" s="60"/>
      <c r="R32" s="60"/>
      <c r="S32" s="60"/>
      <c r="T32" s="60"/>
      <c r="U32" s="60"/>
      <c r="V32" s="60"/>
      <c r="W32" s="60">
        <v>77695583</v>
      </c>
      <c r="X32" s="60">
        <v>23658</v>
      </c>
      <c r="Y32" s="60">
        <v>77671925</v>
      </c>
      <c r="Z32" s="140">
        <v>328311.46</v>
      </c>
      <c r="AA32" s="62">
        <v>47315</v>
      </c>
    </row>
    <row r="33" spans="1:27" ht="13.5">
      <c r="A33" s="249" t="s">
        <v>165</v>
      </c>
      <c r="B33" s="182"/>
      <c r="C33" s="155">
        <v>15175822</v>
      </c>
      <c r="D33" s="155"/>
      <c r="E33" s="59">
        <v>11415</v>
      </c>
      <c r="F33" s="60">
        <v>11415</v>
      </c>
      <c r="G33" s="60">
        <v>10382627</v>
      </c>
      <c r="H33" s="60">
        <v>13044076</v>
      </c>
      <c r="I33" s="60"/>
      <c r="J33" s="60"/>
      <c r="K33" s="60">
        <v>16682286</v>
      </c>
      <c r="L33" s="60">
        <v>16629762</v>
      </c>
      <c r="M33" s="60">
        <v>15632078</v>
      </c>
      <c r="N33" s="60">
        <v>15632078</v>
      </c>
      <c r="O33" s="60"/>
      <c r="P33" s="60"/>
      <c r="Q33" s="60"/>
      <c r="R33" s="60"/>
      <c r="S33" s="60"/>
      <c r="T33" s="60"/>
      <c r="U33" s="60"/>
      <c r="V33" s="60"/>
      <c r="W33" s="60">
        <v>15632078</v>
      </c>
      <c r="X33" s="60">
        <v>5708</v>
      </c>
      <c r="Y33" s="60">
        <v>15626370</v>
      </c>
      <c r="Z33" s="140">
        <v>273762.61</v>
      </c>
      <c r="AA33" s="62">
        <v>11415</v>
      </c>
    </row>
    <row r="34" spans="1:27" ht="13.5">
      <c r="A34" s="250" t="s">
        <v>58</v>
      </c>
      <c r="B34" s="251"/>
      <c r="C34" s="168">
        <f aca="true" t="shared" si="3" ref="C34:Y34">SUM(C29:C33)</f>
        <v>72892699</v>
      </c>
      <c r="D34" s="168">
        <f>SUM(D29:D33)</f>
        <v>0</v>
      </c>
      <c r="E34" s="72">
        <f t="shared" si="3"/>
        <v>59128</v>
      </c>
      <c r="F34" s="73">
        <f t="shared" si="3"/>
        <v>59128</v>
      </c>
      <c r="G34" s="73">
        <f t="shared" si="3"/>
        <v>58761399</v>
      </c>
      <c r="H34" s="73">
        <f t="shared" si="3"/>
        <v>115328754</v>
      </c>
      <c r="I34" s="73">
        <f t="shared" si="3"/>
        <v>32989270</v>
      </c>
      <c r="J34" s="73">
        <f t="shared" si="3"/>
        <v>32989270</v>
      </c>
      <c r="K34" s="73">
        <f t="shared" si="3"/>
        <v>156677341</v>
      </c>
      <c r="L34" s="73">
        <f t="shared" si="3"/>
        <v>135276506</v>
      </c>
      <c r="M34" s="73">
        <f t="shared" si="3"/>
        <v>93092936</v>
      </c>
      <c r="N34" s="73">
        <f t="shared" si="3"/>
        <v>93092936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93092936</v>
      </c>
      <c r="X34" s="73">
        <f t="shared" si="3"/>
        <v>29565</v>
      </c>
      <c r="Y34" s="73">
        <f t="shared" si="3"/>
        <v>93063371</v>
      </c>
      <c r="Z34" s="170">
        <f>+IF(X34&lt;&gt;0,+(Y34/X34)*100,0)</f>
        <v>314775.48114324367</v>
      </c>
      <c r="AA34" s="74">
        <f>SUM(AA29:AA33)</f>
        <v>59128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6098601</v>
      </c>
      <c r="D37" s="155"/>
      <c r="E37" s="59">
        <v>6053</v>
      </c>
      <c r="F37" s="60">
        <v>6053</v>
      </c>
      <c r="G37" s="60">
        <v>6498993</v>
      </c>
      <c r="H37" s="60">
        <v>6498993</v>
      </c>
      <c r="I37" s="60"/>
      <c r="J37" s="60"/>
      <c r="K37" s="60">
        <v>6305751</v>
      </c>
      <c r="L37" s="60">
        <v>6305751</v>
      </c>
      <c r="M37" s="60">
        <v>6305751</v>
      </c>
      <c r="N37" s="60">
        <v>6305751</v>
      </c>
      <c r="O37" s="60"/>
      <c r="P37" s="60"/>
      <c r="Q37" s="60"/>
      <c r="R37" s="60"/>
      <c r="S37" s="60"/>
      <c r="T37" s="60"/>
      <c r="U37" s="60"/>
      <c r="V37" s="60"/>
      <c r="W37" s="60">
        <v>6305751</v>
      </c>
      <c r="X37" s="60">
        <v>3027</v>
      </c>
      <c r="Y37" s="60">
        <v>6302724</v>
      </c>
      <c r="Z37" s="140">
        <v>208216.85</v>
      </c>
      <c r="AA37" s="62">
        <v>6053</v>
      </c>
    </row>
    <row r="38" spans="1:27" ht="13.5">
      <c r="A38" s="249" t="s">
        <v>165</v>
      </c>
      <c r="B38" s="182"/>
      <c r="C38" s="155">
        <v>26411241</v>
      </c>
      <c r="D38" s="155"/>
      <c r="E38" s="59">
        <v>14053</v>
      </c>
      <c r="F38" s="60">
        <v>14053</v>
      </c>
      <c r="G38" s="60">
        <v>26660499</v>
      </c>
      <c r="H38" s="60">
        <v>28019383</v>
      </c>
      <c r="I38" s="60"/>
      <c r="J38" s="60"/>
      <c r="K38" s="60">
        <v>30921277</v>
      </c>
      <c r="L38" s="60">
        <v>31267141</v>
      </c>
      <c r="M38" s="60">
        <v>31189946</v>
      </c>
      <c r="N38" s="60">
        <v>31189946</v>
      </c>
      <c r="O38" s="60"/>
      <c r="P38" s="60"/>
      <c r="Q38" s="60"/>
      <c r="R38" s="60"/>
      <c r="S38" s="60"/>
      <c r="T38" s="60"/>
      <c r="U38" s="60"/>
      <c r="V38" s="60"/>
      <c r="W38" s="60">
        <v>31189946</v>
      </c>
      <c r="X38" s="60">
        <v>7027</v>
      </c>
      <c r="Y38" s="60">
        <v>31182919</v>
      </c>
      <c r="Z38" s="140">
        <v>443758.63</v>
      </c>
      <c r="AA38" s="62">
        <v>14053</v>
      </c>
    </row>
    <row r="39" spans="1:27" ht="13.5">
      <c r="A39" s="250" t="s">
        <v>59</v>
      </c>
      <c r="B39" s="253"/>
      <c r="C39" s="168">
        <f aca="true" t="shared" si="4" ref="C39:Y39">SUM(C37:C38)</f>
        <v>32509842</v>
      </c>
      <c r="D39" s="168">
        <f>SUM(D37:D38)</f>
        <v>0</v>
      </c>
      <c r="E39" s="76">
        <f t="shared" si="4"/>
        <v>20106</v>
      </c>
      <c r="F39" s="77">
        <f t="shared" si="4"/>
        <v>20106</v>
      </c>
      <c r="G39" s="77">
        <f t="shared" si="4"/>
        <v>33159492</v>
      </c>
      <c r="H39" s="77">
        <f t="shared" si="4"/>
        <v>34518376</v>
      </c>
      <c r="I39" s="77">
        <f t="shared" si="4"/>
        <v>0</v>
      </c>
      <c r="J39" s="77">
        <f t="shared" si="4"/>
        <v>0</v>
      </c>
      <c r="K39" s="77">
        <f t="shared" si="4"/>
        <v>37227028</v>
      </c>
      <c r="L39" s="77">
        <f t="shared" si="4"/>
        <v>37572892</v>
      </c>
      <c r="M39" s="77">
        <f t="shared" si="4"/>
        <v>37495697</v>
      </c>
      <c r="N39" s="77">
        <f t="shared" si="4"/>
        <v>37495697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37495697</v>
      </c>
      <c r="X39" s="77">
        <f t="shared" si="4"/>
        <v>10054</v>
      </c>
      <c r="Y39" s="77">
        <f t="shared" si="4"/>
        <v>37485643</v>
      </c>
      <c r="Z39" s="212">
        <f>+IF(X39&lt;&gt;0,+(Y39/X39)*100,0)</f>
        <v>372843.0773821365</v>
      </c>
      <c r="AA39" s="79">
        <f>SUM(AA37:AA38)</f>
        <v>20106</v>
      </c>
    </row>
    <row r="40" spans="1:27" ht="13.5">
      <c r="A40" s="250" t="s">
        <v>167</v>
      </c>
      <c r="B40" s="251"/>
      <c r="C40" s="168">
        <f aca="true" t="shared" si="5" ref="C40:Y40">+C34+C39</f>
        <v>105402541</v>
      </c>
      <c r="D40" s="168">
        <f>+D34+D39</f>
        <v>0</v>
      </c>
      <c r="E40" s="72">
        <f t="shared" si="5"/>
        <v>79234</v>
      </c>
      <c r="F40" s="73">
        <f t="shared" si="5"/>
        <v>79234</v>
      </c>
      <c r="G40" s="73">
        <f t="shared" si="5"/>
        <v>91920891</v>
      </c>
      <c r="H40" s="73">
        <f t="shared" si="5"/>
        <v>149847130</v>
      </c>
      <c r="I40" s="73">
        <f t="shared" si="5"/>
        <v>32989270</v>
      </c>
      <c r="J40" s="73">
        <f t="shared" si="5"/>
        <v>32989270</v>
      </c>
      <c r="K40" s="73">
        <f t="shared" si="5"/>
        <v>193904369</v>
      </c>
      <c r="L40" s="73">
        <f t="shared" si="5"/>
        <v>172849398</v>
      </c>
      <c r="M40" s="73">
        <f t="shared" si="5"/>
        <v>130588633</v>
      </c>
      <c r="N40" s="73">
        <f t="shared" si="5"/>
        <v>130588633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130588633</v>
      </c>
      <c r="X40" s="73">
        <f t="shared" si="5"/>
        <v>39619</v>
      </c>
      <c r="Y40" s="73">
        <f t="shared" si="5"/>
        <v>130549014</v>
      </c>
      <c r="Z40" s="170">
        <f>+IF(X40&lt;&gt;0,+(Y40/X40)*100,0)</f>
        <v>329511.12849895254</v>
      </c>
      <c r="AA40" s="74">
        <f>+AA34+AA39</f>
        <v>79234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1219748667</v>
      </c>
      <c r="D42" s="257">
        <f>+D25-D40</f>
        <v>0</v>
      </c>
      <c r="E42" s="258">
        <f t="shared" si="6"/>
        <v>1232480</v>
      </c>
      <c r="F42" s="259">
        <f t="shared" si="6"/>
        <v>1232480</v>
      </c>
      <c r="G42" s="259">
        <f t="shared" si="6"/>
        <v>1238534054</v>
      </c>
      <c r="H42" s="259">
        <f t="shared" si="6"/>
        <v>1295092620</v>
      </c>
      <c r="I42" s="259">
        <f t="shared" si="6"/>
        <v>14508506</v>
      </c>
      <c r="J42" s="259">
        <f t="shared" si="6"/>
        <v>14508506</v>
      </c>
      <c r="K42" s="259">
        <f t="shared" si="6"/>
        <v>1283682608</v>
      </c>
      <c r="L42" s="259">
        <f t="shared" si="6"/>
        <v>1304806227</v>
      </c>
      <c r="M42" s="259">
        <f t="shared" si="6"/>
        <v>1330679525</v>
      </c>
      <c r="N42" s="259">
        <f t="shared" si="6"/>
        <v>1330679525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1330679525</v>
      </c>
      <c r="X42" s="259">
        <f t="shared" si="6"/>
        <v>616240</v>
      </c>
      <c r="Y42" s="259">
        <f t="shared" si="6"/>
        <v>1330063285</v>
      </c>
      <c r="Z42" s="260">
        <f>+IF(X42&lt;&gt;0,+(Y42/X42)*100,0)</f>
        <v>215835.27278333117</v>
      </c>
      <c r="AA42" s="261">
        <f>+AA25-AA40</f>
        <v>1232480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1219748667</v>
      </c>
      <c r="D45" s="155"/>
      <c r="E45" s="59">
        <v>1232480</v>
      </c>
      <c r="F45" s="60">
        <v>1232480</v>
      </c>
      <c r="G45" s="60">
        <v>1238534054</v>
      </c>
      <c r="H45" s="60">
        <v>1295092620</v>
      </c>
      <c r="I45" s="60">
        <v>14508506</v>
      </c>
      <c r="J45" s="60">
        <v>14508506</v>
      </c>
      <c r="K45" s="60">
        <v>1283682608</v>
      </c>
      <c r="L45" s="60">
        <v>1304806227</v>
      </c>
      <c r="M45" s="60">
        <v>1330679525</v>
      </c>
      <c r="N45" s="60">
        <v>1330679525</v>
      </c>
      <c r="O45" s="60"/>
      <c r="P45" s="60"/>
      <c r="Q45" s="60"/>
      <c r="R45" s="60"/>
      <c r="S45" s="60"/>
      <c r="T45" s="60"/>
      <c r="U45" s="60"/>
      <c r="V45" s="60"/>
      <c r="W45" s="60">
        <v>1330679525</v>
      </c>
      <c r="X45" s="60">
        <v>616240</v>
      </c>
      <c r="Y45" s="60">
        <v>1330063285</v>
      </c>
      <c r="Z45" s="139">
        <v>215835.27</v>
      </c>
      <c r="AA45" s="62">
        <v>1232480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1219748667</v>
      </c>
      <c r="D48" s="217">
        <f>SUM(D45:D47)</f>
        <v>0</v>
      </c>
      <c r="E48" s="264">
        <f t="shared" si="7"/>
        <v>1232480</v>
      </c>
      <c r="F48" s="219">
        <f t="shared" si="7"/>
        <v>1232480</v>
      </c>
      <c r="G48" s="219">
        <f t="shared" si="7"/>
        <v>1238534054</v>
      </c>
      <c r="H48" s="219">
        <f t="shared" si="7"/>
        <v>1295092620</v>
      </c>
      <c r="I48" s="219">
        <f t="shared" si="7"/>
        <v>14508506</v>
      </c>
      <c r="J48" s="219">
        <f t="shared" si="7"/>
        <v>14508506</v>
      </c>
      <c r="K48" s="219">
        <f t="shared" si="7"/>
        <v>1283682608</v>
      </c>
      <c r="L48" s="219">
        <f t="shared" si="7"/>
        <v>1304806227</v>
      </c>
      <c r="M48" s="219">
        <f t="shared" si="7"/>
        <v>1330679525</v>
      </c>
      <c r="N48" s="219">
        <f t="shared" si="7"/>
        <v>1330679525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1330679525</v>
      </c>
      <c r="X48" s="219">
        <f t="shared" si="7"/>
        <v>616240</v>
      </c>
      <c r="Y48" s="219">
        <f t="shared" si="7"/>
        <v>1330063285</v>
      </c>
      <c r="Z48" s="265">
        <f>+IF(X48&lt;&gt;0,+(Y48/X48)*100,0)</f>
        <v>215835.27278333117</v>
      </c>
      <c r="AA48" s="232">
        <f>SUM(AA45:AA47)</f>
        <v>1232480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49488428</v>
      </c>
      <c r="D6" s="155"/>
      <c r="E6" s="59">
        <v>4213</v>
      </c>
      <c r="F6" s="60">
        <v>4213</v>
      </c>
      <c r="G6" s="60">
        <v>982065</v>
      </c>
      <c r="H6" s="60">
        <v>300687</v>
      </c>
      <c r="I6" s="60">
        <v>548438</v>
      </c>
      <c r="J6" s="60">
        <v>1831190</v>
      </c>
      <c r="K6" s="60">
        <v>305780</v>
      </c>
      <c r="L6" s="60">
        <v>36790</v>
      </c>
      <c r="M6" s="60">
        <v>22406</v>
      </c>
      <c r="N6" s="60">
        <v>364976</v>
      </c>
      <c r="O6" s="60"/>
      <c r="P6" s="60"/>
      <c r="Q6" s="60"/>
      <c r="R6" s="60"/>
      <c r="S6" s="60"/>
      <c r="T6" s="60"/>
      <c r="U6" s="60"/>
      <c r="V6" s="60"/>
      <c r="W6" s="60">
        <v>2196166</v>
      </c>
      <c r="X6" s="60">
        <v>2629</v>
      </c>
      <c r="Y6" s="60">
        <v>2193537</v>
      </c>
      <c r="Z6" s="140">
        <v>83436.17</v>
      </c>
      <c r="AA6" s="62">
        <v>4213</v>
      </c>
    </row>
    <row r="7" spans="1:27" ht="13.5">
      <c r="A7" s="249" t="s">
        <v>178</v>
      </c>
      <c r="B7" s="182"/>
      <c r="C7" s="155">
        <v>234373277</v>
      </c>
      <c r="D7" s="155"/>
      <c r="E7" s="59">
        <v>238528</v>
      </c>
      <c r="F7" s="60">
        <v>238528</v>
      </c>
      <c r="G7" s="60">
        <v>82874053</v>
      </c>
      <c r="H7" s="60">
        <v>26607638</v>
      </c>
      <c r="I7" s="60">
        <v>25141596</v>
      </c>
      <c r="J7" s="60">
        <v>134623287</v>
      </c>
      <c r="K7" s="60">
        <v>45699622</v>
      </c>
      <c r="L7" s="60">
        <v>85752794</v>
      </c>
      <c r="M7" s="60">
        <v>28026018</v>
      </c>
      <c r="N7" s="60">
        <v>159478434</v>
      </c>
      <c r="O7" s="60"/>
      <c r="P7" s="60"/>
      <c r="Q7" s="60"/>
      <c r="R7" s="60"/>
      <c r="S7" s="60"/>
      <c r="T7" s="60"/>
      <c r="U7" s="60"/>
      <c r="V7" s="60"/>
      <c r="W7" s="60">
        <v>294101721</v>
      </c>
      <c r="X7" s="60">
        <v>169453</v>
      </c>
      <c r="Y7" s="60">
        <v>293932268</v>
      </c>
      <c r="Z7" s="140">
        <v>173459.47</v>
      </c>
      <c r="AA7" s="62">
        <v>238528</v>
      </c>
    </row>
    <row r="8" spans="1:27" ht="13.5">
      <c r="A8" s="249" t="s">
        <v>179</v>
      </c>
      <c r="B8" s="182"/>
      <c r="C8" s="155">
        <v>174629000</v>
      </c>
      <c r="D8" s="155"/>
      <c r="E8" s="59">
        <v>175489</v>
      </c>
      <c r="F8" s="60">
        <v>175489</v>
      </c>
      <c r="G8" s="60">
        <v>63850000</v>
      </c>
      <c r="H8" s="60">
        <v>32621973</v>
      </c>
      <c r="I8" s="60">
        <v>27025665</v>
      </c>
      <c r="J8" s="60">
        <v>123497638</v>
      </c>
      <c r="K8" s="60">
        <v>76620282</v>
      </c>
      <c r="L8" s="60">
        <v>33676102</v>
      </c>
      <c r="M8" s="60">
        <v>11961560</v>
      </c>
      <c r="N8" s="60">
        <v>122257944</v>
      </c>
      <c r="O8" s="60"/>
      <c r="P8" s="60"/>
      <c r="Q8" s="60"/>
      <c r="R8" s="60"/>
      <c r="S8" s="60"/>
      <c r="T8" s="60"/>
      <c r="U8" s="60"/>
      <c r="V8" s="60"/>
      <c r="W8" s="60">
        <v>245755582</v>
      </c>
      <c r="X8" s="60">
        <v>83503</v>
      </c>
      <c r="Y8" s="60">
        <v>245672079</v>
      </c>
      <c r="Z8" s="140">
        <v>294207.49</v>
      </c>
      <c r="AA8" s="62">
        <v>175489</v>
      </c>
    </row>
    <row r="9" spans="1:27" ht="13.5">
      <c r="A9" s="249" t="s">
        <v>180</v>
      </c>
      <c r="B9" s="182"/>
      <c r="C9" s="155">
        <v>4625394</v>
      </c>
      <c r="D9" s="155"/>
      <c r="E9" s="59">
        <v>1000</v>
      </c>
      <c r="F9" s="60">
        <v>1000</v>
      </c>
      <c r="G9" s="60">
        <v>43394</v>
      </c>
      <c r="H9" s="60">
        <v>17696</v>
      </c>
      <c r="I9" s="60">
        <v>6974</v>
      </c>
      <c r="J9" s="60">
        <v>68064</v>
      </c>
      <c r="K9" s="60">
        <v>11519</v>
      </c>
      <c r="L9" s="60">
        <v>310229</v>
      </c>
      <c r="M9" s="60">
        <v>33095</v>
      </c>
      <c r="N9" s="60">
        <v>354843</v>
      </c>
      <c r="O9" s="60"/>
      <c r="P9" s="60"/>
      <c r="Q9" s="60"/>
      <c r="R9" s="60"/>
      <c r="S9" s="60"/>
      <c r="T9" s="60"/>
      <c r="U9" s="60"/>
      <c r="V9" s="60"/>
      <c r="W9" s="60">
        <v>422907</v>
      </c>
      <c r="X9" s="60">
        <v>335</v>
      </c>
      <c r="Y9" s="60">
        <v>422572</v>
      </c>
      <c r="Z9" s="140">
        <v>126140.9</v>
      </c>
      <c r="AA9" s="62">
        <v>1000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-350420043</v>
      </c>
      <c r="D12" s="155"/>
      <c r="E12" s="59">
        <v>-191046</v>
      </c>
      <c r="F12" s="60">
        <v>-191046</v>
      </c>
      <c r="G12" s="60">
        <v>-86101370</v>
      </c>
      <c r="H12" s="60">
        <v>-98100990</v>
      </c>
      <c r="I12" s="60">
        <v>-30448990</v>
      </c>
      <c r="J12" s="60">
        <v>-214651350</v>
      </c>
      <c r="K12" s="60">
        <v>-80355034</v>
      </c>
      <c r="L12" s="60">
        <v>-13862863</v>
      </c>
      <c r="M12" s="60">
        <v>-43352716</v>
      </c>
      <c r="N12" s="60">
        <v>-137570613</v>
      </c>
      <c r="O12" s="60"/>
      <c r="P12" s="60"/>
      <c r="Q12" s="60"/>
      <c r="R12" s="60"/>
      <c r="S12" s="60"/>
      <c r="T12" s="60"/>
      <c r="U12" s="60"/>
      <c r="V12" s="60"/>
      <c r="W12" s="60">
        <v>-352221963</v>
      </c>
      <c r="X12" s="60">
        <v>-98315</v>
      </c>
      <c r="Y12" s="60">
        <v>-352123648</v>
      </c>
      <c r="Z12" s="140">
        <v>358158.62</v>
      </c>
      <c r="AA12" s="62">
        <v>-191046</v>
      </c>
    </row>
    <row r="13" spans="1:27" ht="13.5">
      <c r="A13" s="249" t="s">
        <v>40</v>
      </c>
      <c r="B13" s="182"/>
      <c r="C13" s="155">
        <v>-773487</v>
      </c>
      <c r="D13" s="155"/>
      <c r="E13" s="59"/>
      <c r="F13" s="60"/>
      <c r="G13" s="60"/>
      <c r="H13" s="60"/>
      <c r="I13" s="60">
        <v>-372865</v>
      </c>
      <c r="J13" s="60">
        <v>-372865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-372865</v>
      </c>
      <c r="X13" s="60"/>
      <c r="Y13" s="60">
        <v>-372865</v>
      </c>
      <c r="Z13" s="140"/>
      <c r="AA13" s="62"/>
    </row>
    <row r="14" spans="1:27" ht="13.5">
      <c r="A14" s="249" t="s">
        <v>42</v>
      </c>
      <c r="B14" s="182"/>
      <c r="C14" s="155">
        <v>-10710780</v>
      </c>
      <c r="D14" s="155"/>
      <c r="E14" s="59">
        <v>-55862</v>
      </c>
      <c r="F14" s="60">
        <v>-55862</v>
      </c>
      <c r="G14" s="60">
        <v>-8466425</v>
      </c>
      <c r="H14" s="60">
        <v>-10244262</v>
      </c>
      <c r="I14" s="60">
        <v>-16801427</v>
      </c>
      <c r="J14" s="60">
        <v>-35512114</v>
      </c>
      <c r="K14" s="60">
        <v>-27423714</v>
      </c>
      <c r="L14" s="60">
        <v>-26710366</v>
      </c>
      <c r="M14" s="60">
        <v>-40406659</v>
      </c>
      <c r="N14" s="60">
        <v>-94540739</v>
      </c>
      <c r="O14" s="60"/>
      <c r="P14" s="60"/>
      <c r="Q14" s="60"/>
      <c r="R14" s="60"/>
      <c r="S14" s="60"/>
      <c r="T14" s="60"/>
      <c r="U14" s="60"/>
      <c r="V14" s="60"/>
      <c r="W14" s="60">
        <v>-130052853</v>
      </c>
      <c r="X14" s="60">
        <v>-13514</v>
      </c>
      <c r="Y14" s="60">
        <v>-130039339</v>
      </c>
      <c r="Z14" s="140">
        <v>962256.47</v>
      </c>
      <c r="AA14" s="62">
        <v>-55862</v>
      </c>
    </row>
    <row r="15" spans="1:27" ht="13.5">
      <c r="A15" s="250" t="s">
        <v>184</v>
      </c>
      <c r="B15" s="251"/>
      <c r="C15" s="168">
        <f aca="true" t="shared" si="0" ref="C15:Y15">SUM(C6:C14)</f>
        <v>101211789</v>
      </c>
      <c r="D15" s="168">
        <f>SUM(D6:D14)</f>
        <v>0</v>
      </c>
      <c r="E15" s="72">
        <f t="shared" si="0"/>
        <v>172322</v>
      </c>
      <c r="F15" s="73">
        <f t="shared" si="0"/>
        <v>172322</v>
      </c>
      <c r="G15" s="73">
        <f t="shared" si="0"/>
        <v>53181717</v>
      </c>
      <c r="H15" s="73">
        <f t="shared" si="0"/>
        <v>-48797258</v>
      </c>
      <c r="I15" s="73">
        <f t="shared" si="0"/>
        <v>5099391</v>
      </c>
      <c r="J15" s="73">
        <f t="shared" si="0"/>
        <v>9483850</v>
      </c>
      <c r="K15" s="73">
        <f t="shared" si="0"/>
        <v>14858455</v>
      </c>
      <c r="L15" s="73">
        <f t="shared" si="0"/>
        <v>79202686</v>
      </c>
      <c r="M15" s="73">
        <f t="shared" si="0"/>
        <v>-43716296</v>
      </c>
      <c r="N15" s="73">
        <f t="shared" si="0"/>
        <v>50344845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59828695</v>
      </c>
      <c r="X15" s="73">
        <f t="shared" si="0"/>
        <v>144091</v>
      </c>
      <c r="Y15" s="73">
        <f t="shared" si="0"/>
        <v>59684604</v>
      </c>
      <c r="Z15" s="170">
        <f>+IF(X15&lt;&gt;0,+(Y15/X15)*100,0)</f>
        <v>41421.46560159899</v>
      </c>
      <c r="AA15" s="74">
        <f>SUM(AA6:AA14)</f>
        <v>172322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150000</v>
      </c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>
        <v>13714</v>
      </c>
      <c r="H20" s="60">
        <v>11557</v>
      </c>
      <c r="I20" s="60">
        <v>12985</v>
      </c>
      <c r="J20" s="60">
        <v>38256</v>
      </c>
      <c r="K20" s="60">
        <v>10851</v>
      </c>
      <c r="L20" s="60">
        <v>26881</v>
      </c>
      <c r="M20" s="159">
        <v>28300</v>
      </c>
      <c r="N20" s="60">
        <v>66032</v>
      </c>
      <c r="O20" s="60"/>
      <c r="P20" s="60"/>
      <c r="Q20" s="60"/>
      <c r="R20" s="60"/>
      <c r="S20" s="60"/>
      <c r="T20" s="159"/>
      <c r="U20" s="60"/>
      <c r="V20" s="60"/>
      <c r="W20" s="60">
        <v>104288</v>
      </c>
      <c r="X20" s="60"/>
      <c r="Y20" s="60">
        <v>104288</v>
      </c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218962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-95183917</v>
      </c>
      <c r="D24" s="155"/>
      <c r="E24" s="59">
        <v>-172462</v>
      </c>
      <c r="F24" s="60">
        <v>-172462</v>
      </c>
      <c r="G24" s="60">
        <v>-7333516</v>
      </c>
      <c r="H24" s="60">
        <v>-8354268</v>
      </c>
      <c r="I24" s="60">
        <v>-13186795</v>
      </c>
      <c r="J24" s="60">
        <v>-28874579</v>
      </c>
      <c r="K24" s="60">
        <v>-3168424</v>
      </c>
      <c r="L24" s="60">
        <v>-16409008</v>
      </c>
      <c r="M24" s="60">
        <v>-7330719</v>
      </c>
      <c r="N24" s="60">
        <v>-26908151</v>
      </c>
      <c r="O24" s="60"/>
      <c r="P24" s="60"/>
      <c r="Q24" s="60"/>
      <c r="R24" s="60"/>
      <c r="S24" s="60"/>
      <c r="T24" s="60"/>
      <c r="U24" s="60"/>
      <c r="V24" s="60"/>
      <c r="W24" s="60">
        <v>-55782730</v>
      </c>
      <c r="X24" s="60">
        <v>-103502</v>
      </c>
      <c r="Y24" s="60">
        <v>-55679228</v>
      </c>
      <c r="Z24" s="140">
        <v>53795.32</v>
      </c>
      <c r="AA24" s="62">
        <v>-172462</v>
      </c>
    </row>
    <row r="25" spans="1:27" ht="13.5">
      <c r="A25" s="250" t="s">
        <v>191</v>
      </c>
      <c r="B25" s="251"/>
      <c r="C25" s="168">
        <f aca="true" t="shared" si="1" ref="C25:Y25">SUM(C19:C24)</f>
        <v>-94814955</v>
      </c>
      <c r="D25" s="168">
        <f>SUM(D19:D24)</f>
        <v>0</v>
      </c>
      <c r="E25" s="72">
        <f t="shared" si="1"/>
        <v>-172462</v>
      </c>
      <c r="F25" s="73">
        <f t="shared" si="1"/>
        <v>-172462</v>
      </c>
      <c r="G25" s="73">
        <f t="shared" si="1"/>
        <v>-7319802</v>
      </c>
      <c r="H25" s="73">
        <f t="shared" si="1"/>
        <v>-8342711</v>
      </c>
      <c r="I25" s="73">
        <f t="shared" si="1"/>
        <v>-13173810</v>
      </c>
      <c r="J25" s="73">
        <f t="shared" si="1"/>
        <v>-28836323</v>
      </c>
      <c r="K25" s="73">
        <f t="shared" si="1"/>
        <v>-3157573</v>
      </c>
      <c r="L25" s="73">
        <f t="shared" si="1"/>
        <v>-16382127</v>
      </c>
      <c r="M25" s="73">
        <f t="shared" si="1"/>
        <v>-7302419</v>
      </c>
      <c r="N25" s="73">
        <f t="shared" si="1"/>
        <v>-26842119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-55678442</v>
      </c>
      <c r="X25" s="73">
        <f t="shared" si="1"/>
        <v>-103502</v>
      </c>
      <c r="Y25" s="73">
        <f t="shared" si="1"/>
        <v>-55574940</v>
      </c>
      <c r="Z25" s="170">
        <f>+IF(X25&lt;&gt;0,+(Y25/X25)*100,0)</f>
        <v>53694.55662692509</v>
      </c>
      <c r="AA25" s="74">
        <f>SUM(AA19:AA24)</f>
        <v>-172462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-228698</v>
      </c>
      <c r="D33" s="155"/>
      <c r="E33" s="59">
        <v>-339</v>
      </c>
      <c r="F33" s="60">
        <v>-339</v>
      </c>
      <c r="G33" s="60"/>
      <c r="H33" s="60"/>
      <c r="I33" s="60">
        <v>-193242</v>
      </c>
      <c r="J33" s="60">
        <v>-193242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-193242</v>
      </c>
      <c r="X33" s="60"/>
      <c r="Y33" s="60">
        <v>-193242</v>
      </c>
      <c r="Z33" s="140"/>
      <c r="AA33" s="62">
        <v>-339</v>
      </c>
    </row>
    <row r="34" spans="1:27" ht="13.5">
      <c r="A34" s="250" t="s">
        <v>197</v>
      </c>
      <c r="B34" s="251"/>
      <c r="C34" s="168">
        <f aca="true" t="shared" si="2" ref="C34:Y34">SUM(C29:C33)</f>
        <v>-228698</v>
      </c>
      <c r="D34" s="168">
        <f>SUM(D29:D33)</f>
        <v>0</v>
      </c>
      <c r="E34" s="72">
        <f t="shared" si="2"/>
        <v>-339</v>
      </c>
      <c r="F34" s="73">
        <f t="shared" si="2"/>
        <v>-339</v>
      </c>
      <c r="G34" s="73">
        <f t="shared" si="2"/>
        <v>0</v>
      </c>
      <c r="H34" s="73">
        <f t="shared" si="2"/>
        <v>0</v>
      </c>
      <c r="I34" s="73">
        <f t="shared" si="2"/>
        <v>-193242</v>
      </c>
      <c r="J34" s="73">
        <f t="shared" si="2"/>
        <v>-193242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-193242</v>
      </c>
      <c r="X34" s="73">
        <f t="shared" si="2"/>
        <v>0</v>
      </c>
      <c r="Y34" s="73">
        <f t="shared" si="2"/>
        <v>-193242</v>
      </c>
      <c r="Z34" s="170">
        <f>+IF(X34&lt;&gt;0,+(Y34/X34)*100,0)</f>
        <v>0</v>
      </c>
      <c r="AA34" s="74">
        <f>SUM(AA29:AA33)</f>
        <v>-339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6168136</v>
      </c>
      <c r="D36" s="153">
        <f>+D15+D25+D34</f>
        <v>0</v>
      </c>
      <c r="E36" s="99">
        <f t="shared" si="3"/>
        <v>-479</v>
      </c>
      <c r="F36" s="100">
        <f t="shared" si="3"/>
        <v>-479</v>
      </c>
      <c r="G36" s="100">
        <f t="shared" si="3"/>
        <v>45861915</v>
      </c>
      <c r="H36" s="100">
        <f t="shared" si="3"/>
        <v>-57139969</v>
      </c>
      <c r="I36" s="100">
        <f t="shared" si="3"/>
        <v>-8267661</v>
      </c>
      <c r="J36" s="100">
        <f t="shared" si="3"/>
        <v>-19545715</v>
      </c>
      <c r="K36" s="100">
        <f t="shared" si="3"/>
        <v>11700882</v>
      </c>
      <c r="L36" s="100">
        <f t="shared" si="3"/>
        <v>62820559</v>
      </c>
      <c r="M36" s="100">
        <f t="shared" si="3"/>
        <v>-51018715</v>
      </c>
      <c r="N36" s="100">
        <f t="shared" si="3"/>
        <v>23502726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3957011</v>
      </c>
      <c r="X36" s="100">
        <f t="shared" si="3"/>
        <v>40589</v>
      </c>
      <c r="Y36" s="100">
        <f t="shared" si="3"/>
        <v>3916422</v>
      </c>
      <c r="Z36" s="137">
        <f>+IF(X36&lt;&gt;0,+(Y36/X36)*100,0)</f>
        <v>9648.973859912785</v>
      </c>
      <c r="AA36" s="102">
        <f>+AA15+AA25+AA34</f>
        <v>-479</v>
      </c>
    </row>
    <row r="37" spans="1:27" ht="13.5">
      <c r="A37" s="249" t="s">
        <v>199</v>
      </c>
      <c r="B37" s="182"/>
      <c r="C37" s="153">
        <v>20550223</v>
      </c>
      <c r="D37" s="153"/>
      <c r="E37" s="99">
        <v>1200</v>
      </c>
      <c r="F37" s="100">
        <v>1200</v>
      </c>
      <c r="G37" s="100">
        <v>23845877</v>
      </c>
      <c r="H37" s="100">
        <v>69707792</v>
      </c>
      <c r="I37" s="100">
        <v>12567823</v>
      </c>
      <c r="J37" s="100">
        <v>23845877</v>
      </c>
      <c r="K37" s="100">
        <v>4300162</v>
      </c>
      <c r="L37" s="100">
        <v>16001044</v>
      </c>
      <c r="M37" s="100">
        <v>78821603</v>
      </c>
      <c r="N37" s="100">
        <v>4300162</v>
      </c>
      <c r="O37" s="100"/>
      <c r="P37" s="100"/>
      <c r="Q37" s="100"/>
      <c r="R37" s="100"/>
      <c r="S37" s="100"/>
      <c r="T37" s="100"/>
      <c r="U37" s="100"/>
      <c r="V37" s="100"/>
      <c r="W37" s="100">
        <v>23845877</v>
      </c>
      <c r="X37" s="100">
        <v>1200</v>
      </c>
      <c r="Y37" s="100">
        <v>23844677</v>
      </c>
      <c r="Z37" s="137">
        <v>1987056.42</v>
      </c>
      <c r="AA37" s="102">
        <v>1200</v>
      </c>
    </row>
    <row r="38" spans="1:27" ht="13.5">
      <c r="A38" s="269" t="s">
        <v>200</v>
      </c>
      <c r="B38" s="256"/>
      <c r="C38" s="257">
        <v>26718359</v>
      </c>
      <c r="D38" s="257"/>
      <c r="E38" s="258">
        <v>721</v>
      </c>
      <c r="F38" s="259">
        <v>721</v>
      </c>
      <c r="G38" s="259">
        <v>69707792</v>
      </c>
      <c r="H38" s="259">
        <v>12567823</v>
      </c>
      <c r="I38" s="259">
        <v>4300162</v>
      </c>
      <c r="J38" s="259">
        <v>4300162</v>
      </c>
      <c r="K38" s="259">
        <v>16001044</v>
      </c>
      <c r="L38" s="259">
        <v>78821603</v>
      </c>
      <c r="M38" s="259">
        <v>27802888</v>
      </c>
      <c r="N38" s="259">
        <v>27802888</v>
      </c>
      <c r="O38" s="259"/>
      <c r="P38" s="259"/>
      <c r="Q38" s="259"/>
      <c r="R38" s="259"/>
      <c r="S38" s="259"/>
      <c r="T38" s="259"/>
      <c r="U38" s="259"/>
      <c r="V38" s="259"/>
      <c r="W38" s="259">
        <v>27802888</v>
      </c>
      <c r="X38" s="259">
        <v>41789</v>
      </c>
      <c r="Y38" s="259">
        <v>27761099</v>
      </c>
      <c r="Z38" s="260">
        <v>66431.59</v>
      </c>
      <c r="AA38" s="261">
        <v>721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95183918</v>
      </c>
      <c r="D5" s="200">
        <f t="shared" si="0"/>
        <v>0</v>
      </c>
      <c r="E5" s="106">
        <f t="shared" si="0"/>
        <v>106373614</v>
      </c>
      <c r="F5" s="106">
        <f t="shared" si="0"/>
        <v>106373614</v>
      </c>
      <c r="G5" s="106">
        <f t="shared" si="0"/>
        <v>7333516</v>
      </c>
      <c r="H5" s="106">
        <f t="shared" si="0"/>
        <v>8283602</v>
      </c>
      <c r="I5" s="106">
        <f t="shared" si="0"/>
        <v>0</v>
      </c>
      <c r="J5" s="106">
        <f t="shared" si="0"/>
        <v>15617118</v>
      </c>
      <c r="K5" s="106">
        <f t="shared" si="0"/>
        <v>3163946</v>
      </c>
      <c r="L5" s="106">
        <f t="shared" si="0"/>
        <v>16403808</v>
      </c>
      <c r="M5" s="106">
        <f t="shared" si="0"/>
        <v>7330719</v>
      </c>
      <c r="N5" s="106">
        <f t="shared" si="0"/>
        <v>26898473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42515591</v>
      </c>
      <c r="X5" s="106">
        <f t="shared" si="0"/>
        <v>53186808</v>
      </c>
      <c r="Y5" s="106">
        <f t="shared" si="0"/>
        <v>-10671217</v>
      </c>
      <c r="Z5" s="201">
        <f>+IF(X5&lt;&gt;0,+(Y5/X5)*100,0)</f>
        <v>-20.06365375414144</v>
      </c>
      <c r="AA5" s="199">
        <f>SUM(AA11:AA18)</f>
        <v>106373614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72155196</v>
      </c>
      <c r="D8" s="156"/>
      <c r="E8" s="60">
        <v>55471931</v>
      </c>
      <c r="F8" s="60">
        <v>55471931</v>
      </c>
      <c r="G8" s="60">
        <v>2530876</v>
      </c>
      <c r="H8" s="60">
        <v>4654907</v>
      </c>
      <c r="I8" s="60"/>
      <c r="J8" s="60">
        <v>7185783</v>
      </c>
      <c r="K8" s="60">
        <v>781637</v>
      </c>
      <c r="L8" s="60">
        <v>13074126</v>
      </c>
      <c r="M8" s="60">
        <v>-5882202</v>
      </c>
      <c r="N8" s="60">
        <v>7973561</v>
      </c>
      <c r="O8" s="60"/>
      <c r="P8" s="60"/>
      <c r="Q8" s="60"/>
      <c r="R8" s="60"/>
      <c r="S8" s="60"/>
      <c r="T8" s="60"/>
      <c r="U8" s="60"/>
      <c r="V8" s="60"/>
      <c r="W8" s="60">
        <v>15159344</v>
      </c>
      <c r="X8" s="60">
        <v>27735966</v>
      </c>
      <c r="Y8" s="60">
        <v>-12576622</v>
      </c>
      <c r="Z8" s="140">
        <v>-45.34</v>
      </c>
      <c r="AA8" s="155">
        <v>55471931</v>
      </c>
    </row>
    <row r="9" spans="1:27" ht="13.5">
      <c r="A9" s="291" t="s">
        <v>207</v>
      </c>
      <c r="B9" s="142"/>
      <c r="C9" s="62">
        <v>20414378</v>
      </c>
      <c r="D9" s="156"/>
      <c r="E9" s="60">
        <v>42673683</v>
      </c>
      <c r="F9" s="60">
        <v>42673683</v>
      </c>
      <c r="G9" s="60">
        <v>4802640</v>
      </c>
      <c r="H9" s="60">
        <v>2223500</v>
      </c>
      <c r="I9" s="60"/>
      <c r="J9" s="60">
        <v>7026140</v>
      </c>
      <c r="K9" s="60">
        <v>895619</v>
      </c>
      <c r="L9" s="60">
        <v>2786101</v>
      </c>
      <c r="M9" s="60">
        <v>3889003</v>
      </c>
      <c r="N9" s="60">
        <v>7570723</v>
      </c>
      <c r="O9" s="60"/>
      <c r="P9" s="60"/>
      <c r="Q9" s="60"/>
      <c r="R9" s="60"/>
      <c r="S9" s="60"/>
      <c r="T9" s="60"/>
      <c r="U9" s="60"/>
      <c r="V9" s="60"/>
      <c r="W9" s="60">
        <v>14596863</v>
      </c>
      <c r="X9" s="60">
        <v>21336842</v>
      </c>
      <c r="Y9" s="60">
        <v>-6739979</v>
      </c>
      <c r="Z9" s="140">
        <v>-31.59</v>
      </c>
      <c r="AA9" s="155">
        <v>42673683</v>
      </c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92569574</v>
      </c>
      <c r="D11" s="294">
        <f t="shared" si="1"/>
        <v>0</v>
      </c>
      <c r="E11" s="295">
        <f t="shared" si="1"/>
        <v>98145614</v>
      </c>
      <c r="F11" s="295">
        <f t="shared" si="1"/>
        <v>98145614</v>
      </c>
      <c r="G11" s="295">
        <f t="shared" si="1"/>
        <v>7333516</v>
      </c>
      <c r="H11" s="295">
        <f t="shared" si="1"/>
        <v>6878407</v>
      </c>
      <c r="I11" s="295">
        <f t="shared" si="1"/>
        <v>0</v>
      </c>
      <c r="J11" s="295">
        <f t="shared" si="1"/>
        <v>14211923</v>
      </c>
      <c r="K11" s="295">
        <f t="shared" si="1"/>
        <v>1677256</v>
      </c>
      <c r="L11" s="295">
        <f t="shared" si="1"/>
        <v>15860227</v>
      </c>
      <c r="M11" s="295">
        <f t="shared" si="1"/>
        <v>-1993199</v>
      </c>
      <c r="N11" s="295">
        <f t="shared" si="1"/>
        <v>15544284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29756207</v>
      </c>
      <c r="X11" s="295">
        <f t="shared" si="1"/>
        <v>49072808</v>
      </c>
      <c r="Y11" s="295">
        <f t="shared" si="1"/>
        <v>-19316601</v>
      </c>
      <c r="Z11" s="296">
        <f>+IF(X11&lt;&gt;0,+(Y11/X11)*100,0)</f>
        <v>-39.36314587907829</v>
      </c>
      <c r="AA11" s="297">
        <f>SUM(AA6:AA10)</f>
        <v>98145614</v>
      </c>
    </row>
    <row r="12" spans="1:27" ht="13.5">
      <c r="A12" s="298" t="s">
        <v>210</v>
      </c>
      <c r="B12" s="136"/>
      <c r="C12" s="62"/>
      <c r="D12" s="156"/>
      <c r="E12" s="60">
        <v>4500000</v>
      </c>
      <c r="F12" s="60">
        <v>4500000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2250000</v>
      </c>
      <c r="Y12" s="60">
        <v>-2250000</v>
      </c>
      <c r="Z12" s="140">
        <v>-100</v>
      </c>
      <c r="AA12" s="155">
        <v>4500000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2614344</v>
      </c>
      <c r="D15" s="156"/>
      <c r="E15" s="60">
        <v>3728000</v>
      </c>
      <c r="F15" s="60">
        <v>3728000</v>
      </c>
      <c r="G15" s="60"/>
      <c r="H15" s="60">
        <v>1405195</v>
      </c>
      <c r="I15" s="60"/>
      <c r="J15" s="60">
        <v>1405195</v>
      </c>
      <c r="K15" s="60">
        <v>1486690</v>
      </c>
      <c r="L15" s="60">
        <v>543581</v>
      </c>
      <c r="M15" s="60">
        <v>9323918</v>
      </c>
      <c r="N15" s="60">
        <v>11354189</v>
      </c>
      <c r="O15" s="60"/>
      <c r="P15" s="60"/>
      <c r="Q15" s="60"/>
      <c r="R15" s="60"/>
      <c r="S15" s="60"/>
      <c r="T15" s="60"/>
      <c r="U15" s="60"/>
      <c r="V15" s="60"/>
      <c r="W15" s="60">
        <v>12759384</v>
      </c>
      <c r="X15" s="60">
        <v>1864000</v>
      </c>
      <c r="Y15" s="60">
        <v>10895384</v>
      </c>
      <c r="Z15" s="140">
        <v>584.52</v>
      </c>
      <c r="AA15" s="155">
        <v>3728000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145000</v>
      </c>
      <c r="F20" s="100">
        <f t="shared" si="2"/>
        <v>145000</v>
      </c>
      <c r="G20" s="100">
        <f t="shared" si="2"/>
        <v>0</v>
      </c>
      <c r="H20" s="100">
        <f t="shared" si="2"/>
        <v>70666</v>
      </c>
      <c r="I20" s="100">
        <f t="shared" si="2"/>
        <v>0</v>
      </c>
      <c r="J20" s="100">
        <f t="shared" si="2"/>
        <v>70666</v>
      </c>
      <c r="K20" s="100">
        <f t="shared" si="2"/>
        <v>4478</v>
      </c>
      <c r="L20" s="100">
        <f t="shared" si="2"/>
        <v>5200</v>
      </c>
      <c r="M20" s="100">
        <f t="shared" si="2"/>
        <v>0</v>
      </c>
      <c r="N20" s="100">
        <f t="shared" si="2"/>
        <v>9678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80344</v>
      </c>
      <c r="X20" s="100">
        <f t="shared" si="2"/>
        <v>72500</v>
      </c>
      <c r="Y20" s="100">
        <f t="shared" si="2"/>
        <v>7844</v>
      </c>
      <c r="Z20" s="137">
        <f>+IF(X20&lt;&gt;0,+(Y20/X20)*100,0)</f>
        <v>10.819310344827587</v>
      </c>
      <c r="AA20" s="153">
        <f>SUM(AA26:AA33)</f>
        <v>145000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145000</v>
      </c>
      <c r="F30" s="60">
        <v>145000</v>
      </c>
      <c r="G30" s="60"/>
      <c r="H30" s="60">
        <v>70666</v>
      </c>
      <c r="I30" s="60"/>
      <c r="J30" s="60">
        <v>70666</v>
      </c>
      <c r="K30" s="60">
        <v>4478</v>
      </c>
      <c r="L30" s="60">
        <v>5200</v>
      </c>
      <c r="M30" s="60"/>
      <c r="N30" s="60">
        <v>9678</v>
      </c>
      <c r="O30" s="60"/>
      <c r="P30" s="60"/>
      <c r="Q30" s="60"/>
      <c r="R30" s="60"/>
      <c r="S30" s="60"/>
      <c r="T30" s="60"/>
      <c r="U30" s="60"/>
      <c r="V30" s="60"/>
      <c r="W30" s="60">
        <v>80344</v>
      </c>
      <c r="X30" s="60">
        <v>72500</v>
      </c>
      <c r="Y30" s="60">
        <v>7844</v>
      </c>
      <c r="Z30" s="140">
        <v>10.82</v>
      </c>
      <c r="AA30" s="155">
        <v>145000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72155196</v>
      </c>
      <c r="D38" s="156">
        <f t="shared" si="4"/>
        <v>0</v>
      </c>
      <c r="E38" s="60">
        <f t="shared" si="4"/>
        <v>55471931</v>
      </c>
      <c r="F38" s="60">
        <f t="shared" si="4"/>
        <v>55471931</v>
      </c>
      <c r="G38" s="60">
        <f t="shared" si="4"/>
        <v>2530876</v>
      </c>
      <c r="H38" s="60">
        <f t="shared" si="4"/>
        <v>4654907</v>
      </c>
      <c r="I38" s="60">
        <f t="shared" si="4"/>
        <v>0</v>
      </c>
      <c r="J38" s="60">
        <f t="shared" si="4"/>
        <v>7185783</v>
      </c>
      <c r="K38" s="60">
        <f t="shared" si="4"/>
        <v>781637</v>
      </c>
      <c r="L38" s="60">
        <f t="shared" si="4"/>
        <v>13074126</v>
      </c>
      <c r="M38" s="60">
        <f t="shared" si="4"/>
        <v>-5882202</v>
      </c>
      <c r="N38" s="60">
        <f t="shared" si="4"/>
        <v>7973561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15159344</v>
      </c>
      <c r="X38" s="60">
        <f t="shared" si="4"/>
        <v>27735966</v>
      </c>
      <c r="Y38" s="60">
        <f t="shared" si="4"/>
        <v>-12576622</v>
      </c>
      <c r="Z38" s="140">
        <f t="shared" si="5"/>
        <v>-45.34409221586152</v>
      </c>
      <c r="AA38" s="155">
        <f>AA8+AA23</f>
        <v>55471931</v>
      </c>
    </row>
    <row r="39" spans="1:27" ht="13.5">
      <c r="A39" s="291" t="s">
        <v>207</v>
      </c>
      <c r="B39" s="142"/>
      <c r="C39" s="62">
        <f t="shared" si="4"/>
        <v>20414378</v>
      </c>
      <c r="D39" s="156">
        <f t="shared" si="4"/>
        <v>0</v>
      </c>
      <c r="E39" s="60">
        <f t="shared" si="4"/>
        <v>42673683</v>
      </c>
      <c r="F39" s="60">
        <f t="shared" si="4"/>
        <v>42673683</v>
      </c>
      <c r="G39" s="60">
        <f t="shared" si="4"/>
        <v>4802640</v>
      </c>
      <c r="H39" s="60">
        <f t="shared" si="4"/>
        <v>2223500</v>
      </c>
      <c r="I39" s="60">
        <f t="shared" si="4"/>
        <v>0</v>
      </c>
      <c r="J39" s="60">
        <f t="shared" si="4"/>
        <v>7026140</v>
      </c>
      <c r="K39" s="60">
        <f t="shared" si="4"/>
        <v>895619</v>
      </c>
      <c r="L39" s="60">
        <f t="shared" si="4"/>
        <v>2786101</v>
      </c>
      <c r="M39" s="60">
        <f t="shared" si="4"/>
        <v>3889003</v>
      </c>
      <c r="N39" s="60">
        <f t="shared" si="4"/>
        <v>7570723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14596863</v>
      </c>
      <c r="X39" s="60">
        <f t="shared" si="4"/>
        <v>21336842</v>
      </c>
      <c r="Y39" s="60">
        <f t="shared" si="4"/>
        <v>-6739979</v>
      </c>
      <c r="Z39" s="140">
        <f t="shared" si="5"/>
        <v>-31.588456248586365</v>
      </c>
      <c r="AA39" s="155">
        <f>AA9+AA24</f>
        <v>42673683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92569574</v>
      </c>
      <c r="D41" s="294">
        <f t="shared" si="6"/>
        <v>0</v>
      </c>
      <c r="E41" s="295">
        <f t="shared" si="6"/>
        <v>98145614</v>
      </c>
      <c r="F41" s="295">
        <f t="shared" si="6"/>
        <v>98145614</v>
      </c>
      <c r="G41" s="295">
        <f t="shared" si="6"/>
        <v>7333516</v>
      </c>
      <c r="H41" s="295">
        <f t="shared" si="6"/>
        <v>6878407</v>
      </c>
      <c r="I41" s="295">
        <f t="shared" si="6"/>
        <v>0</v>
      </c>
      <c r="J41" s="295">
        <f t="shared" si="6"/>
        <v>14211923</v>
      </c>
      <c r="K41" s="295">
        <f t="shared" si="6"/>
        <v>1677256</v>
      </c>
      <c r="L41" s="295">
        <f t="shared" si="6"/>
        <v>15860227</v>
      </c>
      <c r="M41" s="295">
        <f t="shared" si="6"/>
        <v>-1993199</v>
      </c>
      <c r="N41" s="295">
        <f t="shared" si="6"/>
        <v>15544284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29756207</v>
      </c>
      <c r="X41" s="295">
        <f t="shared" si="6"/>
        <v>49072808</v>
      </c>
      <c r="Y41" s="295">
        <f t="shared" si="6"/>
        <v>-19316601</v>
      </c>
      <c r="Z41" s="296">
        <f t="shared" si="5"/>
        <v>-39.36314587907829</v>
      </c>
      <c r="AA41" s="297">
        <f>SUM(AA36:AA40)</f>
        <v>98145614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4500000</v>
      </c>
      <c r="F42" s="54">
        <f t="shared" si="7"/>
        <v>4500000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2250000</v>
      </c>
      <c r="Y42" s="54">
        <f t="shared" si="7"/>
        <v>-2250000</v>
      </c>
      <c r="Z42" s="184">
        <f t="shared" si="5"/>
        <v>-100</v>
      </c>
      <c r="AA42" s="130">
        <f aca="true" t="shared" si="8" ref="AA42:AA48">AA12+AA27</f>
        <v>4500000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2614344</v>
      </c>
      <c r="D45" s="129">
        <f t="shared" si="7"/>
        <v>0</v>
      </c>
      <c r="E45" s="54">
        <f t="shared" si="7"/>
        <v>3873000</v>
      </c>
      <c r="F45" s="54">
        <f t="shared" si="7"/>
        <v>3873000</v>
      </c>
      <c r="G45" s="54">
        <f t="shared" si="7"/>
        <v>0</v>
      </c>
      <c r="H45" s="54">
        <f t="shared" si="7"/>
        <v>1475861</v>
      </c>
      <c r="I45" s="54">
        <f t="shared" si="7"/>
        <v>0</v>
      </c>
      <c r="J45" s="54">
        <f t="shared" si="7"/>
        <v>1475861</v>
      </c>
      <c r="K45" s="54">
        <f t="shared" si="7"/>
        <v>1491168</v>
      </c>
      <c r="L45" s="54">
        <f t="shared" si="7"/>
        <v>548781</v>
      </c>
      <c r="M45" s="54">
        <f t="shared" si="7"/>
        <v>9323918</v>
      </c>
      <c r="N45" s="54">
        <f t="shared" si="7"/>
        <v>11363867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12839728</v>
      </c>
      <c r="X45" s="54">
        <f t="shared" si="7"/>
        <v>1936500</v>
      </c>
      <c r="Y45" s="54">
        <f t="shared" si="7"/>
        <v>10903228</v>
      </c>
      <c r="Z45" s="184">
        <f t="shared" si="5"/>
        <v>563.0378517944746</v>
      </c>
      <c r="AA45" s="130">
        <f t="shared" si="8"/>
        <v>3873000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95183918</v>
      </c>
      <c r="D49" s="218">
        <f t="shared" si="9"/>
        <v>0</v>
      </c>
      <c r="E49" s="220">
        <f t="shared" si="9"/>
        <v>106518614</v>
      </c>
      <c r="F49" s="220">
        <f t="shared" si="9"/>
        <v>106518614</v>
      </c>
      <c r="G49" s="220">
        <f t="shared" si="9"/>
        <v>7333516</v>
      </c>
      <c r="H49" s="220">
        <f t="shared" si="9"/>
        <v>8354268</v>
      </c>
      <c r="I49" s="220">
        <f t="shared" si="9"/>
        <v>0</v>
      </c>
      <c r="J49" s="220">
        <f t="shared" si="9"/>
        <v>15687784</v>
      </c>
      <c r="K49" s="220">
        <f t="shared" si="9"/>
        <v>3168424</v>
      </c>
      <c r="L49" s="220">
        <f t="shared" si="9"/>
        <v>16409008</v>
      </c>
      <c r="M49" s="220">
        <f t="shared" si="9"/>
        <v>7330719</v>
      </c>
      <c r="N49" s="220">
        <f t="shared" si="9"/>
        <v>26908151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42595935</v>
      </c>
      <c r="X49" s="220">
        <f t="shared" si="9"/>
        <v>53259308</v>
      </c>
      <c r="Y49" s="220">
        <f t="shared" si="9"/>
        <v>-10663373</v>
      </c>
      <c r="Z49" s="221">
        <f t="shared" si="5"/>
        <v>-20.02161387451748</v>
      </c>
      <c r="AA49" s="222">
        <f>SUM(AA41:AA48)</f>
        <v>106518614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259940229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-109347</v>
      </c>
      <c r="H68" s="60">
        <v>745806</v>
      </c>
      <c r="I68" s="60">
        <v>2550366</v>
      </c>
      <c r="J68" s="60">
        <v>3186825</v>
      </c>
      <c r="K68" s="60">
        <v>5814530</v>
      </c>
      <c r="L68" s="60">
        <v>1804858</v>
      </c>
      <c r="M68" s="60">
        <v>5388744</v>
      </c>
      <c r="N68" s="60">
        <v>13008132</v>
      </c>
      <c r="O68" s="60"/>
      <c r="P68" s="60"/>
      <c r="Q68" s="60"/>
      <c r="R68" s="60"/>
      <c r="S68" s="60"/>
      <c r="T68" s="60"/>
      <c r="U68" s="60"/>
      <c r="V68" s="60"/>
      <c r="W68" s="60">
        <v>16194957</v>
      </c>
      <c r="X68" s="60"/>
      <c r="Y68" s="60">
        <v>16194957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259940229</v>
      </c>
      <c r="F69" s="220">
        <f t="shared" si="12"/>
        <v>0</v>
      </c>
      <c r="G69" s="220">
        <f t="shared" si="12"/>
        <v>-109347</v>
      </c>
      <c r="H69" s="220">
        <f t="shared" si="12"/>
        <v>745806</v>
      </c>
      <c r="I69" s="220">
        <f t="shared" si="12"/>
        <v>2550366</v>
      </c>
      <c r="J69" s="220">
        <f t="shared" si="12"/>
        <v>3186825</v>
      </c>
      <c r="K69" s="220">
        <f t="shared" si="12"/>
        <v>5814530</v>
      </c>
      <c r="L69" s="220">
        <f t="shared" si="12"/>
        <v>1804858</v>
      </c>
      <c r="M69" s="220">
        <f t="shared" si="12"/>
        <v>5388744</v>
      </c>
      <c r="N69" s="220">
        <f t="shared" si="12"/>
        <v>13008132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16194957</v>
      </c>
      <c r="X69" s="220">
        <f t="shared" si="12"/>
        <v>0</v>
      </c>
      <c r="Y69" s="220">
        <f t="shared" si="12"/>
        <v>16194957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92569574</v>
      </c>
      <c r="D5" s="357">
        <f t="shared" si="0"/>
        <v>0</v>
      </c>
      <c r="E5" s="356">
        <f t="shared" si="0"/>
        <v>98145614</v>
      </c>
      <c r="F5" s="358">
        <f t="shared" si="0"/>
        <v>98145614</v>
      </c>
      <c r="G5" s="358">
        <f t="shared" si="0"/>
        <v>7333516</v>
      </c>
      <c r="H5" s="356">
        <f t="shared" si="0"/>
        <v>6878407</v>
      </c>
      <c r="I5" s="356">
        <f t="shared" si="0"/>
        <v>0</v>
      </c>
      <c r="J5" s="358">
        <f t="shared" si="0"/>
        <v>14211923</v>
      </c>
      <c r="K5" s="358">
        <f t="shared" si="0"/>
        <v>1677256</v>
      </c>
      <c r="L5" s="356">
        <f t="shared" si="0"/>
        <v>15860227</v>
      </c>
      <c r="M5" s="356">
        <f t="shared" si="0"/>
        <v>-1993199</v>
      </c>
      <c r="N5" s="358">
        <f t="shared" si="0"/>
        <v>15544284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29756207</v>
      </c>
      <c r="X5" s="356">
        <f t="shared" si="0"/>
        <v>49072808</v>
      </c>
      <c r="Y5" s="358">
        <f t="shared" si="0"/>
        <v>-19316601</v>
      </c>
      <c r="Z5" s="359">
        <f>+IF(X5&lt;&gt;0,+(Y5/X5)*100,0)</f>
        <v>-39.36314587907829</v>
      </c>
      <c r="AA5" s="360">
        <f>+AA6+AA8+AA11+AA13+AA15</f>
        <v>98145614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72155196</v>
      </c>
      <c r="D11" s="363">
        <f aca="true" t="shared" si="3" ref="D11:AA11">+D12</f>
        <v>0</v>
      </c>
      <c r="E11" s="362">
        <f t="shared" si="3"/>
        <v>55471931</v>
      </c>
      <c r="F11" s="364">
        <f t="shared" si="3"/>
        <v>55471931</v>
      </c>
      <c r="G11" s="364">
        <f t="shared" si="3"/>
        <v>2530876</v>
      </c>
      <c r="H11" s="362">
        <f t="shared" si="3"/>
        <v>4654907</v>
      </c>
      <c r="I11" s="362">
        <f t="shared" si="3"/>
        <v>0</v>
      </c>
      <c r="J11" s="364">
        <f t="shared" si="3"/>
        <v>7185783</v>
      </c>
      <c r="K11" s="364">
        <f t="shared" si="3"/>
        <v>781637</v>
      </c>
      <c r="L11" s="362">
        <f t="shared" si="3"/>
        <v>13074126</v>
      </c>
      <c r="M11" s="362">
        <f t="shared" si="3"/>
        <v>-5882202</v>
      </c>
      <c r="N11" s="364">
        <f t="shared" si="3"/>
        <v>7973561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15159344</v>
      </c>
      <c r="X11" s="362">
        <f t="shared" si="3"/>
        <v>27735966</v>
      </c>
      <c r="Y11" s="364">
        <f t="shared" si="3"/>
        <v>-12576622</v>
      </c>
      <c r="Z11" s="365">
        <f>+IF(X11&lt;&gt;0,+(Y11/X11)*100,0)</f>
        <v>-45.34409221586152</v>
      </c>
      <c r="AA11" s="366">
        <f t="shared" si="3"/>
        <v>55471931</v>
      </c>
    </row>
    <row r="12" spans="1:27" ht="13.5">
      <c r="A12" s="291" t="s">
        <v>231</v>
      </c>
      <c r="B12" s="136"/>
      <c r="C12" s="60">
        <v>72155196</v>
      </c>
      <c r="D12" s="340"/>
      <c r="E12" s="60">
        <v>55471931</v>
      </c>
      <c r="F12" s="59">
        <v>55471931</v>
      </c>
      <c r="G12" s="59">
        <v>2530876</v>
      </c>
      <c r="H12" s="60">
        <v>4654907</v>
      </c>
      <c r="I12" s="60"/>
      <c r="J12" s="59">
        <v>7185783</v>
      </c>
      <c r="K12" s="59">
        <v>781637</v>
      </c>
      <c r="L12" s="60">
        <v>13074126</v>
      </c>
      <c r="M12" s="60">
        <v>-5882202</v>
      </c>
      <c r="N12" s="59">
        <v>7973561</v>
      </c>
      <c r="O12" s="59"/>
      <c r="P12" s="60"/>
      <c r="Q12" s="60"/>
      <c r="R12" s="59"/>
      <c r="S12" s="59"/>
      <c r="T12" s="60"/>
      <c r="U12" s="60"/>
      <c r="V12" s="59"/>
      <c r="W12" s="59">
        <v>15159344</v>
      </c>
      <c r="X12" s="60">
        <v>27735966</v>
      </c>
      <c r="Y12" s="59">
        <v>-12576622</v>
      </c>
      <c r="Z12" s="61">
        <v>-45.34</v>
      </c>
      <c r="AA12" s="62">
        <v>55471931</v>
      </c>
    </row>
    <row r="13" spans="1:27" ht="13.5">
      <c r="A13" s="361" t="s">
        <v>207</v>
      </c>
      <c r="B13" s="136"/>
      <c r="C13" s="275">
        <f>+C14</f>
        <v>20414378</v>
      </c>
      <c r="D13" s="341">
        <f aca="true" t="shared" si="4" ref="D13:AA13">+D14</f>
        <v>0</v>
      </c>
      <c r="E13" s="275">
        <f t="shared" si="4"/>
        <v>42673683</v>
      </c>
      <c r="F13" s="342">
        <f t="shared" si="4"/>
        <v>42673683</v>
      </c>
      <c r="G13" s="342">
        <f t="shared" si="4"/>
        <v>4802640</v>
      </c>
      <c r="H13" s="275">
        <f t="shared" si="4"/>
        <v>2223500</v>
      </c>
      <c r="I13" s="275">
        <f t="shared" si="4"/>
        <v>0</v>
      </c>
      <c r="J13" s="342">
        <f t="shared" si="4"/>
        <v>7026140</v>
      </c>
      <c r="K13" s="342">
        <f t="shared" si="4"/>
        <v>895619</v>
      </c>
      <c r="L13" s="275">
        <f t="shared" si="4"/>
        <v>2786101</v>
      </c>
      <c r="M13" s="275">
        <f t="shared" si="4"/>
        <v>3889003</v>
      </c>
      <c r="N13" s="342">
        <f t="shared" si="4"/>
        <v>7570723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14596863</v>
      </c>
      <c r="X13" s="275">
        <f t="shared" si="4"/>
        <v>21336842</v>
      </c>
      <c r="Y13" s="342">
        <f t="shared" si="4"/>
        <v>-6739979</v>
      </c>
      <c r="Z13" s="335">
        <f>+IF(X13&lt;&gt;0,+(Y13/X13)*100,0)</f>
        <v>-31.588456248586365</v>
      </c>
      <c r="AA13" s="273">
        <f t="shared" si="4"/>
        <v>42673683</v>
      </c>
    </row>
    <row r="14" spans="1:27" ht="13.5">
      <c r="A14" s="291" t="s">
        <v>232</v>
      </c>
      <c r="B14" s="136"/>
      <c r="C14" s="60">
        <v>20414378</v>
      </c>
      <c r="D14" s="340"/>
      <c r="E14" s="60">
        <v>42673683</v>
      </c>
      <c r="F14" s="59">
        <v>42673683</v>
      </c>
      <c r="G14" s="59">
        <v>4802640</v>
      </c>
      <c r="H14" s="60">
        <v>2223500</v>
      </c>
      <c r="I14" s="60"/>
      <c r="J14" s="59">
        <v>7026140</v>
      </c>
      <c r="K14" s="59">
        <v>895619</v>
      </c>
      <c r="L14" s="60">
        <v>2786101</v>
      </c>
      <c r="M14" s="60">
        <v>3889003</v>
      </c>
      <c r="N14" s="59">
        <v>7570723</v>
      </c>
      <c r="O14" s="59"/>
      <c r="P14" s="60"/>
      <c r="Q14" s="60"/>
      <c r="R14" s="59"/>
      <c r="S14" s="59"/>
      <c r="T14" s="60"/>
      <c r="U14" s="60"/>
      <c r="V14" s="59"/>
      <c r="W14" s="59">
        <v>14596863</v>
      </c>
      <c r="X14" s="60">
        <v>21336842</v>
      </c>
      <c r="Y14" s="59">
        <v>-6739979</v>
      </c>
      <c r="Z14" s="61">
        <v>-31.59</v>
      </c>
      <c r="AA14" s="62">
        <v>42673683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4500000</v>
      </c>
      <c r="F22" s="345">
        <f t="shared" si="6"/>
        <v>4500000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2250000</v>
      </c>
      <c r="Y22" s="345">
        <f t="shared" si="6"/>
        <v>-2250000</v>
      </c>
      <c r="Z22" s="336">
        <f>+IF(X22&lt;&gt;0,+(Y22/X22)*100,0)</f>
        <v>-100</v>
      </c>
      <c r="AA22" s="350">
        <f>SUM(AA23:AA32)</f>
        <v>4500000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4500000</v>
      </c>
      <c r="F27" s="59">
        <v>4500000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2250000</v>
      </c>
      <c r="Y27" s="59">
        <v>-2250000</v>
      </c>
      <c r="Z27" s="61">
        <v>-100</v>
      </c>
      <c r="AA27" s="62">
        <v>4500000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2614344</v>
      </c>
      <c r="D40" s="344">
        <f t="shared" si="9"/>
        <v>0</v>
      </c>
      <c r="E40" s="343">
        <f t="shared" si="9"/>
        <v>3728000</v>
      </c>
      <c r="F40" s="345">
        <f t="shared" si="9"/>
        <v>3728000</v>
      </c>
      <c r="G40" s="345">
        <f t="shared" si="9"/>
        <v>0</v>
      </c>
      <c r="H40" s="343">
        <f t="shared" si="9"/>
        <v>1405195</v>
      </c>
      <c r="I40" s="343">
        <f t="shared" si="9"/>
        <v>0</v>
      </c>
      <c r="J40" s="345">
        <f t="shared" si="9"/>
        <v>1405195</v>
      </c>
      <c r="K40" s="345">
        <f t="shared" si="9"/>
        <v>1486690</v>
      </c>
      <c r="L40" s="343">
        <f t="shared" si="9"/>
        <v>543581</v>
      </c>
      <c r="M40" s="343">
        <f t="shared" si="9"/>
        <v>9323918</v>
      </c>
      <c r="N40" s="345">
        <f t="shared" si="9"/>
        <v>11354189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12759384</v>
      </c>
      <c r="X40" s="343">
        <f t="shared" si="9"/>
        <v>1864000</v>
      </c>
      <c r="Y40" s="345">
        <f t="shared" si="9"/>
        <v>10895384</v>
      </c>
      <c r="Z40" s="336">
        <f>+IF(X40&lt;&gt;0,+(Y40/X40)*100,0)</f>
        <v>584.5163090128756</v>
      </c>
      <c r="AA40" s="350">
        <f>SUM(AA41:AA49)</f>
        <v>3728000</v>
      </c>
    </row>
    <row r="41" spans="1:27" ht="13.5">
      <c r="A41" s="361" t="s">
        <v>247</v>
      </c>
      <c r="B41" s="142"/>
      <c r="C41" s="362">
        <v>757000</v>
      </c>
      <c r="D41" s="363"/>
      <c r="E41" s="362">
        <v>3000000</v>
      </c>
      <c r="F41" s="364">
        <v>3000000</v>
      </c>
      <c r="G41" s="364"/>
      <c r="H41" s="362">
        <v>1388651</v>
      </c>
      <c r="I41" s="362"/>
      <c r="J41" s="364">
        <v>1388651</v>
      </c>
      <c r="K41" s="364">
        <v>1415864</v>
      </c>
      <c r="L41" s="362">
        <v>540000</v>
      </c>
      <c r="M41" s="362">
        <v>1190000</v>
      </c>
      <c r="N41" s="364">
        <v>3145864</v>
      </c>
      <c r="O41" s="364"/>
      <c r="P41" s="362"/>
      <c r="Q41" s="362"/>
      <c r="R41" s="364"/>
      <c r="S41" s="364"/>
      <c r="T41" s="362"/>
      <c r="U41" s="362"/>
      <c r="V41" s="364"/>
      <c r="W41" s="364">
        <v>4534515</v>
      </c>
      <c r="X41" s="362">
        <v>1500000</v>
      </c>
      <c r="Y41" s="364">
        <v>3034515</v>
      </c>
      <c r="Z41" s="365">
        <v>202.3</v>
      </c>
      <c r="AA41" s="366">
        <v>3000000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58936</v>
      </c>
      <c r="D43" s="369"/>
      <c r="E43" s="305">
        <v>100000</v>
      </c>
      <c r="F43" s="370">
        <v>100000</v>
      </c>
      <c r="G43" s="370"/>
      <c r="H43" s="305"/>
      <c r="I43" s="305"/>
      <c r="J43" s="370"/>
      <c r="K43" s="370">
        <v>77007</v>
      </c>
      <c r="L43" s="305"/>
      <c r="M43" s="305">
        <v>8128392</v>
      </c>
      <c r="N43" s="370">
        <v>8205399</v>
      </c>
      <c r="O43" s="370"/>
      <c r="P43" s="305"/>
      <c r="Q43" s="305"/>
      <c r="R43" s="370"/>
      <c r="S43" s="370"/>
      <c r="T43" s="305"/>
      <c r="U43" s="305"/>
      <c r="V43" s="370"/>
      <c r="W43" s="370">
        <v>8205399</v>
      </c>
      <c r="X43" s="305">
        <v>50000</v>
      </c>
      <c r="Y43" s="370">
        <v>8155399</v>
      </c>
      <c r="Z43" s="371">
        <v>16310.8</v>
      </c>
      <c r="AA43" s="303">
        <v>100000</v>
      </c>
    </row>
    <row r="44" spans="1:27" ht="13.5">
      <c r="A44" s="361" t="s">
        <v>250</v>
      </c>
      <c r="B44" s="136"/>
      <c r="C44" s="60">
        <v>537187</v>
      </c>
      <c r="D44" s="368"/>
      <c r="E44" s="54">
        <v>498000</v>
      </c>
      <c r="F44" s="53">
        <v>498000</v>
      </c>
      <c r="G44" s="53"/>
      <c r="H44" s="54">
        <v>16544</v>
      </c>
      <c r="I44" s="54"/>
      <c r="J44" s="53">
        <v>16544</v>
      </c>
      <c r="K44" s="53">
        <v>-6181</v>
      </c>
      <c r="L44" s="54">
        <v>3581</v>
      </c>
      <c r="M44" s="54">
        <v>5526</v>
      </c>
      <c r="N44" s="53">
        <v>2926</v>
      </c>
      <c r="O44" s="53"/>
      <c r="P44" s="54"/>
      <c r="Q44" s="54"/>
      <c r="R44" s="53"/>
      <c r="S44" s="53"/>
      <c r="T44" s="54"/>
      <c r="U44" s="54"/>
      <c r="V44" s="53"/>
      <c r="W44" s="53">
        <v>19470</v>
      </c>
      <c r="X44" s="54">
        <v>249000</v>
      </c>
      <c r="Y44" s="53">
        <v>-229530</v>
      </c>
      <c r="Z44" s="94">
        <v>-92.18</v>
      </c>
      <c r="AA44" s="95">
        <v>498000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130000</v>
      </c>
      <c r="F47" s="53">
        <v>130000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65000</v>
      </c>
      <c r="Y47" s="53">
        <v>-65000</v>
      </c>
      <c r="Z47" s="94">
        <v>-100</v>
      </c>
      <c r="AA47" s="95">
        <v>130000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1261221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95183918</v>
      </c>
      <c r="D60" s="346">
        <f t="shared" si="14"/>
        <v>0</v>
      </c>
      <c r="E60" s="219">
        <f t="shared" si="14"/>
        <v>106373614</v>
      </c>
      <c r="F60" s="264">
        <f t="shared" si="14"/>
        <v>106373614</v>
      </c>
      <c r="G60" s="264">
        <f t="shared" si="14"/>
        <v>7333516</v>
      </c>
      <c r="H60" s="219">
        <f t="shared" si="14"/>
        <v>8283602</v>
      </c>
      <c r="I60" s="219">
        <f t="shared" si="14"/>
        <v>0</v>
      </c>
      <c r="J60" s="264">
        <f t="shared" si="14"/>
        <v>15617118</v>
      </c>
      <c r="K60" s="264">
        <f t="shared" si="14"/>
        <v>3163946</v>
      </c>
      <c r="L60" s="219">
        <f t="shared" si="14"/>
        <v>16403808</v>
      </c>
      <c r="M60" s="219">
        <f t="shared" si="14"/>
        <v>7330719</v>
      </c>
      <c r="N60" s="264">
        <f t="shared" si="14"/>
        <v>26898473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42515591</v>
      </c>
      <c r="X60" s="219">
        <f t="shared" si="14"/>
        <v>53186808</v>
      </c>
      <c r="Y60" s="264">
        <f t="shared" si="14"/>
        <v>-10671217</v>
      </c>
      <c r="Z60" s="337">
        <f>+IF(X60&lt;&gt;0,+(Y60/X60)*100,0)</f>
        <v>-20.06365375414144</v>
      </c>
      <c r="AA60" s="232">
        <f>+AA57+AA54+AA51+AA40+AA37+AA34+AA22+AA5</f>
        <v>106373614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145000</v>
      </c>
      <c r="F40" s="345">
        <f t="shared" si="9"/>
        <v>145000</v>
      </c>
      <c r="G40" s="345">
        <f t="shared" si="9"/>
        <v>0</v>
      </c>
      <c r="H40" s="343">
        <f t="shared" si="9"/>
        <v>70666</v>
      </c>
      <c r="I40" s="343">
        <f t="shared" si="9"/>
        <v>0</v>
      </c>
      <c r="J40" s="345">
        <f t="shared" si="9"/>
        <v>70666</v>
      </c>
      <c r="K40" s="345">
        <f t="shared" si="9"/>
        <v>4478</v>
      </c>
      <c r="L40" s="343">
        <f t="shared" si="9"/>
        <v>5200</v>
      </c>
      <c r="M40" s="343">
        <f t="shared" si="9"/>
        <v>0</v>
      </c>
      <c r="N40" s="345">
        <f t="shared" si="9"/>
        <v>9678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80344</v>
      </c>
      <c r="X40" s="343">
        <f t="shared" si="9"/>
        <v>72500</v>
      </c>
      <c r="Y40" s="345">
        <f t="shared" si="9"/>
        <v>7844</v>
      </c>
      <c r="Z40" s="336">
        <f>+IF(X40&lt;&gt;0,+(Y40/X40)*100,0)</f>
        <v>10.819310344827587</v>
      </c>
      <c r="AA40" s="350">
        <f>SUM(AA41:AA49)</f>
        <v>145000</v>
      </c>
    </row>
    <row r="41" spans="1:27" ht="13.5">
      <c r="A41" s="361" t="s">
        <v>247</v>
      </c>
      <c r="B41" s="142"/>
      <c r="C41" s="362"/>
      <c r="D41" s="363"/>
      <c r="E41" s="362">
        <v>145000</v>
      </c>
      <c r="F41" s="364">
        <v>145000</v>
      </c>
      <c r="G41" s="364"/>
      <c r="H41" s="362">
        <v>70666</v>
      </c>
      <c r="I41" s="362"/>
      <c r="J41" s="364">
        <v>70666</v>
      </c>
      <c r="K41" s="364">
        <v>4478</v>
      </c>
      <c r="L41" s="362">
        <v>5200</v>
      </c>
      <c r="M41" s="362"/>
      <c r="N41" s="364">
        <v>9678</v>
      </c>
      <c r="O41" s="364"/>
      <c r="P41" s="362"/>
      <c r="Q41" s="362"/>
      <c r="R41" s="364"/>
      <c r="S41" s="364"/>
      <c r="T41" s="362"/>
      <c r="U41" s="362"/>
      <c r="V41" s="364"/>
      <c r="W41" s="364">
        <v>80344</v>
      </c>
      <c r="X41" s="362">
        <v>72500</v>
      </c>
      <c r="Y41" s="364">
        <v>7844</v>
      </c>
      <c r="Z41" s="365">
        <v>10.82</v>
      </c>
      <c r="AA41" s="366">
        <v>145000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145000</v>
      </c>
      <c r="F60" s="264">
        <f t="shared" si="14"/>
        <v>145000</v>
      </c>
      <c r="G60" s="264">
        <f t="shared" si="14"/>
        <v>0</v>
      </c>
      <c r="H60" s="219">
        <f t="shared" si="14"/>
        <v>70666</v>
      </c>
      <c r="I60" s="219">
        <f t="shared" si="14"/>
        <v>0</v>
      </c>
      <c r="J60" s="264">
        <f t="shared" si="14"/>
        <v>70666</v>
      </c>
      <c r="K60" s="264">
        <f t="shared" si="14"/>
        <v>4478</v>
      </c>
      <c r="L60" s="219">
        <f t="shared" si="14"/>
        <v>5200</v>
      </c>
      <c r="M60" s="219">
        <f t="shared" si="14"/>
        <v>0</v>
      </c>
      <c r="N60" s="264">
        <f t="shared" si="14"/>
        <v>9678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80344</v>
      </c>
      <c r="X60" s="219">
        <f t="shared" si="14"/>
        <v>72500</v>
      </c>
      <c r="Y60" s="264">
        <f t="shared" si="14"/>
        <v>7844</v>
      </c>
      <c r="Z60" s="337">
        <f>+IF(X60&lt;&gt;0,+(Y60/X60)*100,0)</f>
        <v>10.819310344827587</v>
      </c>
      <c r="AA60" s="232">
        <f>+AA57+AA54+AA51+AA40+AA37+AA34+AA22+AA5</f>
        <v>145000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2014-02-04T08:22:10Z</dcterms:created>
  <dcterms:modified xsi:type="dcterms:W3CDTF">2014-02-04T08:22:13Z</dcterms:modified>
  <cp:category/>
  <cp:version/>
  <cp:contentType/>
  <cp:contentStatus/>
</cp:coreProperties>
</file>