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<sst xmlns="http://schemas.openxmlformats.org/spreadsheetml/2006/main" count="855" uniqueCount="302">
  <si>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O .R. Tambo(DC15)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</si>
  <si>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</si>
  <si>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</si>
  <si>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</si>
  <si>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</si>
  <si>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</si>
  <si>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</si>
  <si>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</si>
  <si>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</si>
  <si>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</si>
  <si>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</si>
  <si>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</si>
  <si>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</si>
  <si>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</si>
  <si>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</si>
  <si>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</si>
  <si>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</si>
  <si>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</si>
  <si>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</si>
  <si>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</si>
  <si>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</si>
  <si>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</si>
  <si>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</si>
  <si>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</si>
  <si>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</si>
  <si>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</si>
  <si>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</si>
  <si>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</si>
  <si>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</si>
  <si>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</si>
  <si>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</si>
  <si>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</si>
  <si>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</si>
  <si>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</si>
  <si>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</si>
  <si>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</si>
  <si>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</si>
  <si>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</si>
  <si>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</si>
  <si>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</si>
  <si>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</si>
  <si>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</si>
  <si>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</si>
  <si>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</si>
  <si>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</si>
  <si>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</si>
  <si>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</si>
  <si>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</si>
  <si>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</si>
  <si>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</si>
  <si>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</si>
  <si>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</si>
  <si>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</si>
  <si>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</si>
  <si>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</si>
  <si>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</si>
  <si>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</si>
  <si>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</si>
  <si>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</si>
  <si>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</si>
  <si>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</si>
  <si>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</si>
  <si>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</si>
  <si>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</si>
  <si>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</si>
  <si>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</si>
  <si>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</si>
  <si>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</si>
  <si>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</si>
  <si>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</si>
  <si>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O .R. Tambo(DC15)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</si>
  <si>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</si>
  <si>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</si>
  <si>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</si>
  <si>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</si>
  <si>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</si>
  <si>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</si>
  <si>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</si>
  <si>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</si>
  <si>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</si>
  <si>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</si>
  <si>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</si>
  <si>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</si>
  <si>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</si>
  <si>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</si>
  <si>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</si>
  <si>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</si>
  <si>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</si>
  <si>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</si>
  <si>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</si>
  <si>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</si>
  <si>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</si>
  <si>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</si>
  <si>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</si>
  <si>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</si>
  <si>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</si>
  <si>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</si>
  <si>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</si>
  <si>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</si>
  <si>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</si>
  <si>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O .R. Tambo(DC15)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</si>
  <si>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</si>
  <si>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</si>
  <si>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</si>
  <si>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</si>
  <si>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</si>
  <si>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</si>
  <si>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</si>
  <si>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</si>
  <si>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</si>
  <si>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</si>
  <si>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</si>
  <si>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</si>
  <si>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</si>
  <si>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</si>
  <si>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</si>
  <si>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</si>
  <si>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</si>
  <si>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</si>
  <si>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</si>
  <si>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</si>
  <si>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</si>
  <si>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</si>
  <si>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</si>
  <si>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</si>
  <si>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</si>
  <si>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</si>
  <si>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</si>
  <si>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</si>
  <si>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O .R. Tambo(DC15)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</si>
  <si>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</si>
  <si>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</si>
  <si>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</si>
  <si>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</si>
  <si>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</si>
  <si>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</si>
  <si>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</si>
  <si>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</si>
  <si>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</si>
  <si>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</si>
  <si>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O .R. Tambo(DC15)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</si>
  <si>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</si>
  <si>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</si>
  <si>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</si>
  <si>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</si>
  <si>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</si>
  <si>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</si>
  <si>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</si>
  <si>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</si>
  <si>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</si>
  <si>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</si>
  <si>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</si>
  <si>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</si>
  <si>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</si>
  <si>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</si>
  <si>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</si>
  <si>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</si>
  <si>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</si>
  <si>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</si>
  <si>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</si>
  <si>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</si>
  <si>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</si>
  <si>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</si>
  <si>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</si>
  <si>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</si>
  <si>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</si>
  <si>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</si>
  <si>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</si>
  <si>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</si>
  <si>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</si>
  <si>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</si>
  <si>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</si>
  <si>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</si>
  <si>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</si>
  <si>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O .R. Tambo(DC15)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</si>
  <si>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</si>
  <si>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</si>
  <si>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</si>
  <si>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</si>
  <si>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</si>
  <si>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</si>
  <si>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</si>
  <si>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</si>
  <si>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</si>
  <si>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</si>
  <si>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</si>
  <si>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</si>
  <si>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</si>
  <si>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</si>
  <si>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</si>
  <si>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</si>
  <si>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</si>
  <si>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</si>
  <si>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</si>
  <si>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</si>
  <si>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</si>
  <si>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</si>
  <si>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</si>
  <si>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</si>
  <si>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</si>
  <si>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</si>
  <si>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O .R. Tambo(DC15)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</si>
  <si>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</si>
  <si>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</si>
  <si>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</si>
  <si>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</si>
  <si>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</si>
  <si>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</si>
  <si>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</si>
  <si>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</si>
  <si>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</si>
  <si>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</si>
  <si>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</si>
  <si>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</si>
  <si>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</si>
  <si>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</si>
  <si>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</si>
  <si>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</si>
  <si>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</si>
  <si>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</si>
  <si>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</si>
  <si>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</si>
  <si>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</si>
  <si>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</si>
  <si>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</si>
  <si>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</si>
  <si>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O .R. Tambo(DC15)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</si>
  <si>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</si>
  <si>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</si>
  <si>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</si>
  <si>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</si>
  <si>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</si>
  <si>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</si>
  <si>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</si>
  <si>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</si>
  <si>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</si>
  <si>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</si>
  <si>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</si>
  <si>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</si>
  <si>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</si>
  <si>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</si>
  <si>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</si>
  <si>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</si>
  <si>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</si>
  <si>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</si>
  <si>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</si>
  <si>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</si>
  <si>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</si>
  <si>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</si>
  <si>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</si>
  <si>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</si>
  <si>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</si>
  <si>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</si>
  <si>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</si>
  <si>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</si>
  <si>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</si>
  <si>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</si>
  <si>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</si>
  <si>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</si>
  <si>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</si>
  <si>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</si>
  <si>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</si>
  <si>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O .R. Tambo(DC15)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</si>
  <si>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</si>
  <si>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</si>
  <si>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O .R. Tambo(DC15)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</si>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</sst>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264960000</v>
      </c>
      <c r="E6" s="60">
        <v>264960000</v>
      </c>
      <c r="F6" s="60">
        <v>15184042</v>
      </c>
      <c r="G6" s="60">
        <v>16427825</v>
      </c>
      <c r="H6" s="60">
        <v>16629456</v>
      </c>
      <c r="I6" s="60">
        <v>48241323</v>
      </c>
      <c r="J6" s="60">
        <v>16052559</v>
      </c>
      <c r="K6" s="60">
        <v>13879184</v>
      </c>
      <c r="L6" s="60">
        <v>16369946</v>
      </c>
      <c r="M6" s="60">
        <v>46301689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94543012</v>
      </c>
      <c r="W6" s="60">
        <v>132480000</v>
      </c>
      <c r="X6" s="60">
        <v>-37936988</v>
      </c>
      <c r="Y6" s="61">
        <v>-28.64</v>
      </c>
      <c r="Z6" s="62">
        <v>264960000</v>
      </c>
    </row>
    <row r="7" spans="1:26" ht="13.5">
      <c r="A7" s="58" t="s">
        <v>33</v>
      </c>
      <c r="B7" s="19">
        <v>0</v>
      </c>
      <c r="C7" s="19">
        <v>0</v>
      </c>
      <c r="D7" s="59">
        <v>15500000</v>
      </c>
      <c r="E7" s="60">
        <v>15500000</v>
      </c>
      <c r="F7" s="60">
        <v>255361</v>
      </c>
      <c r="G7" s="60">
        <v>270636</v>
      </c>
      <c r="H7" s="60">
        <v>3220655</v>
      </c>
      <c r="I7" s="60">
        <v>3746652</v>
      </c>
      <c r="J7" s="60">
        <v>889522</v>
      </c>
      <c r="K7" s="60">
        <v>1157075</v>
      </c>
      <c r="L7" s="60">
        <v>1676285</v>
      </c>
      <c r="M7" s="60">
        <v>3722882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7469534</v>
      </c>
      <c r="W7" s="60">
        <v>7750000</v>
      </c>
      <c r="X7" s="60">
        <v>-280466</v>
      </c>
      <c r="Y7" s="61">
        <v>-3.62</v>
      </c>
      <c r="Z7" s="62">
        <v>15500000</v>
      </c>
    </row>
    <row r="8" spans="1:26" ht="13.5">
      <c r="A8" s="58" t="s">
        <v>34</v>
      </c>
      <c r="B8" s="19">
        <v>0</v>
      </c>
      <c r="C8" s="19">
        <v>0</v>
      </c>
      <c r="D8" s="59">
        <v>484929890</v>
      </c>
      <c r="E8" s="60">
        <v>484929890</v>
      </c>
      <c r="F8" s="60">
        <v>205821000</v>
      </c>
      <c r="G8" s="60">
        <v>3238000</v>
      </c>
      <c r="H8" s="60">
        <v>0</v>
      </c>
      <c r="I8" s="60">
        <v>209059000</v>
      </c>
      <c r="J8" s="60">
        <v>0</v>
      </c>
      <c r="K8" s="60">
        <v>166418000</v>
      </c>
      <c r="L8" s="60">
        <v>1027000</v>
      </c>
      <c r="M8" s="60">
        <v>167445000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376504000</v>
      </c>
      <c r="W8" s="60">
        <v>242464945</v>
      </c>
      <c r="X8" s="60">
        <v>134039055</v>
      </c>
      <c r="Y8" s="61">
        <v>55.28</v>
      </c>
      <c r="Z8" s="62">
        <v>484929890</v>
      </c>
    </row>
    <row r="9" spans="1:26" ht="13.5">
      <c r="A9" s="58" t="s">
        <v>35</v>
      </c>
      <c r="B9" s="19">
        <v>0</v>
      </c>
      <c r="C9" s="19">
        <v>0</v>
      </c>
      <c r="D9" s="59">
        <v>75077086</v>
      </c>
      <c r="E9" s="60">
        <v>75077086</v>
      </c>
      <c r="F9" s="60">
        <v>25790</v>
      </c>
      <c r="G9" s="60">
        <v>1370082</v>
      </c>
      <c r="H9" s="60">
        <v>2137266</v>
      </c>
      <c r="I9" s="60">
        <v>3533138</v>
      </c>
      <c r="J9" s="60">
        <v>92371012</v>
      </c>
      <c r="K9" s="60">
        <v>17780299</v>
      </c>
      <c r="L9" s="60">
        <v>9851762</v>
      </c>
      <c r="M9" s="60">
        <v>120003073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123536211</v>
      </c>
      <c r="W9" s="60">
        <v>37538543</v>
      </c>
      <c r="X9" s="60">
        <v>85997668</v>
      </c>
      <c r="Y9" s="61">
        <v>229.09</v>
      </c>
      <c r="Z9" s="62">
        <v>75077086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840466976</v>
      </c>
      <c r="E10" s="66">
        <f t="shared" si="0"/>
        <v>840466976</v>
      </c>
      <c r="F10" s="66">
        <f t="shared" si="0"/>
        <v>221286193</v>
      </c>
      <c r="G10" s="66">
        <f t="shared" si="0"/>
        <v>21306543</v>
      </c>
      <c r="H10" s="66">
        <f t="shared" si="0"/>
        <v>21987377</v>
      </c>
      <c r="I10" s="66">
        <f t="shared" si="0"/>
        <v>264580113</v>
      </c>
      <c r="J10" s="66">
        <f t="shared" si="0"/>
        <v>109313093</v>
      </c>
      <c r="K10" s="66">
        <f t="shared" si="0"/>
        <v>199234558</v>
      </c>
      <c r="L10" s="66">
        <f t="shared" si="0"/>
        <v>28924993</v>
      </c>
      <c r="M10" s="66">
        <f t="shared" si="0"/>
        <v>337472644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602052757</v>
      </c>
      <c r="W10" s="66">
        <f t="shared" si="0"/>
        <v>420233488</v>
      </c>
      <c r="X10" s="66">
        <f t="shared" si="0"/>
        <v>181819269</v>
      </c>
      <c r="Y10" s="67">
        <f>+IF(W10&lt;&gt;0,(X10/W10)*100,0)</f>
        <v>43.26624940466429</v>
      </c>
      <c r="Z10" s="68">
        <f t="shared" si="0"/>
        <v>840466976</v>
      </c>
    </row>
    <row r="11" spans="1:26" ht="13.5">
      <c r="A11" s="58" t="s">
        <v>37</v>
      </c>
      <c r="B11" s="19">
        <v>0</v>
      </c>
      <c r="C11" s="19">
        <v>0</v>
      </c>
      <c r="D11" s="59">
        <v>224135560</v>
      </c>
      <c r="E11" s="60">
        <v>224135560</v>
      </c>
      <c r="F11" s="60">
        <v>21296468</v>
      </c>
      <c r="G11" s="60">
        <v>21018362</v>
      </c>
      <c r="H11" s="60">
        <v>21457507</v>
      </c>
      <c r="I11" s="60">
        <v>63772337</v>
      </c>
      <c r="J11" s="60">
        <v>19243822</v>
      </c>
      <c r="K11" s="60">
        <v>19693980</v>
      </c>
      <c r="L11" s="60">
        <v>19884157</v>
      </c>
      <c r="M11" s="60">
        <v>58821959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122594296</v>
      </c>
      <c r="W11" s="60">
        <v>112067780</v>
      </c>
      <c r="X11" s="60">
        <v>10526516</v>
      </c>
      <c r="Y11" s="61">
        <v>9.39</v>
      </c>
      <c r="Z11" s="62">
        <v>224135560</v>
      </c>
    </row>
    <row r="12" spans="1:26" ht="13.5">
      <c r="A12" s="58" t="s">
        <v>38</v>
      </c>
      <c r="B12" s="19">
        <v>0</v>
      </c>
      <c r="C12" s="19">
        <v>0</v>
      </c>
      <c r="D12" s="59">
        <v>10786793</v>
      </c>
      <c r="E12" s="60">
        <v>10786793</v>
      </c>
      <c r="F12" s="60">
        <v>866969</v>
      </c>
      <c r="G12" s="60">
        <v>869565</v>
      </c>
      <c r="H12" s="60">
        <v>886275</v>
      </c>
      <c r="I12" s="60">
        <v>2622809</v>
      </c>
      <c r="J12" s="60">
        <v>859906</v>
      </c>
      <c r="K12" s="60">
        <v>856371</v>
      </c>
      <c r="L12" s="60">
        <v>959945</v>
      </c>
      <c r="M12" s="60">
        <v>2676222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5299031</v>
      </c>
      <c r="W12" s="60">
        <v>5393397</v>
      </c>
      <c r="X12" s="60">
        <v>-94366</v>
      </c>
      <c r="Y12" s="61">
        <v>-1.75</v>
      </c>
      <c r="Z12" s="62">
        <v>10786793</v>
      </c>
    </row>
    <row r="13" spans="1:26" ht="13.5">
      <c r="A13" s="58" t="s">
        <v>278</v>
      </c>
      <c r="B13" s="19">
        <v>0</v>
      </c>
      <c r="C13" s="19">
        <v>0</v>
      </c>
      <c r="D13" s="59">
        <v>160490586</v>
      </c>
      <c r="E13" s="60">
        <v>160490586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80245293</v>
      </c>
      <c r="X13" s="60">
        <v>-80245293</v>
      </c>
      <c r="Y13" s="61">
        <v>-100</v>
      </c>
      <c r="Z13" s="62">
        <v>160490586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56612008</v>
      </c>
      <c r="E15" s="60">
        <v>56612008</v>
      </c>
      <c r="F15" s="60">
        <v>1436652</v>
      </c>
      <c r="G15" s="60">
        <v>5470090</v>
      </c>
      <c r="H15" s="60">
        <v>235825</v>
      </c>
      <c r="I15" s="60">
        <v>7142567</v>
      </c>
      <c r="J15" s="60">
        <v>4894459</v>
      </c>
      <c r="K15" s="60">
        <v>2577706</v>
      </c>
      <c r="L15" s="60">
        <v>8136249</v>
      </c>
      <c r="M15" s="60">
        <v>15608414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22750981</v>
      </c>
      <c r="W15" s="60">
        <v>28306004</v>
      </c>
      <c r="X15" s="60">
        <v>-5555023</v>
      </c>
      <c r="Y15" s="61">
        <v>-19.62</v>
      </c>
      <c r="Z15" s="62">
        <v>56612008</v>
      </c>
    </row>
    <row r="16" spans="1:26" ht="13.5">
      <c r="A16" s="69" t="s">
        <v>42</v>
      </c>
      <c r="B16" s="19">
        <v>0</v>
      </c>
      <c r="C16" s="19">
        <v>0</v>
      </c>
      <c r="D16" s="59">
        <v>34695421</v>
      </c>
      <c r="E16" s="60">
        <v>34695421</v>
      </c>
      <c r="F16" s="60">
        <v>3040123</v>
      </c>
      <c r="G16" s="60">
        <v>2849391</v>
      </c>
      <c r="H16" s="60">
        <v>2849391</v>
      </c>
      <c r="I16" s="60">
        <v>8738905</v>
      </c>
      <c r="J16" s="60">
        <v>2353858</v>
      </c>
      <c r="K16" s="60">
        <v>4333858</v>
      </c>
      <c r="L16" s="60">
        <v>2353858</v>
      </c>
      <c r="M16" s="60">
        <v>9041574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17780479</v>
      </c>
      <c r="W16" s="60">
        <v>17347711</v>
      </c>
      <c r="X16" s="60">
        <v>432768</v>
      </c>
      <c r="Y16" s="61">
        <v>2.49</v>
      </c>
      <c r="Z16" s="62">
        <v>34695421</v>
      </c>
    </row>
    <row r="17" spans="1:26" ht="13.5">
      <c r="A17" s="58" t="s">
        <v>43</v>
      </c>
      <c r="B17" s="19">
        <v>0</v>
      </c>
      <c r="C17" s="19">
        <v>0</v>
      </c>
      <c r="D17" s="59">
        <v>353746630</v>
      </c>
      <c r="E17" s="60">
        <v>353746630</v>
      </c>
      <c r="F17" s="60">
        <v>15210322</v>
      </c>
      <c r="G17" s="60">
        <v>22737234</v>
      </c>
      <c r="H17" s="60">
        <v>7888143</v>
      </c>
      <c r="I17" s="60">
        <v>45835699</v>
      </c>
      <c r="J17" s="60">
        <v>21992978</v>
      </c>
      <c r="K17" s="60">
        <v>19636347</v>
      </c>
      <c r="L17" s="60">
        <v>25401580</v>
      </c>
      <c r="M17" s="60">
        <v>67030905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112866604</v>
      </c>
      <c r="W17" s="60">
        <v>176873315</v>
      </c>
      <c r="X17" s="60">
        <v>-64006711</v>
      </c>
      <c r="Y17" s="61">
        <v>-36.19</v>
      </c>
      <c r="Z17" s="62">
        <v>353746630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840466998</v>
      </c>
      <c r="E18" s="73">
        <f t="shared" si="1"/>
        <v>840466998</v>
      </c>
      <c r="F18" s="73">
        <f t="shared" si="1"/>
        <v>41850534</v>
      </c>
      <c r="G18" s="73">
        <f t="shared" si="1"/>
        <v>52944642</v>
      </c>
      <c r="H18" s="73">
        <f t="shared" si="1"/>
        <v>33317141</v>
      </c>
      <c r="I18" s="73">
        <f t="shared" si="1"/>
        <v>128112317</v>
      </c>
      <c r="J18" s="73">
        <f t="shared" si="1"/>
        <v>49345023</v>
      </c>
      <c r="K18" s="73">
        <f t="shared" si="1"/>
        <v>47098262</v>
      </c>
      <c r="L18" s="73">
        <f t="shared" si="1"/>
        <v>56735789</v>
      </c>
      <c r="M18" s="73">
        <f t="shared" si="1"/>
        <v>153179074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281291391</v>
      </c>
      <c r="W18" s="73">
        <f t="shared" si="1"/>
        <v>420233500</v>
      </c>
      <c r="X18" s="73">
        <f t="shared" si="1"/>
        <v>-138942109</v>
      </c>
      <c r="Y18" s="67">
        <f>+IF(W18&lt;&gt;0,(X18/W18)*100,0)</f>
        <v>-33.063073029637096</v>
      </c>
      <c r="Z18" s="74">
        <f t="shared" si="1"/>
        <v>840466998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-22</v>
      </c>
      <c r="E19" s="77">
        <f t="shared" si="2"/>
        <v>-22</v>
      </c>
      <c r="F19" s="77">
        <f t="shared" si="2"/>
        <v>179435659</v>
      </c>
      <c r="G19" s="77">
        <f t="shared" si="2"/>
        <v>-31638099</v>
      </c>
      <c r="H19" s="77">
        <f t="shared" si="2"/>
        <v>-11329764</v>
      </c>
      <c r="I19" s="77">
        <f t="shared" si="2"/>
        <v>136467796</v>
      </c>
      <c r="J19" s="77">
        <f t="shared" si="2"/>
        <v>59968070</v>
      </c>
      <c r="K19" s="77">
        <f t="shared" si="2"/>
        <v>152136296</v>
      </c>
      <c r="L19" s="77">
        <f t="shared" si="2"/>
        <v>-27810796</v>
      </c>
      <c r="M19" s="77">
        <f t="shared" si="2"/>
        <v>184293570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320761366</v>
      </c>
      <c r="W19" s="77">
        <f>IF(E10=E18,0,W10-W18)</f>
        <v>-12</v>
      </c>
      <c r="X19" s="77">
        <f t="shared" si="2"/>
        <v>320761378</v>
      </c>
      <c r="Y19" s="78">
        <f>+IF(W19&lt;&gt;0,(X19/W19)*100,0)</f>
        <v>-2673011483.333333</v>
      </c>
      <c r="Z19" s="79">
        <f t="shared" si="2"/>
        <v>-22</v>
      </c>
    </row>
    <row r="20" spans="1:26" ht="13.5">
      <c r="A20" s="58" t="s">
        <v>46</v>
      </c>
      <c r="B20" s="19">
        <v>0</v>
      </c>
      <c r="C20" s="19">
        <v>0</v>
      </c>
      <c r="D20" s="59">
        <v>815563723</v>
      </c>
      <c r="E20" s="60">
        <v>815563723</v>
      </c>
      <c r="F20" s="60">
        <v>219924000</v>
      </c>
      <c r="G20" s="60">
        <v>5477000</v>
      </c>
      <c r="H20" s="60">
        <v>0</v>
      </c>
      <c r="I20" s="60">
        <v>225401000</v>
      </c>
      <c r="J20" s="60">
        <v>3500000</v>
      </c>
      <c r="K20" s="60">
        <v>216195000</v>
      </c>
      <c r="L20" s="60">
        <v>0</v>
      </c>
      <c r="M20" s="60">
        <v>219695000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445096000</v>
      </c>
      <c r="W20" s="60">
        <v>407781862</v>
      </c>
      <c r="X20" s="60">
        <v>37314138</v>
      </c>
      <c r="Y20" s="61">
        <v>9.15</v>
      </c>
      <c r="Z20" s="62">
        <v>815563723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815563701</v>
      </c>
      <c r="E22" s="88">
        <f t="shared" si="3"/>
        <v>815563701</v>
      </c>
      <c r="F22" s="88">
        <f t="shared" si="3"/>
        <v>399359659</v>
      </c>
      <c r="G22" s="88">
        <f t="shared" si="3"/>
        <v>-26161099</v>
      </c>
      <c r="H22" s="88">
        <f t="shared" si="3"/>
        <v>-11329764</v>
      </c>
      <c r="I22" s="88">
        <f t="shared" si="3"/>
        <v>361868796</v>
      </c>
      <c r="J22" s="88">
        <f t="shared" si="3"/>
        <v>63468070</v>
      </c>
      <c r="K22" s="88">
        <f t="shared" si="3"/>
        <v>368331296</v>
      </c>
      <c r="L22" s="88">
        <f t="shared" si="3"/>
        <v>-27810796</v>
      </c>
      <c r="M22" s="88">
        <f t="shared" si="3"/>
        <v>403988570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765857366</v>
      </c>
      <c r="W22" s="88">
        <f t="shared" si="3"/>
        <v>407781850</v>
      </c>
      <c r="X22" s="88">
        <f t="shared" si="3"/>
        <v>358075516</v>
      </c>
      <c r="Y22" s="89">
        <f>+IF(W22&lt;&gt;0,(X22/W22)*100,0)</f>
        <v>87.81055753217069</v>
      </c>
      <c r="Z22" s="90">
        <f t="shared" si="3"/>
        <v>815563701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815563701</v>
      </c>
      <c r="E24" s="77">
        <f t="shared" si="4"/>
        <v>815563701</v>
      </c>
      <c r="F24" s="77">
        <f t="shared" si="4"/>
        <v>399359659</v>
      </c>
      <c r="G24" s="77">
        <f t="shared" si="4"/>
        <v>-26161099</v>
      </c>
      <c r="H24" s="77">
        <f t="shared" si="4"/>
        <v>-11329764</v>
      </c>
      <c r="I24" s="77">
        <f t="shared" si="4"/>
        <v>361868796</v>
      </c>
      <c r="J24" s="77">
        <f t="shared" si="4"/>
        <v>63468070</v>
      </c>
      <c r="K24" s="77">
        <f t="shared" si="4"/>
        <v>368331296</v>
      </c>
      <c r="L24" s="77">
        <f t="shared" si="4"/>
        <v>-27810796</v>
      </c>
      <c r="M24" s="77">
        <f t="shared" si="4"/>
        <v>403988570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765857366</v>
      </c>
      <c r="W24" s="77">
        <f t="shared" si="4"/>
        <v>407781850</v>
      </c>
      <c r="X24" s="77">
        <f t="shared" si="4"/>
        <v>358075516</v>
      </c>
      <c r="Y24" s="78">
        <f>+IF(W24&lt;&gt;0,(X24/W24)*100,0)</f>
        <v>87.81055753217069</v>
      </c>
      <c r="Z24" s="79">
        <f t="shared" si="4"/>
        <v>815563701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815563723</v>
      </c>
      <c r="E27" s="100">
        <v>815563723</v>
      </c>
      <c r="F27" s="100">
        <v>33399709</v>
      </c>
      <c r="G27" s="100">
        <v>90162368</v>
      </c>
      <c r="H27" s="100">
        <v>0</v>
      </c>
      <c r="I27" s="100">
        <v>123562077</v>
      </c>
      <c r="J27" s="100">
        <v>106745172</v>
      </c>
      <c r="K27" s="100">
        <v>55768039</v>
      </c>
      <c r="L27" s="100">
        <v>77943779</v>
      </c>
      <c r="M27" s="100">
        <v>240456990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364019067</v>
      </c>
      <c r="W27" s="100">
        <v>407781862</v>
      </c>
      <c r="X27" s="100">
        <v>-43762795</v>
      </c>
      <c r="Y27" s="101">
        <v>-10.73</v>
      </c>
      <c r="Z27" s="102">
        <v>815563723</v>
      </c>
    </row>
    <row r="28" spans="1:26" ht="13.5">
      <c r="A28" s="103" t="s">
        <v>46</v>
      </c>
      <c r="B28" s="19">
        <v>0</v>
      </c>
      <c r="C28" s="19">
        <v>0</v>
      </c>
      <c r="D28" s="59">
        <v>694563723</v>
      </c>
      <c r="E28" s="60">
        <v>694563723</v>
      </c>
      <c r="F28" s="60">
        <v>24275811</v>
      </c>
      <c r="G28" s="60">
        <v>90104243</v>
      </c>
      <c r="H28" s="60">
        <v>0</v>
      </c>
      <c r="I28" s="60">
        <v>114380054</v>
      </c>
      <c r="J28" s="60">
        <v>106494729</v>
      </c>
      <c r="K28" s="60">
        <v>48176169</v>
      </c>
      <c r="L28" s="60">
        <v>61934481</v>
      </c>
      <c r="M28" s="60">
        <v>216605379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330985433</v>
      </c>
      <c r="W28" s="60">
        <v>347281862</v>
      </c>
      <c r="X28" s="60">
        <v>-16296429</v>
      </c>
      <c r="Y28" s="61">
        <v>-4.69</v>
      </c>
      <c r="Z28" s="62">
        <v>694563723</v>
      </c>
    </row>
    <row r="29" spans="1:26" ht="13.5">
      <c r="A29" s="58" t="s">
        <v>282</v>
      </c>
      <c r="B29" s="19">
        <v>0</v>
      </c>
      <c r="C29" s="19">
        <v>0</v>
      </c>
      <c r="D29" s="59">
        <v>121000000</v>
      </c>
      <c r="E29" s="60">
        <v>121000000</v>
      </c>
      <c r="F29" s="60">
        <v>9123898</v>
      </c>
      <c r="G29" s="60">
        <v>58125</v>
      </c>
      <c r="H29" s="60">
        <v>0</v>
      </c>
      <c r="I29" s="60">
        <v>9182023</v>
      </c>
      <c r="J29" s="60">
        <v>250443</v>
      </c>
      <c r="K29" s="60">
        <v>7591870</v>
      </c>
      <c r="L29" s="60">
        <v>16009298</v>
      </c>
      <c r="M29" s="60">
        <v>23851611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33033634</v>
      </c>
      <c r="W29" s="60">
        <v>60500000</v>
      </c>
      <c r="X29" s="60">
        <v>-27466366</v>
      </c>
      <c r="Y29" s="61">
        <v>-45.4</v>
      </c>
      <c r="Z29" s="62">
        <v>121000000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815563723</v>
      </c>
      <c r="E32" s="100">
        <f t="shared" si="5"/>
        <v>815563723</v>
      </c>
      <c r="F32" s="100">
        <f t="shared" si="5"/>
        <v>33399709</v>
      </c>
      <c r="G32" s="100">
        <f t="shared" si="5"/>
        <v>90162368</v>
      </c>
      <c r="H32" s="100">
        <f t="shared" si="5"/>
        <v>0</v>
      </c>
      <c r="I32" s="100">
        <f t="shared" si="5"/>
        <v>123562077</v>
      </c>
      <c r="J32" s="100">
        <f t="shared" si="5"/>
        <v>106745172</v>
      </c>
      <c r="K32" s="100">
        <f t="shared" si="5"/>
        <v>55768039</v>
      </c>
      <c r="L32" s="100">
        <f t="shared" si="5"/>
        <v>77943779</v>
      </c>
      <c r="M32" s="100">
        <f t="shared" si="5"/>
        <v>240456990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364019067</v>
      </c>
      <c r="W32" s="100">
        <f t="shared" si="5"/>
        <v>407781862</v>
      </c>
      <c r="X32" s="100">
        <f t="shared" si="5"/>
        <v>-43762795</v>
      </c>
      <c r="Y32" s="101">
        <f>+IF(W32&lt;&gt;0,(X32/W32)*100,0)</f>
        <v>-10.731913083471085</v>
      </c>
      <c r="Z32" s="102">
        <f t="shared" si="5"/>
        <v>815563723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648867702</v>
      </c>
      <c r="E35" s="60">
        <v>648867702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324433851</v>
      </c>
      <c r="X35" s="60">
        <v>-324433851</v>
      </c>
      <c r="Y35" s="61">
        <v>-100</v>
      </c>
      <c r="Z35" s="62">
        <v>648867702</v>
      </c>
    </row>
    <row r="36" spans="1:26" ht="13.5">
      <c r="A36" s="58" t="s">
        <v>57</v>
      </c>
      <c r="B36" s="19">
        <v>0</v>
      </c>
      <c r="C36" s="19">
        <v>0</v>
      </c>
      <c r="D36" s="59">
        <v>5692482769</v>
      </c>
      <c r="E36" s="60">
        <v>5692482769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2846241385</v>
      </c>
      <c r="X36" s="60">
        <v>-2846241385</v>
      </c>
      <c r="Y36" s="61">
        <v>-100</v>
      </c>
      <c r="Z36" s="62">
        <v>5692482769</v>
      </c>
    </row>
    <row r="37" spans="1:26" ht="13.5">
      <c r="A37" s="58" t="s">
        <v>58</v>
      </c>
      <c r="B37" s="19">
        <v>0</v>
      </c>
      <c r="C37" s="19">
        <v>0</v>
      </c>
      <c r="D37" s="59">
        <v>436389104</v>
      </c>
      <c r="E37" s="60">
        <v>436389104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218194552</v>
      </c>
      <c r="X37" s="60">
        <v>-218194552</v>
      </c>
      <c r="Y37" s="61">
        <v>-100</v>
      </c>
      <c r="Z37" s="62">
        <v>436389104</v>
      </c>
    </row>
    <row r="38" spans="1:26" ht="13.5">
      <c r="A38" s="58" t="s">
        <v>59</v>
      </c>
      <c r="B38" s="19">
        <v>0</v>
      </c>
      <c r="C38" s="19">
        <v>0</v>
      </c>
      <c r="D38" s="59">
        <v>70000</v>
      </c>
      <c r="E38" s="60">
        <v>70000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35000</v>
      </c>
      <c r="X38" s="60">
        <v>-35000</v>
      </c>
      <c r="Y38" s="61">
        <v>-100</v>
      </c>
      <c r="Z38" s="62">
        <v>70000</v>
      </c>
    </row>
    <row r="39" spans="1:26" ht="13.5">
      <c r="A39" s="58" t="s">
        <v>60</v>
      </c>
      <c r="B39" s="19">
        <v>0</v>
      </c>
      <c r="C39" s="19">
        <v>0</v>
      </c>
      <c r="D39" s="59">
        <v>5904891367</v>
      </c>
      <c r="E39" s="60">
        <v>5904891367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2952445684</v>
      </c>
      <c r="X39" s="60">
        <v>-2952445684</v>
      </c>
      <c r="Y39" s="61">
        <v>-100</v>
      </c>
      <c r="Z39" s="62">
        <v>5904891367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976054324</v>
      </c>
      <c r="E42" s="60">
        <v>976054324</v>
      </c>
      <c r="F42" s="60">
        <v>392747128</v>
      </c>
      <c r="G42" s="60">
        <v>-36949249</v>
      </c>
      <c r="H42" s="60">
        <v>-18802537</v>
      </c>
      <c r="I42" s="60">
        <v>336995342</v>
      </c>
      <c r="J42" s="60">
        <v>58404332</v>
      </c>
      <c r="K42" s="60">
        <v>363700356</v>
      </c>
      <c r="L42" s="60">
        <v>-39555495</v>
      </c>
      <c r="M42" s="60">
        <v>382549193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719544535</v>
      </c>
      <c r="W42" s="60">
        <v>732900290</v>
      </c>
      <c r="X42" s="60">
        <v>-13355755</v>
      </c>
      <c r="Y42" s="61">
        <v>-1.82</v>
      </c>
      <c r="Z42" s="62">
        <v>976054324</v>
      </c>
    </row>
    <row r="43" spans="1:26" ht="13.5">
      <c r="A43" s="58" t="s">
        <v>63</v>
      </c>
      <c r="B43" s="19">
        <v>0</v>
      </c>
      <c r="C43" s="19">
        <v>0</v>
      </c>
      <c r="D43" s="59">
        <v>-815563723</v>
      </c>
      <c r="E43" s="60">
        <v>-815563723</v>
      </c>
      <c r="F43" s="60">
        <v>-33399709</v>
      </c>
      <c r="G43" s="60">
        <v>-90162368</v>
      </c>
      <c r="H43" s="60">
        <v>-44106200</v>
      </c>
      <c r="I43" s="60">
        <v>-167668277</v>
      </c>
      <c r="J43" s="60">
        <v>-106745172</v>
      </c>
      <c r="K43" s="60">
        <v>-55768039</v>
      </c>
      <c r="L43" s="60">
        <v>-77943779</v>
      </c>
      <c r="M43" s="60">
        <v>-240456990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-408125267</v>
      </c>
      <c r="W43" s="60">
        <v>-391031500</v>
      </c>
      <c r="X43" s="60">
        <v>-17093767</v>
      </c>
      <c r="Y43" s="61">
        <v>4.37</v>
      </c>
      <c r="Z43" s="62">
        <v>-815563723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615106906</v>
      </c>
      <c r="E45" s="100">
        <v>615106906</v>
      </c>
      <c r="F45" s="100">
        <v>941018958</v>
      </c>
      <c r="G45" s="100">
        <v>813907341</v>
      </c>
      <c r="H45" s="100">
        <v>750998604</v>
      </c>
      <c r="I45" s="100">
        <v>750998604</v>
      </c>
      <c r="J45" s="100">
        <v>702657764</v>
      </c>
      <c r="K45" s="100">
        <v>1010590081</v>
      </c>
      <c r="L45" s="100">
        <v>893090807</v>
      </c>
      <c r="M45" s="100">
        <v>893090807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893090807</v>
      </c>
      <c r="W45" s="100">
        <v>796485095</v>
      </c>
      <c r="X45" s="100">
        <v>96605712</v>
      </c>
      <c r="Y45" s="101">
        <v>12.13</v>
      </c>
      <c r="Z45" s="102">
        <v>615106906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2056670</v>
      </c>
      <c r="C51" s="52">
        <v>0</v>
      </c>
      <c r="D51" s="129">
        <v>2367819</v>
      </c>
      <c r="E51" s="54">
        <v>38740</v>
      </c>
      <c r="F51" s="54">
        <v>0</v>
      </c>
      <c r="G51" s="54">
        <v>0</v>
      </c>
      <c r="H51" s="54">
        <v>0</v>
      </c>
      <c r="I51" s="54">
        <v>720738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81289343</v>
      </c>
      <c r="Y51" s="54">
        <v>86473310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57.388363854063954</v>
      </c>
      <c r="E58" s="7">
        <f t="shared" si="6"/>
        <v>57.388363854063954</v>
      </c>
      <c r="F58" s="7">
        <f t="shared" si="6"/>
        <v>56.45078563402288</v>
      </c>
      <c r="G58" s="7">
        <f t="shared" si="6"/>
        <v>39.380322445224884</v>
      </c>
      <c r="H58" s="7">
        <f t="shared" si="6"/>
        <v>60.17355010637231</v>
      </c>
      <c r="I58" s="7">
        <f t="shared" si="6"/>
        <v>51.92962608703534</v>
      </c>
      <c r="J58" s="7">
        <f t="shared" si="6"/>
        <v>72.22532613070547</v>
      </c>
      <c r="K58" s="7">
        <f t="shared" si="6"/>
        <v>71.34474463789863</v>
      </c>
      <c r="L58" s="7">
        <f t="shared" si="6"/>
        <v>37.25104334501276</v>
      </c>
      <c r="M58" s="7">
        <f t="shared" si="6"/>
        <v>59.63161991945219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55.830774397701774</v>
      </c>
      <c r="W58" s="7">
        <f t="shared" si="6"/>
        <v>54.002261586138886</v>
      </c>
      <c r="X58" s="7">
        <f t="shared" si="6"/>
        <v>0</v>
      </c>
      <c r="Y58" s="7">
        <f t="shared" si="6"/>
        <v>0</v>
      </c>
      <c r="Z58" s="8">
        <f t="shared" si="6"/>
        <v>57.388363854063954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54.332729846014495</v>
      </c>
      <c r="E60" s="13">
        <f t="shared" si="7"/>
        <v>54.332729846014495</v>
      </c>
      <c r="F60" s="13">
        <f t="shared" si="7"/>
        <v>56.45078563402288</v>
      </c>
      <c r="G60" s="13">
        <f t="shared" si="7"/>
        <v>34.330016298566605</v>
      </c>
      <c r="H60" s="13">
        <f t="shared" si="7"/>
        <v>55.06303393207812</v>
      </c>
      <c r="I60" s="13">
        <f t="shared" si="7"/>
        <v>48.4395276638661</v>
      </c>
      <c r="J60" s="13">
        <f t="shared" si="7"/>
        <v>68.45525999935586</v>
      </c>
      <c r="K60" s="13">
        <f t="shared" si="7"/>
        <v>66.63391738303923</v>
      </c>
      <c r="L60" s="13">
        <f t="shared" si="7"/>
        <v>28.254503710641437</v>
      </c>
      <c r="M60" s="13">
        <f t="shared" si="7"/>
        <v>53.69633924153393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51.01400936961898</v>
      </c>
      <c r="W60" s="13">
        <f t="shared" si="7"/>
        <v>50.8554853562802</v>
      </c>
      <c r="X60" s="13">
        <f t="shared" si="7"/>
        <v>0</v>
      </c>
      <c r="Y60" s="13">
        <f t="shared" si="7"/>
        <v>0</v>
      </c>
      <c r="Z60" s="14">
        <f t="shared" si="7"/>
        <v>54.332729846014495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46.15193425422705</v>
      </c>
      <c r="E62" s="13">
        <f t="shared" si="7"/>
        <v>46.15193425422705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43.19825332125603</v>
      </c>
      <c r="X62" s="13">
        <f t="shared" si="7"/>
        <v>0</v>
      </c>
      <c r="Y62" s="13">
        <f t="shared" si="7"/>
        <v>0</v>
      </c>
      <c r="Z62" s="14">
        <f t="shared" si="7"/>
        <v>46.15193425422705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99.99998421052632</v>
      </c>
      <c r="E66" s="16">
        <f t="shared" si="7"/>
        <v>99.99998421052632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97.88488421052631</v>
      </c>
      <c r="X66" s="16">
        <f t="shared" si="7"/>
        <v>0</v>
      </c>
      <c r="Y66" s="16">
        <f t="shared" si="7"/>
        <v>0</v>
      </c>
      <c r="Z66" s="17">
        <f t="shared" si="7"/>
        <v>99.99998421052632</v>
      </c>
    </row>
    <row r="67" spans="1:26" ht="13.5" hidden="1">
      <c r="A67" s="41" t="s">
        <v>285</v>
      </c>
      <c r="B67" s="24"/>
      <c r="C67" s="24"/>
      <c r="D67" s="25">
        <v>283960000</v>
      </c>
      <c r="E67" s="26">
        <v>283960000</v>
      </c>
      <c r="F67" s="26">
        <v>15184042</v>
      </c>
      <c r="G67" s="26">
        <v>17796449</v>
      </c>
      <c r="H67" s="26">
        <v>18763342</v>
      </c>
      <c r="I67" s="26">
        <v>51743833</v>
      </c>
      <c r="J67" s="26">
        <v>18231494</v>
      </c>
      <c r="K67" s="26">
        <v>16160875</v>
      </c>
      <c r="L67" s="26">
        <v>18716963</v>
      </c>
      <c r="M67" s="26">
        <v>53109332</v>
      </c>
      <c r="N67" s="26"/>
      <c r="O67" s="26"/>
      <c r="P67" s="26"/>
      <c r="Q67" s="26"/>
      <c r="R67" s="26"/>
      <c r="S67" s="26"/>
      <c r="T67" s="26"/>
      <c r="U67" s="26"/>
      <c r="V67" s="26">
        <v>104853165</v>
      </c>
      <c r="W67" s="26">
        <v>141980000</v>
      </c>
      <c r="X67" s="26"/>
      <c r="Y67" s="25"/>
      <c r="Z67" s="27">
        <v>283960000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>
        <v>264960000</v>
      </c>
      <c r="E69" s="21">
        <v>264960000</v>
      </c>
      <c r="F69" s="21">
        <v>15184042</v>
      </c>
      <c r="G69" s="21">
        <v>16427825</v>
      </c>
      <c r="H69" s="21">
        <v>16629456</v>
      </c>
      <c r="I69" s="21">
        <v>48241323</v>
      </c>
      <c r="J69" s="21">
        <v>16052559</v>
      </c>
      <c r="K69" s="21">
        <v>13879184</v>
      </c>
      <c r="L69" s="21">
        <v>16369946</v>
      </c>
      <c r="M69" s="21">
        <v>46301689</v>
      </c>
      <c r="N69" s="21"/>
      <c r="O69" s="21"/>
      <c r="P69" s="21"/>
      <c r="Q69" s="21"/>
      <c r="R69" s="21"/>
      <c r="S69" s="21"/>
      <c r="T69" s="21"/>
      <c r="U69" s="21"/>
      <c r="V69" s="21">
        <v>94543012</v>
      </c>
      <c r="W69" s="21">
        <v>132480000</v>
      </c>
      <c r="X69" s="21"/>
      <c r="Y69" s="20"/>
      <c r="Z69" s="23">
        <v>264960000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>
        <v>264960000</v>
      </c>
      <c r="E71" s="21">
        <v>264960000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>
        <v>132480000</v>
      </c>
      <c r="X71" s="21"/>
      <c r="Y71" s="20"/>
      <c r="Z71" s="23">
        <v>264960000</v>
      </c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>
        <v>15184042</v>
      </c>
      <c r="G74" s="21">
        <v>16427825</v>
      </c>
      <c r="H74" s="21">
        <v>16629456</v>
      </c>
      <c r="I74" s="21">
        <v>48241323</v>
      </c>
      <c r="J74" s="21">
        <v>16052559</v>
      </c>
      <c r="K74" s="21">
        <v>13879184</v>
      </c>
      <c r="L74" s="21">
        <v>16369946</v>
      </c>
      <c r="M74" s="21">
        <v>46301689</v>
      </c>
      <c r="N74" s="21"/>
      <c r="O74" s="21"/>
      <c r="P74" s="21"/>
      <c r="Q74" s="21"/>
      <c r="R74" s="21"/>
      <c r="S74" s="21"/>
      <c r="T74" s="21"/>
      <c r="U74" s="21"/>
      <c r="V74" s="21">
        <v>94543012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19000000</v>
      </c>
      <c r="E75" s="30">
        <v>19000000</v>
      </c>
      <c r="F75" s="30"/>
      <c r="G75" s="30">
        <v>1368624</v>
      </c>
      <c r="H75" s="30">
        <v>2133886</v>
      </c>
      <c r="I75" s="30">
        <v>3502510</v>
      </c>
      <c r="J75" s="30">
        <v>2178935</v>
      </c>
      <c r="K75" s="30">
        <v>2281691</v>
      </c>
      <c r="L75" s="30">
        <v>2347017</v>
      </c>
      <c r="M75" s="30">
        <v>6807643</v>
      </c>
      <c r="N75" s="30"/>
      <c r="O75" s="30"/>
      <c r="P75" s="30"/>
      <c r="Q75" s="30"/>
      <c r="R75" s="30"/>
      <c r="S75" s="30"/>
      <c r="T75" s="30"/>
      <c r="U75" s="30"/>
      <c r="V75" s="30">
        <v>10310153</v>
      </c>
      <c r="W75" s="30">
        <v>9500000</v>
      </c>
      <c r="X75" s="30"/>
      <c r="Y75" s="29"/>
      <c r="Z75" s="31">
        <v>19000000</v>
      </c>
    </row>
    <row r="76" spans="1:26" ht="13.5" hidden="1">
      <c r="A76" s="42" t="s">
        <v>286</v>
      </c>
      <c r="B76" s="32"/>
      <c r="C76" s="32"/>
      <c r="D76" s="33">
        <v>162959998</v>
      </c>
      <c r="E76" s="34">
        <v>162959998</v>
      </c>
      <c r="F76" s="34">
        <v>8571511</v>
      </c>
      <c r="G76" s="34">
        <v>7008299</v>
      </c>
      <c r="H76" s="34">
        <v>11290569</v>
      </c>
      <c r="I76" s="34">
        <v>26870379</v>
      </c>
      <c r="J76" s="34">
        <v>13167756</v>
      </c>
      <c r="K76" s="34">
        <v>11529935</v>
      </c>
      <c r="L76" s="34">
        <v>6972264</v>
      </c>
      <c r="M76" s="34">
        <v>31669955</v>
      </c>
      <c r="N76" s="34"/>
      <c r="O76" s="34"/>
      <c r="P76" s="34"/>
      <c r="Q76" s="34"/>
      <c r="R76" s="34"/>
      <c r="S76" s="34"/>
      <c r="T76" s="34"/>
      <c r="U76" s="34"/>
      <c r="V76" s="34">
        <v>58540334</v>
      </c>
      <c r="W76" s="34">
        <v>76672411</v>
      </c>
      <c r="X76" s="34"/>
      <c r="Y76" s="33"/>
      <c r="Z76" s="35">
        <v>162959998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>
        <v>143960001</v>
      </c>
      <c r="E78" s="21">
        <v>143960001</v>
      </c>
      <c r="F78" s="21">
        <v>8571511</v>
      </c>
      <c r="G78" s="21">
        <v>5639675</v>
      </c>
      <c r="H78" s="21">
        <v>9156683</v>
      </c>
      <c r="I78" s="21">
        <v>23367869</v>
      </c>
      <c r="J78" s="21">
        <v>10988821</v>
      </c>
      <c r="K78" s="21">
        <v>9248244</v>
      </c>
      <c r="L78" s="21">
        <v>4625247</v>
      </c>
      <c r="M78" s="21">
        <v>24862312</v>
      </c>
      <c r="N78" s="21"/>
      <c r="O78" s="21"/>
      <c r="P78" s="21"/>
      <c r="Q78" s="21"/>
      <c r="R78" s="21"/>
      <c r="S78" s="21"/>
      <c r="T78" s="21"/>
      <c r="U78" s="21"/>
      <c r="V78" s="21">
        <v>48230181</v>
      </c>
      <c r="W78" s="21">
        <v>67373347</v>
      </c>
      <c r="X78" s="21"/>
      <c r="Y78" s="20"/>
      <c r="Z78" s="23">
        <v>143960001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>
        <v>122284165</v>
      </c>
      <c r="E80" s="21">
        <v>122284165</v>
      </c>
      <c r="F80" s="21">
        <v>8571511</v>
      </c>
      <c r="G80" s="21">
        <v>5639675</v>
      </c>
      <c r="H80" s="21">
        <v>9156683</v>
      </c>
      <c r="I80" s="21">
        <v>23367869</v>
      </c>
      <c r="J80" s="21">
        <v>10988821</v>
      </c>
      <c r="K80" s="21">
        <v>9248244</v>
      </c>
      <c r="L80" s="21">
        <v>4625247</v>
      </c>
      <c r="M80" s="21">
        <v>24862312</v>
      </c>
      <c r="N80" s="21"/>
      <c r="O80" s="21"/>
      <c r="P80" s="21"/>
      <c r="Q80" s="21"/>
      <c r="R80" s="21"/>
      <c r="S80" s="21"/>
      <c r="T80" s="21"/>
      <c r="U80" s="21"/>
      <c r="V80" s="21">
        <v>48230181</v>
      </c>
      <c r="W80" s="21">
        <v>57229046</v>
      </c>
      <c r="X80" s="21"/>
      <c r="Y80" s="20"/>
      <c r="Z80" s="23">
        <v>122284165</v>
      </c>
    </row>
    <row r="81" spans="1:26" ht="13.5" hidden="1">
      <c r="A81" s="39" t="s">
        <v>105</v>
      </c>
      <c r="B81" s="19"/>
      <c r="C81" s="19"/>
      <c r="D81" s="20">
        <v>21675836</v>
      </c>
      <c r="E81" s="21">
        <v>21675836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10144301</v>
      </c>
      <c r="X81" s="21"/>
      <c r="Y81" s="20"/>
      <c r="Z81" s="23">
        <v>21675836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18999997</v>
      </c>
      <c r="E84" s="30">
        <v>18999997</v>
      </c>
      <c r="F84" s="30"/>
      <c r="G84" s="30">
        <v>1368624</v>
      </c>
      <c r="H84" s="30">
        <v>2133886</v>
      </c>
      <c r="I84" s="30">
        <v>3502510</v>
      </c>
      <c r="J84" s="30">
        <v>2178935</v>
      </c>
      <c r="K84" s="30">
        <v>2281691</v>
      </c>
      <c r="L84" s="30">
        <v>2347017</v>
      </c>
      <c r="M84" s="30">
        <v>6807643</v>
      </c>
      <c r="N84" s="30"/>
      <c r="O84" s="30"/>
      <c r="P84" s="30"/>
      <c r="Q84" s="30"/>
      <c r="R84" s="30"/>
      <c r="S84" s="30"/>
      <c r="T84" s="30"/>
      <c r="U84" s="30"/>
      <c r="V84" s="30">
        <v>10310153</v>
      </c>
      <c r="W84" s="30">
        <v>9299064</v>
      </c>
      <c r="X84" s="30"/>
      <c r="Y84" s="29"/>
      <c r="Z84" s="31">
        <v>18999997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222354313</v>
      </c>
      <c r="F5" s="100">
        <f t="shared" si="0"/>
        <v>222354313</v>
      </c>
      <c r="G5" s="100">
        <f t="shared" si="0"/>
        <v>221286193</v>
      </c>
      <c r="H5" s="100">
        <f t="shared" si="0"/>
        <v>18958543</v>
      </c>
      <c r="I5" s="100">
        <f t="shared" si="0"/>
        <v>21987377</v>
      </c>
      <c r="J5" s="100">
        <f t="shared" si="0"/>
        <v>262232113</v>
      </c>
      <c r="K5" s="100">
        <f t="shared" si="0"/>
        <v>109313093</v>
      </c>
      <c r="L5" s="100">
        <f t="shared" si="0"/>
        <v>197473558</v>
      </c>
      <c r="M5" s="100">
        <f t="shared" si="0"/>
        <v>27897993</v>
      </c>
      <c r="N5" s="100">
        <f t="shared" si="0"/>
        <v>334684644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596916757</v>
      </c>
      <c r="X5" s="100">
        <f t="shared" si="0"/>
        <v>111177157</v>
      </c>
      <c r="Y5" s="100">
        <f t="shared" si="0"/>
        <v>485739600</v>
      </c>
      <c r="Z5" s="137">
        <f>+IF(X5&lt;&gt;0,+(Y5/X5)*100,0)</f>
        <v>436.90593743101385</v>
      </c>
      <c r="AA5" s="153">
        <f>SUM(AA6:AA8)</f>
        <v>222354313</v>
      </c>
    </row>
    <row r="6" spans="1:27" ht="13.5">
      <c r="A6" s="138" t="s">
        <v>75</v>
      </c>
      <c r="B6" s="136"/>
      <c r="C6" s="155"/>
      <c r="D6" s="155"/>
      <c r="E6" s="156">
        <v>85236662</v>
      </c>
      <c r="F6" s="60">
        <v>85236662</v>
      </c>
      <c r="G6" s="60"/>
      <c r="H6" s="60">
        <v>890000</v>
      </c>
      <c r="I6" s="60"/>
      <c r="J6" s="60">
        <v>890000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890000</v>
      </c>
      <c r="X6" s="60">
        <v>42618331</v>
      </c>
      <c r="Y6" s="60">
        <v>-41728331</v>
      </c>
      <c r="Z6" s="140">
        <v>-97.91</v>
      </c>
      <c r="AA6" s="155">
        <v>85236662</v>
      </c>
    </row>
    <row r="7" spans="1:27" ht="13.5">
      <c r="A7" s="138" t="s">
        <v>76</v>
      </c>
      <c r="B7" s="136"/>
      <c r="C7" s="157"/>
      <c r="D7" s="157"/>
      <c r="E7" s="158">
        <v>70382537</v>
      </c>
      <c r="F7" s="159">
        <v>70382537</v>
      </c>
      <c r="G7" s="159">
        <v>221286193</v>
      </c>
      <c r="H7" s="159">
        <v>18068543</v>
      </c>
      <c r="I7" s="159">
        <v>21987377</v>
      </c>
      <c r="J7" s="159">
        <v>261342113</v>
      </c>
      <c r="K7" s="159">
        <v>109313093</v>
      </c>
      <c r="L7" s="159">
        <v>197473558</v>
      </c>
      <c r="M7" s="159">
        <v>27897993</v>
      </c>
      <c r="N7" s="159">
        <v>334684644</v>
      </c>
      <c r="O7" s="159"/>
      <c r="P7" s="159"/>
      <c r="Q7" s="159"/>
      <c r="R7" s="159"/>
      <c r="S7" s="159"/>
      <c r="T7" s="159"/>
      <c r="U7" s="159"/>
      <c r="V7" s="159"/>
      <c r="W7" s="159">
        <v>596026757</v>
      </c>
      <c r="X7" s="159">
        <v>35191269</v>
      </c>
      <c r="Y7" s="159">
        <v>560835488</v>
      </c>
      <c r="Z7" s="141">
        <v>1593.68</v>
      </c>
      <c r="AA7" s="157">
        <v>70382537</v>
      </c>
    </row>
    <row r="8" spans="1:27" ht="13.5">
      <c r="A8" s="138" t="s">
        <v>77</v>
      </c>
      <c r="B8" s="136"/>
      <c r="C8" s="155"/>
      <c r="D8" s="155"/>
      <c r="E8" s="156">
        <v>66735114</v>
      </c>
      <c r="F8" s="60">
        <v>66735114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33367557</v>
      </c>
      <c r="Y8" s="60">
        <v>-33367557</v>
      </c>
      <c r="Z8" s="140">
        <v>-100</v>
      </c>
      <c r="AA8" s="155">
        <v>66735114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51344088</v>
      </c>
      <c r="F9" s="100">
        <f t="shared" si="1"/>
        <v>51344088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1027000</v>
      </c>
      <c r="N9" s="100">
        <f t="shared" si="1"/>
        <v>1027000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1027000</v>
      </c>
      <c r="X9" s="100">
        <f t="shared" si="1"/>
        <v>25672046</v>
      </c>
      <c r="Y9" s="100">
        <f t="shared" si="1"/>
        <v>-24645046</v>
      </c>
      <c r="Z9" s="137">
        <f>+IF(X9&lt;&gt;0,+(Y9/X9)*100,0)</f>
        <v>-95.99953973282847</v>
      </c>
      <c r="AA9" s="153">
        <f>SUM(AA10:AA14)</f>
        <v>51344088</v>
      </c>
    </row>
    <row r="10" spans="1:27" ht="13.5">
      <c r="A10" s="138" t="s">
        <v>79</v>
      </c>
      <c r="B10" s="136"/>
      <c r="C10" s="155"/>
      <c r="D10" s="155"/>
      <c r="E10" s="156">
        <v>6989355</v>
      </c>
      <c r="F10" s="60">
        <v>6989355</v>
      </c>
      <c r="G10" s="60"/>
      <c r="H10" s="60"/>
      <c r="I10" s="60"/>
      <c r="J10" s="60"/>
      <c r="K10" s="60"/>
      <c r="L10" s="60"/>
      <c r="M10" s="60">
        <v>1027000</v>
      </c>
      <c r="N10" s="60">
        <v>1027000</v>
      </c>
      <c r="O10" s="60"/>
      <c r="P10" s="60"/>
      <c r="Q10" s="60"/>
      <c r="R10" s="60"/>
      <c r="S10" s="60"/>
      <c r="T10" s="60"/>
      <c r="U10" s="60"/>
      <c r="V10" s="60"/>
      <c r="W10" s="60">
        <v>1027000</v>
      </c>
      <c r="X10" s="60">
        <v>3494678</v>
      </c>
      <c r="Y10" s="60">
        <v>-2467678</v>
      </c>
      <c r="Z10" s="140">
        <v>-70.61</v>
      </c>
      <c r="AA10" s="155">
        <v>6989355</v>
      </c>
    </row>
    <row r="11" spans="1:27" ht="13.5">
      <c r="A11" s="138" t="s">
        <v>80</v>
      </c>
      <c r="B11" s="136"/>
      <c r="C11" s="155"/>
      <c r="D11" s="155"/>
      <c r="E11" s="156">
        <v>3118197</v>
      </c>
      <c r="F11" s="60">
        <v>3118197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1559099</v>
      </c>
      <c r="Y11" s="60">
        <v>-1559099</v>
      </c>
      <c r="Z11" s="140">
        <v>-100</v>
      </c>
      <c r="AA11" s="155">
        <v>3118197</v>
      </c>
    </row>
    <row r="12" spans="1:27" ht="13.5">
      <c r="A12" s="138" t="s">
        <v>81</v>
      </c>
      <c r="B12" s="136"/>
      <c r="C12" s="155"/>
      <c r="D12" s="155"/>
      <c r="E12" s="156">
        <v>29042262</v>
      </c>
      <c r="F12" s="60">
        <v>29042262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14521131</v>
      </c>
      <c r="Y12" s="60">
        <v>-14521131</v>
      </c>
      <c r="Z12" s="140">
        <v>-100</v>
      </c>
      <c r="AA12" s="155">
        <v>29042262</v>
      </c>
    </row>
    <row r="13" spans="1:27" ht="13.5">
      <c r="A13" s="138" t="s">
        <v>82</v>
      </c>
      <c r="B13" s="136"/>
      <c r="C13" s="155"/>
      <c r="D13" s="155"/>
      <c r="E13" s="156">
        <v>7126721</v>
      </c>
      <c r="F13" s="60">
        <v>7126721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3563361</v>
      </c>
      <c r="Y13" s="60">
        <v>-3563361</v>
      </c>
      <c r="Z13" s="140">
        <v>-100</v>
      </c>
      <c r="AA13" s="155">
        <v>7126721</v>
      </c>
    </row>
    <row r="14" spans="1:27" ht="13.5">
      <c r="A14" s="138" t="s">
        <v>83</v>
      </c>
      <c r="B14" s="136"/>
      <c r="C14" s="157"/>
      <c r="D14" s="157"/>
      <c r="E14" s="158">
        <v>5067553</v>
      </c>
      <c r="F14" s="159">
        <v>5067553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2533777</v>
      </c>
      <c r="Y14" s="159">
        <v>-2533777</v>
      </c>
      <c r="Z14" s="141">
        <v>-100</v>
      </c>
      <c r="AA14" s="157">
        <v>5067553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69762259</v>
      </c>
      <c r="F15" s="100">
        <f t="shared" si="2"/>
        <v>69762259</v>
      </c>
      <c r="G15" s="100">
        <f t="shared" si="2"/>
        <v>0</v>
      </c>
      <c r="H15" s="100">
        <f t="shared" si="2"/>
        <v>2348000</v>
      </c>
      <c r="I15" s="100">
        <f t="shared" si="2"/>
        <v>0</v>
      </c>
      <c r="J15" s="100">
        <f t="shared" si="2"/>
        <v>2348000</v>
      </c>
      <c r="K15" s="100">
        <f t="shared" si="2"/>
        <v>0</v>
      </c>
      <c r="L15" s="100">
        <f t="shared" si="2"/>
        <v>1761000</v>
      </c>
      <c r="M15" s="100">
        <f t="shared" si="2"/>
        <v>0</v>
      </c>
      <c r="N15" s="100">
        <f t="shared" si="2"/>
        <v>1761000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4109000</v>
      </c>
      <c r="X15" s="100">
        <f t="shared" si="2"/>
        <v>34881130</v>
      </c>
      <c r="Y15" s="100">
        <f t="shared" si="2"/>
        <v>-30772130</v>
      </c>
      <c r="Z15" s="137">
        <f>+IF(X15&lt;&gt;0,+(Y15/X15)*100,0)</f>
        <v>-88.21999172618547</v>
      </c>
      <c r="AA15" s="153">
        <f>SUM(AA16:AA18)</f>
        <v>69762259</v>
      </c>
    </row>
    <row r="16" spans="1:27" ht="13.5">
      <c r="A16" s="138" t="s">
        <v>85</v>
      </c>
      <c r="B16" s="136"/>
      <c r="C16" s="155"/>
      <c r="D16" s="155"/>
      <c r="E16" s="156">
        <v>58597234</v>
      </c>
      <c r="F16" s="60">
        <v>58597234</v>
      </c>
      <c r="G16" s="60"/>
      <c r="H16" s="60">
        <v>2348000</v>
      </c>
      <c r="I16" s="60"/>
      <c r="J16" s="60">
        <v>2348000</v>
      </c>
      <c r="K16" s="60"/>
      <c r="L16" s="60">
        <v>1761000</v>
      </c>
      <c r="M16" s="60"/>
      <c r="N16" s="60">
        <v>1761000</v>
      </c>
      <c r="O16" s="60"/>
      <c r="P16" s="60"/>
      <c r="Q16" s="60"/>
      <c r="R16" s="60"/>
      <c r="S16" s="60"/>
      <c r="T16" s="60"/>
      <c r="U16" s="60"/>
      <c r="V16" s="60"/>
      <c r="W16" s="60">
        <v>4109000</v>
      </c>
      <c r="X16" s="60">
        <v>29298617</v>
      </c>
      <c r="Y16" s="60">
        <v>-25189617</v>
      </c>
      <c r="Z16" s="140">
        <v>-85.98</v>
      </c>
      <c r="AA16" s="155">
        <v>58597234</v>
      </c>
    </row>
    <row r="17" spans="1:27" ht="13.5">
      <c r="A17" s="138" t="s">
        <v>86</v>
      </c>
      <c r="B17" s="136"/>
      <c r="C17" s="155"/>
      <c r="D17" s="155"/>
      <c r="E17" s="156">
        <v>2788423</v>
      </c>
      <c r="F17" s="60">
        <v>2788423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1394212</v>
      </c>
      <c r="Y17" s="60">
        <v>-1394212</v>
      </c>
      <c r="Z17" s="140">
        <v>-100</v>
      </c>
      <c r="AA17" s="155">
        <v>2788423</v>
      </c>
    </row>
    <row r="18" spans="1:27" ht="13.5">
      <c r="A18" s="138" t="s">
        <v>87</v>
      </c>
      <c r="B18" s="136"/>
      <c r="C18" s="155"/>
      <c r="D18" s="155"/>
      <c r="E18" s="156">
        <v>8376602</v>
      </c>
      <c r="F18" s="60">
        <v>8376602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4188301</v>
      </c>
      <c r="Y18" s="60">
        <v>-4188301</v>
      </c>
      <c r="Z18" s="140">
        <v>-100</v>
      </c>
      <c r="AA18" s="155">
        <v>8376602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1310681058</v>
      </c>
      <c r="F19" s="100">
        <f t="shared" si="3"/>
        <v>1310681058</v>
      </c>
      <c r="G19" s="100">
        <f t="shared" si="3"/>
        <v>219924000</v>
      </c>
      <c r="H19" s="100">
        <f t="shared" si="3"/>
        <v>5477000</v>
      </c>
      <c r="I19" s="100">
        <f t="shared" si="3"/>
        <v>0</v>
      </c>
      <c r="J19" s="100">
        <f t="shared" si="3"/>
        <v>225401000</v>
      </c>
      <c r="K19" s="100">
        <f t="shared" si="3"/>
        <v>3500000</v>
      </c>
      <c r="L19" s="100">
        <f t="shared" si="3"/>
        <v>216195000</v>
      </c>
      <c r="M19" s="100">
        <f t="shared" si="3"/>
        <v>0</v>
      </c>
      <c r="N19" s="100">
        <f t="shared" si="3"/>
        <v>219695000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445096000</v>
      </c>
      <c r="X19" s="100">
        <f t="shared" si="3"/>
        <v>655340529</v>
      </c>
      <c r="Y19" s="100">
        <f t="shared" si="3"/>
        <v>-210244529</v>
      </c>
      <c r="Z19" s="137">
        <f>+IF(X19&lt;&gt;0,+(Y19/X19)*100,0)</f>
        <v>-32.081722355981434</v>
      </c>
      <c r="AA19" s="153">
        <f>SUM(AA20:AA23)</f>
        <v>1310681058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>
        <v>1310681058</v>
      </c>
      <c r="F21" s="60">
        <v>1310681058</v>
      </c>
      <c r="G21" s="60">
        <v>219924000</v>
      </c>
      <c r="H21" s="60">
        <v>5477000</v>
      </c>
      <c r="I21" s="60"/>
      <c r="J21" s="60">
        <v>225401000</v>
      </c>
      <c r="K21" s="60">
        <v>3500000</v>
      </c>
      <c r="L21" s="60">
        <v>216195000</v>
      </c>
      <c r="M21" s="60"/>
      <c r="N21" s="60">
        <v>219695000</v>
      </c>
      <c r="O21" s="60"/>
      <c r="P21" s="60"/>
      <c r="Q21" s="60"/>
      <c r="R21" s="60"/>
      <c r="S21" s="60"/>
      <c r="T21" s="60"/>
      <c r="U21" s="60"/>
      <c r="V21" s="60"/>
      <c r="W21" s="60">
        <v>445096000</v>
      </c>
      <c r="X21" s="60">
        <v>655340529</v>
      </c>
      <c r="Y21" s="60">
        <v>-210244529</v>
      </c>
      <c r="Z21" s="140">
        <v>-32.08</v>
      </c>
      <c r="AA21" s="155">
        <v>1310681058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>
        <v>1888981</v>
      </c>
      <c r="F24" s="100">
        <v>1888981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944491</v>
      </c>
      <c r="Y24" s="100">
        <v>-944491</v>
      </c>
      <c r="Z24" s="137">
        <v>-100</v>
      </c>
      <c r="AA24" s="153">
        <v>1888981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1656030699</v>
      </c>
      <c r="F25" s="73">
        <f t="shared" si="4"/>
        <v>1656030699</v>
      </c>
      <c r="G25" s="73">
        <f t="shared" si="4"/>
        <v>441210193</v>
      </c>
      <c r="H25" s="73">
        <f t="shared" si="4"/>
        <v>26783543</v>
      </c>
      <c r="I25" s="73">
        <f t="shared" si="4"/>
        <v>21987377</v>
      </c>
      <c r="J25" s="73">
        <f t="shared" si="4"/>
        <v>489981113</v>
      </c>
      <c r="K25" s="73">
        <f t="shared" si="4"/>
        <v>112813093</v>
      </c>
      <c r="L25" s="73">
        <f t="shared" si="4"/>
        <v>415429558</v>
      </c>
      <c r="M25" s="73">
        <f t="shared" si="4"/>
        <v>28924993</v>
      </c>
      <c r="N25" s="73">
        <f t="shared" si="4"/>
        <v>557167644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1047148757</v>
      </c>
      <c r="X25" s="73">
        <f t="shared" si="4"/>
        <v>828015353</v>
      </c>
      <c r="Y25" s="73">
        <f t="shared" si="4"/>
        <v>219133404</v>
      </c>
      <c r="Z25" s="170">
        <f>+IF(X25&lt;&gt;0,+(Y25/X25)*100,0)</f>
        <v>26.464896237256124</v>
      </c>
      <c r="AA25" s="168">
        <f>+AA5+AA9+AA15+AA19+AA24</f>
        <v>1656030699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207419763</v>
      </c>
      <c r="F28" s="100">
        <f t="shared" si="5"/>
        <v>207419763</v>
      </c>
      <c r="G28" s="100">
        <f t="shared" si="5"/>
        <v>10427925</v>
      </c>
      <c r="H28" s="100">
        <f t="shared" si="5"/>
        <v>15798025</v>
      </c>
      <c r="I28" s="100">
        <f t="shared" si="5"/>
        <v>11693444</v>
      </c>
      <c r="J28" s="100">
        <f t="shared" si="5"/>
        <v>37919394</v>
      </c>
      <c r="K28" s="100">
        <f t="shared" si="5"/>
        <v>14899569</v>
      </c>
      <c r="L28" s="100">
        <f t="shared" si="5"/>
        <v>16792800</v>
      </c>
      <c r="M28" s="100">
        <f t="shared" si="5"/>
        <v>19975931</v>
      </c>
      <c r="N28" s="100">
        <f t="shared" si="5"/>
        <v>51668300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89587694</v>
      </c>
      <c r="X28" s="100">
        <f t="shared" si="5"/>
        <v>103709882</v>
      </c>
      <c r="Y28" s="100">
        <f t="shared" si="5"/>
        <v>-14122188</v>
      </c>
      <c r="Z28" s="137">
        <f>+IF(X28&lt;&gt;0,+(Y28/X28)*100,0)</f>
        <v>-13.617012889861355</v>
      </c>
      <c r="AA28" s="153">
        <f>SUM(AA29:AA31)</f>
        <v>207419763</v>
      </c>
    </row>
    <row r="29" spans="1:27" ht="13.5">
      <c r="A29" s="138" t="s">
        <v>75</v>
      </c>
      <c r="B29" s="136"/>
      <c r="C29" s="155"/>
      <c r="D29" s="155"/>
      <c r="E29" s="156">
        <v>79886662</v>
      </c>
      <c r="F29" s="60">
        <v>79886662</v>
      </c>
      <c r="G29" s="60">
        <v>5210107</v>
      </c>
      <c r="H29" s="60">
        <v>7241762</v>
      </c>
      <c r="I29" s="60">
        <v>4754333</v>
      </c>
      <c r="J29" s="60">
        <v>17206202</v>
      </c>
      <c r="K29" s="60">
        <v>6079055</v>
      </c>
      <c r="L29" s="60">
        <v>6814343</v>
      </c>
      <c r="M29" s="60">
        <v>7072761</v>
      </c>
      <c r="N29" s="60">
        <v>19966159</v>
      </c>
      <c r="O29" s="60"/>
      <c r="P29" s="60"/>
      <c r="Q29" s="60"/>
      <c r="R29" s="60"/>
      <c r="S29" s="60"/>
      <c r="T29" s="60"/>
      <c r="U29" s="60"/>
      <c r="V29" s="60"/>
      <c r="W29" s="60">
        <v>37172361</v>
      </c>
      <c r="X29" s="60">
        <v>39943331</v>
      </c>
      <c r="Y29" s="60">
        <v>-2770970</v>
      </c>
      <c r="Z29" s="140">
        <v>-6.94</v>
      </c>
      <c r="AA29" s="155">
        <v>79886662</v>
      </c>
    </row>
    <row r="30" spans="1:27" ht="13.5">
      <c r="A30" s="138" t="s">
        <v>76</v>
      </c>
      <c r="B30" s="136"/>
      <c r="C30" s="157"/>
      <c r="D30" s="157"/>
      <c r="E30" s="158">
        <v>64537538</v>
      </c>
      <c r="F30" s="159">
        <v>64537538</v>
      </c>
      <c r="G30" s="159">
        <v>1738664</v>
      </c>
      <c r="H30" s="159">
        <v>3452963</v>
      </c>
      <c r="I30" s="159">
        <v>3026941</v>
      </c>
      <c r="J30" s="159">
        <v>8218568</v>
      </c>
      <c r="K30" s="159">
        <v>3506590</v>
      </c>
      <c r="L30" s="159">
        <v>4626529</v>
      </c>
      <c r="M30" s="159">
        <v>6122155</v>
      </c>
      <c r="N30" s="159">
        <v>14255274</v>
      </c>
      <c r="O30" s="159"/>
      <c r="P30" s="159"/>
      <c r="Q30" s="159"/>
      <c r="R30" s="159"/>
      <c r="S30" s="159"/>
      <c r="T30" s="159"/>
      <c r="U30" s="159"/>
      <c r="V30" s="159"/>
      <c r="W30" s="159">
        <v>22473842</v>
      </c>
      <c r="X30" s="159">
        <v>32268769</v>
      </c>
      <c r="Y30" s="159">
        <v>-9794927</v>
      </c>
      <c r="Z30" s="141">
        <v>-30.35</v>
      </c>
      <c r="AA30" s="157">
        <v>64537538</v>
      </c>
    </row>
    <row r="31" spans="1:27" ht="13.5">
      <c r="A31" s="138" t="s">
        <v>77</v>
      </c>
      <c r="B31" s="136"/>
      <c r="C31" s="155"/>
      <c r="D31" s="155"/>
      <c r="E31" s="156">
        <v>62995563</v>
      </c>
      <c r="F31" s="60">
        <v>62995563</v>
      </c>
      <c r="G31" s="60">
        <v>3479154</v>
      </c>
      <c r="H31" s="60">
        <v>5103300</v>
      </c>
      <c r="I31" s="60">
        <v>3912170</v>
      </c>
      <c r="J31" s="60">
        <v>12494624</v>
      </c>
      <c r="K31" s="60">
        <v>5313924</v>
      </c>
      <c r="L31" s="60">
        <v>5351928</v>
      </c>
      <c r="M31" s="60">
        <v>6781015</v>
      </c>
      <c r="N31" s="60">
        <v>17446867</v>
      </c>
      <c r="O31" s="60"/>
      <c r="P31" s="60"/>
      <c r="Q31" s="60"/>
      <c r="R31" s="60"/>
      <c r="S31" s="60"/>
      <c r="T31" s="60"/>
      <c r="U31" s="60"/>
      <c r="V31" s="60"/>
      <c r="W31" s="60">
        <v>29941491</v>
      </c>
      <c r="X31" s="60">
        <v>31497782</v>
      </c>
      <c r="Y31" s="60">
        <v>-1556291</v>
      </c>
      <c r="Z31" s="140">
        <v>-4.94</v>
      </c>
      <c r="AA31" s="155">
        <v>62995563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35597088</v>
      </c>
      <c r="F32" s="100">
        <f t="shared" si="6"/>
        <v>35597088</v>
      </c>
      <c r="G32" s="100">
        <f t="shared" si="6"/>
        <v>2851702</v>
      </c>
      <c r="H32" s="100">
        <f t="shared" si="6"/>
        <v>2926191</v>
      </c>
      <c r="I32" s="100">
        <f t="shared" si="6"/>
        <v>2587274</v>
      </c>
      <c r="J32" s="100">
        <f t="shared" si="6"/>
        <v>8365167</v>
      </c>
      <c r="K32" s="100">
        <f t="shared" si="6"/>
        <v>3233475</v>
      </c>
      <c r="L32" s="100">
        <f t="shared" si="6"/>
        <v>3386637</v>
      </c>
      <c r="M32" s="100">
        <f t="shared" si="6"/>
        <v>3246068</v>
      </c>
      <c r="N32" s="100">
        <f t="shared" si="6"/>
        <v>9866180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18231347</v>
      </c>
      <c r="X32" s="100">
        <f t="shared" si="6"/>
        <v>17798546</v>
      </c>
      <c r="Y32" s="100">
        <f t="shared" si="6"/>
        <v>432801</v>
      </c>
      <c r="Z32" s="137">
        <f>+IF(X32&lt;&gt;0,+(Y32/X32)*100,0)</f>
        <v>2.4316649236403918</v>
      </c>
      <c r="AA32" s="153">
        <f>SUM(AA33:AA37)</f>
        <v>35597088</v>
      </c>
    </row>
    <row r="33" spans="1:27" ht="13.5">
      <c r="A33" s="138" t="s">
        <v>79</v>
      </c>
      <c r="B33" s="136"/>
      <c r="C33" s="155"/>
      <c r="D33" s="155"/>
      <c r="E33" s="156">
        <v>5962355</v>
      </c>
      <c r="F33" s="60">
        <v>5962355</v>
      </c>
      <c r="G33" s="60">
        <v>445802</v>
      </c>
      <c r="H33" s="60">
        <v>519123</v>
      </c>
      <c r="I33" s="60">
        <v>416982</v>
      </c>
      <c r="J33" s="60">
        <v>1381907</v>
      </c>
      <c r="K33" s="60">
        <v>510156</v>
      </c>
      <c r="L33" s="60">
        <v>497498</v>
      </c>
      <c r="M33" s="60">
        <v>499653</v>
      </c>
      <c r="N33" s="60">
        <v>1507307</v>
      </c>
      <c r="O33" s="60"/>
      <c r="P33" s="60"/>
      <c r="Q33" s="60"/>
      <c r="R33" s="60"/>
      <c r="S33" s="60"/>
      <c r="T33" s="60"/>
      <c r="U33" s="60"/>
      <c r="V33" s="60"/>
      <c r="W33" s="60">
        <v>2889214</v>
      </c>
      <c r="X33" s="60">
        <v>2981178</v>
      </c>
      <c r="Y33" s="60">
        <v>-91964</v>
      </c>
      <c r="Z33" s="140">
        <v>-3.08</v>
      </c>
      <c r="AA33" s="155">
        <v>5962355</v>
      </c>
    </row>
    <row r="34" spans="1:27" ht="13.5">
      <c r="A34" s="138" t="s">
        <v>80</v>
      </c>
      <c r="B34" s="136"/>
      <c r="C34" s="155"/>
      <c r="D34" s="155"/>
      <c r="E34" s="156">
        <v>3118197</v>
      </c>
      <c r="F34" s="60">
        <v>3118197</v>
      </c>
      <c r="G34" s="60">
        <v>512476</v>
      </c>
      <c r="H34" s="60">
        <v>236141</v>
      </c>
      <c r="I34" s="60">
        <v>82557</v>
      </c>
      <c r="J34" s="60">
        <v>831174</v>
      </c>
      <c r="K34" s="60">
        <v>310996</v>
      </c>
      <c r="L34" s="60">
        <v>218686</v>
      </c>
      <c r="M34" s="60">
        <v>271419</v>
      </c>
      <c r="N34" s="60">
        <v>801101</v>
      </c>
      <c r="O34" s="60"/>
      <c r="P34" s="60"/>
      <c r="Q34" s="60"/>
      <c r="R34" s="60"/>
      <c r="S34" s="60"/>
      <c r="T34" s="60"/>
      <c r="U34" s="60"/>
      <c r="V34" s="60"/>
      <c r="W34" s="60">
        <v>1632275</v>
      </c>
      <c r="X34" s="60">
        <v>1559099</v>
      </c>
      <c r="Y34" s="60">
        <v>73176</v>
      </c>
      <c r="Z34" s="140">
        <v>4.69</v>
      </c>
      <c r="AA34" s="155">
        <v>3118197</v>
      </c>
    </row>
    <row r="35" spans="1:27" ht="13.5">
      <c r="A35" s="138" t="s">
        <v>81</v>
      </c>
      <c r="B35" s="136"/>
      <c r="C35" s="155"/>
      <c r="D35" s="155"/>
      <c r="E35" s="156">
        <v>16642262</v>
      </c>
      <c r="F35" s="60">
        <v>16642262</v>
      </c>
      <c r="G35" s="60">
        <v>1231931</v>
      </c>
      <c r="H35" s="60">
        <v>1482464</v>
      </c>
      <c r="I35" s="60">
        <v>1398113</v>
      </c>
      <c r="J35" s="60">
        <v>4112508</v>
      </c>
      <c r="K35" s="60">
        <v>1582669</v>
      </c>
      <c r="L35" s="60">
        <v>1730797</v>
      </c>
      <c r="M35" s="60">
        <v>1287543</v>
      </c>
      <c r="N35" s="60">
        <v>4601009</v>
      </c>
      <c r="O35" s="60"/>
      <c r="P35" s="60"/>
      <c r="Q35" s="60"/>
      <c r="R35" s="60"/>
      <c r="S35" s="60"/>
      <c r="T35" s="60"/>
      <c r="U35" s="60"/>
      <c r="V35" s="60"/>
      <c r="W35" s="60">
        <v>8713517</v>
      </c>
      <c r="X35" s="60">
        <v>8321131</v>
      </c>
      <c r="Y35" s="60">
        <v>392386</v>
      </c>
      <c r="Z35" s="140">
        <v>4.72</v>
      </c>
      <c r="AA35" s="155">
        <v>16642262</v>
      </c>
    </row>
    <row r="36" spans="1:27" ht="13.5">
      <c r="A36" s="138" t="s">
        <v>82</v>
      </c>
      <c r="B36" s="136"/>
      <c r="C36" s="155"/>
      <c r="D36" s="155"/>
      <c r="E36" s="156">
        <v>6806721</v>
      </c>
      <c r="F36" s="60">
        <v>6806721</v>
      </c>
      <c r="G36" s="60">
        <v>579416</v>
      </c>
      <c r="H36" s="60">
        <v>521671</v>
      </c>
      <c r="I36" s="60">
        <v>607547</v>
      </c>
      <c r="J36" s="60">
        <v>1708634</v>
      </c>
      <c r="K36" s="60">
        <v>515552</v>
      </c>
      <c r="L36" s="60">
        <v>484167</v>
      </c>
      <c r="M36" s="60">
        <v>495315</v>
      </c>
      <c r="N36" s="60">
        <v>1495034</v>
      </c>
      <c r="O36" s="60"/>
      <c r="P36" s="60"/>
      <c r="Q36" s="60"/>
      <c r="R36" s="60"/>
      <c r="S36" s="60"/>
      <c r="T36" s="60"/>
      <c r="U36" s="60"/>
      <c r="V36" s="60"/>
      <c r="W36" s="60">
        <v>3203668</v>
      </c>
      <c r="X36" s="60">
        <v>3403361</v>
      </c>
      <c r="Y36" s="60">
        <v>-199693</v>
      </c>
      <c r="Z36" s="140">
        <v>-5.87</v>
      </c>
      <c r="AA36" s="155">
        <v>6806721</v>
      </c>
    </row>
    <row r="37" spans="1:27" ht="13.5">
      <c r="A37" s="138" t="s">
        <v>83</v>
      </c>
      <c r="B37" s="136"/>
      <c r="C37" s="157"/>
      <c r="D37" s="157"/>
      <c r="E37" s="158">
        <v>3067553</v>
      </c>
      <c r="F37" s="159">
        <v>3067553</v>
      </c>
      <c r="G37" s="159">
        <v>82077</v>
      </c>
      <c r="H37" s="159">
        <v>166792</v>
      </c>
      <c r="I37" s="159">
        <v>82075</v>
      </c>
      <c r="J37" s="159">
        <v>330944</v>
      </c>
      <c r="K37" s="159">
        <v>314102</v>
      </c>
      <c r="L37" s="159">
        <v>455489</v>
      </c>
      <c r="M37" s="159">
        <v>692138</v>
      </c>
      <c r="N37" s="159">
        <v>1461729</v>
      </c>
      <c r="O37" s="159"/>
      <c r="P37" s="159"/>
      <c r="Q37" s="159"/>
      <c r="R37" s="159"/>
      <c r="S37" s="159"/>
      <c r="T37" s="159"/>
      <c r="U37" s="159"/>
      <c r="V37" s="159"/>
      <c r="W37" s="159">
        <v>1792673</v>
      </c>
      <c r="X37" s="159">
        <v>1533777</v>
      </c>
      <c r="Y37" s="159">
        <v>258896</v>
      </c>
      <c r="Z37" s="141">
        <v>16.88</v>
      </c>
      <c r="AA37" s="157">
        <v>3067553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61772279</v>
      </c>
      <c r="F38" s="100">
        <f t="shared" si="7"/>
        <v>61772279</v>
      </c>
      <c r="G38" s="100">
        <f t="shared" si="7"/>
        <v>6053918</v>
      </c>
      <c r="H38" s="100">
        <f t="shared" si="7"/>
        <v>5761016</v>
      </c>
      <c r="I38" s="100">
        <f t="shared" si="7"/>
        <v>5062891</v>
      </c>
      <c r="J38" s="100">
        <f t="shared" si="7"/>
        <v>16877825</v>
      </c>
      <c r="K38" s="100">
        <f t="shared" si="7"/>
        <v>5706093</v>
      </c>
      <c r="L38" s="100">
        <f t="shared" si="7"/>
        <v>6876245</v>
      </c>
      <c r="M38" s="100">
        <f t="shared" si="7"/>
        <v>5010041</v>
      </c>
      <c r="N38" s="100">
        <f t="shared" si="7"/>
        <v>17592379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34470204</v>
      </c>
      <c r="X38" s="100">
        <f t="shared" si="7"/>
        <v>30886140</v>
      </c>
      <c r="Y38" s="100">
        <f t="shared" si="7"/>
        <v>3584064</v>
      </c>
      <c r="Z38" s="137">
        <f>+IF(X38&lt;&gt;0,+(Y38/X38)*100,0)</f>
        <v>11.60411757506765</v>
      </c>
      <c r="AA38" s="153">
        <f>SUM(AA39:AA41)</f>
        <v>61772279</v>
      </c>
    </row>
    <row r="39" spans="1:27" ht="13.5">
      <c r="A39" s="138" t="s">
        <v>85</v>
      </c>
      <c r="B39" s="136"/>
      <c r="C39" s="155"/>
      <c r="D39" s="155"/>
      <c r="E39" s="156">
        <v>52897254</v>
      </c>
      <c r="F39" s="60">
        <v>52897254</v>
      </c>
      <c r="G39" s="60">
        <v>4369442</v>
      </c>
      <c r="H39" s="60">
        <v>4473716</v>
      </c>
      <c r="I39" s="60">
        <v>3792023</v>
      </c>
      <c r="J39" s="60">
        <v>12635181</v>
      </c>
      <c r="K39" s="60">
        <v>4399664</v>
      </c>
      <c r="L39" s="60">
        <v>5577901</v>
      </c>
      <c r="M39" s="60">
        <v>3689868</v>
      </c>
      <c r="N39" s="60">
        <v>13667433</v>
      </c>
      <c r="O39" s="60"/>
      <c r="P39" s="60"/>
      <c r="Q39" s="60"/>
      <c r="R39" s="60"/>
      <c r="S39" s="60"/>
      <c r="T39" s="60"/>
      <c r="U39" s="60"/>
      <c r="V39" s="60"/>
      <c r="W39" s="60">
        <v>26302614</v>
      </c>
      <c r="X39" s="60">
        <v>26448627</v>
      </c>
      <c r="Y39" s="60">
        <v>-146013</v>
      </c>
      <c r="Z39" s="140">
        <v>-0.55</v>
      </c>
      <c r="AA39" s="155">
        <v>52897254</v>
      </c>
    </row>
    <row r="40" spans="1:27" ht="13.5">
      <c r="A40" s="138" t="s">
        <v>86</v>
      </c>
      <c r="B40" s="136"/>
      <c r="C40" s="155"/>
      <c r="D40" s="155"/>
      <c r="E40" s="156">
        <v>498423</v>
      </c>
      <c r="F40" s="60">
        <v>498423</v>
      </c>
      <c r="G40" s="60">
        <v>109443</v>
      </c>
      <c r="H40" s="60">
        <v>124151</v>
      </c>
      <c r="I40" s="60">
        <v>102590</v>
      </c>
      <c r="J40" s="60">
        <v>336184</v>
      </c>
      <c r="K40" s="60">
        <v>158023</v>
      </c>
      <c r="L40" s="60">
        <v>110222</v>
      </c>
      <c r="M40" s="60">
        <v>144786</v>
      </c>
      <c r="N40" s="60">
        <v>413031</v>
      </c>
      <c r="O40" s="60"/>
      <c r="P40" s="60"/>
      <c r="Q40" s="60"/>
      <c r="R40" s="60"/>
      <c r="S40" s="60"/>
      <c r="T40" s="60"/>
      <c r="U40" s="60"/>
      <c r="V40" s="60"/>
      <c r="W40" s="60">
        <v>749215</v>
      </c>
      <c r="X40" s="60">
        <v>249212</v>
      </c>
      <c r="Y40" s="60">
        <v>500003</v>
      </c>
      <c r="Z40" s="140">
        <v>200.63</v>
      </c>
      <c r="AA40" s="155">
        <v>498423</v>
      </c>
    </row>
    <row r="41" spans="1:27" ht="13.5">
      <c r="A41" s="138" t="s">
        <v>87</v>
      </c>
      <c r="B41" s="136"/>
      <c r="C41" s="155"/>
      <c r="D41" s="155"/>
      <c r="E41" s="156">
        <v>8376602</v>
      </c>
      <c r="F41" s="60">
        <v>8376602</v>
      </c>
      <c r="G41" s="60">
        <v>1575033</v>
      </c>
      <c r="H41" s="60">
        <v>1163149</v>
      </c>
      <c r="I41" s="60">
        <v>1168278</v>
      </c>
      <c r="J41" s="60">
        <v>3906460</v>
      </c>
      <c r="K41" s="60">
        <v>1148406</v>
      </c>
      <c r="L41" s="60">
        <v>1188122</v>
      </c>
      <c r="M41" s="60">
        <v>1175387</v>
      </c>
      <c r="N41" s="60">
        <v>3511915</v>
      </c>
      <c r="O41" s="60"/>
      <c r="P41" s="60"/>
      <c r="Q41" s="60"/>
      <c r="R41" s="60"/>
      <c r="S41" s="60"/>
      <c r="T41" s="60"/>
      <c r="U41" s="60"/>
      <c r="V41" s="60"/>
      <c r="W41" s="60">
        <v>7418375</v>
      </c>
      <c r="X41" s="60">
        <v>4188301</v>
      </c>
      <c r="Y41" s="60">
        <v>3230074</v>
      </c>
      <c r="Z41" s="140">
        <v>77.12</v>
      </c>
      <c r="AA41" s="155">
        <v>8376602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533788887</v>
      </c>
      <c r="F42" s="100">
        <f t="shared" si="8"/>
        <v>533788887</v>
      </c>
      <c r="G42" s="100">
        <f t="shared" si="8"/>
        <v>22440978</v>
      </c>
      <c r="H42" s="100">
        <f t="shared" si="8"/>
        <v>28373656</v>
      </c>
      <c r="I42" s="100">
        <f t="shared" si="8"/>
        <v>13733735</v>
      </c>
      <c r="J42" s="100">
        <f t="shared" si="8"/>
        <v>64548369</v>
      </c>
      <c r="K42" s="100">
        <f t="shared" si="8"/>
        <v>25336385</v>
      </c>
      <c r="L42" s="100">
        <f t="shared" si="8"/>
        <v>19952676</v>
      </c>
      <c r="M42" s="100">
        <f t="shared" si="8"/>
        <v>28391812</v>
      </c>
      <c r="N42" s="100">
        <f t="shared" si="8"/>
        <v>73680873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138229242</v>
      </c>
      <c r="X42" s="100">
        <f t="shared" si="8"/>
        <v>266894444</v>
      </c>
      <c r="Y42" s="100">
        <f t="shared" si="8"/>
        <v>-128665202</v>
      </c>
      <c r="Z42" s="137">
        <f>+IF(X42&lt;&gt;0,+(Y42/X42)*100,0)</f>
        <v>-48.208272930552276</v>
      </c>
      <c r="AA42" s="153">
        <f>SUM(AA43:AA46)</f>
        <v>533788887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>
        <v>533788887</v>
      </c>
      <c r="F44" s="60">
        <v>533788887</v>
      </c>
      <c r="G44" s="60">
        <v>22440978</v>
      </c>
      <c r="H44" s="60">
        <v>28373656</v>
      </c>
      <c r="I44" s="60">
        <v>13733735</v>
      </c>
      <c r="J44" s="60">
        <v>64548369</v>
      </c>
      <c r="K44" s="60">
        <v>25336385</v>
      </c>
      <c r="L44" s="60">
        <v>19952676</v>
      </c>
      <c r="M44" s="60">
        <v>28391812</v>
      </c>
      <c r="N44" s="60">
        <v>73680873</v>
      </c>
      <c r="O44" s="60"/>
      <c r="P44" s="60"/>
      <c r="Q44" s="60"/>
      <c r="R44" s="60"/>
      <c r="S44" s="60"/>
      <c r="T44" s="60"/>
      <c r="U44" s="60"/>
      <c r="V44" s="60"/>
      <c r="W44" s="60">
        <v>138229242</v>
      </c>
      <c r="X44" s="60">
        <v>266894444</v>
      </c>
      <c r="Y44" s="60">
        <v>-128665202</v>
      </c>
      <c r="Z44" s="140">
        <v>-48.21</v>
      </c>
      <c r="AA44" s="155">
        <v>533788887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>
        <v>1888981</v>
      </c>
      <c r="F47" s="100">
        <v>1888981</v>
      </c>
      <c r="G47" s="100">
        <v>76011</v>
      </c>
      <c r="H47" s="100">
        <v>85754</v>
      </c>
      <c r="I47" s="100">
        <v>239797</v>
      </c>
      <c r="J47" s="100">
        <v>401562</v>
      </c>
      <c r="K47" s="100">
        <v>169501</v>
      </c>
      <c r="L47" s="100">
        <v>89904</v>
      </c>
      <c r="M47" s="100">
        <v>111937</v>
      </c>
      <c r="N47" s="100">
        <v>371342</v>
      </c>
      <c r="O47" s="100"/>
      <c r="P47" s="100"/>
      <c r="Q47" s="100"/>
      <c r="R47" s="100"/>
      <c r="S47" s="100"/>
      <c r="T47" s="100"/>
      <c r="U47" s="100"/>
      <c r="V47" s="100"/>
      <c r="W47" s="100">
        <v>772904</v>
      </c>
      <c r="X47" s="100">
        <v>944491</v>
      </c>
      <c r="Y47" s="100">
        <v>-171587</v>
      </c>
      <c r="Z47" s="137">
        <v>-18.17</v>
      </c>
      <c r="AA47" s="153">
        <v>1888981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840466998</v>
      </c>
      <c r="F48" s="73">
        <f t="shared" si="9"/>
        <v>840466998</v>
      </c>
      <c r="G48" s="73">
        <f t="shared" si="9"/>
        <v>41850534</v>
      </c>
      <c r="H48" s="73">
        <f t="shared" si="9"/>
        <v>52944642</v>
      </c>
      <c r="I48" s="73">
        <f t="shared" si="9"/>
        <v>33317141</v>
      </c>
      <c r="J48" s="73">
        <f t="shared" si="9"/>
        <v>128112317</v>
      </c>
      <c r="K48" s="73">
        <f t="shared" si="9"/>
        <v>49345023</v>
      </c>
      <c r="L48" s="73">
        <f t="shared" si="9"/>
        <v>47098262</v>
      </c>
      <c r="M48" s="73">
        <f t="shared" si="9"/>
        <v>56735789</v>
      </c>
      <c r="N48" s="73">
        <f t="shared" si="9"/>
        <v>153179074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281291391</v>
      </c>
      <c r="X48" s="73">
        <f t="shared" si="9"/>
        <v>420233503</v>
      </c>
      <c r="Y48" s="73">
        <f t="shared" si="9"/>
        <v>-138942112</v>
      </c>
      <c r="Z48" s="170">
        <f>+IF(X48&lt;&gt;0,+(Y48/X48)*100,0)</f>
        <v>-33.063073507492334</v>
      </c>
      <c r="AA48" s="168">
        <f>+AA28+AA32+AA38+AA42+AA47</f>
        <v>840466998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815563701</v>
      </c>
      <c r="F49" s="173">
        <f t="shared" si="10"/>
        <v>815563701</v>
      </c>
      <c r="G49" s="173">
        <f t="shared" si="10"/>
        <v>399359659</v>
      </c>
      <c r="H49" s="173">
        <f t="shared" si="10"/>
        <v>-26161099</v>
      </c>
      <c r="I49" s="173">
        <f t="shared" si="10"/>
        <v>-11329764</v>
      </c>
      <c r="J49" s="173">
        <f t="shared" si="10"/>
        <v>361868796</v>
      </c>
      <c r="K49" s="173">
        <f t="shared" si="10"/>
        <v>63468070</v>
      </c>
      <c r="L49" s="173">
        <f t="shared" si="10"/>
        <v>368331296</v>
      </c>
      <c r="M49" s="173">
        <f t="shared" si="10"/>
        <v>-27810796</v>
      </c>
      <c r="N49" s="173">
        <f t="shared" si="10"/>
        <v>403988570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765857366</v>
      </c>
      <c r="X49" s="173">
        <f>IF(F25=F48,0,X25-X48)</f>
        <v>407781850</v>
      </c>
      <c r="Y49" s="173">
        <f t="shared" si="10"/>
        <v>358075516</v>
      </c>
      <c r="Z49" s="174">
        <f>+IF(X49&lt;&gt;0,+(Y49/X49)*100,0)</f>
        <v>87.81055753217069</v>
      </c>
      <c r="AA49" s="171">
        <f>+AA25-AA48</f>
        <v>815563701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264960000</v>
      </c>
      <c r="F8" s="60">
        <v>264960000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132480000</v>
      </c>
      <c r="Y8" s="60">
        <v>-132480000</v>
      </c>
      <c r="Z8" s="140">
        <v>-100</v>
      </c>
      <c r="AA8" s="155">
        <v>264960000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15184042</v>
      </c>
      <c r="H11" s="60">
        <v>16427825</v>
      </c>
      <c r="I11" s="60">
        <v>16629456</v>
      </c>
      <c r="J11" s="60">
        <v>48241323</v>
      </c>
      <c r="K11" s="60">
        <v>16052559</v>
      </c>
      <c r="L11" s="60">
        <v>13879184</v>
      </c>
      <c r="M11" s="60">
        <v>16369946</v>
      </c>
      <c r="N11" s="60">
        <v>46301689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94543012</v>
      </c>
      <c r="X11" s="60">
        <v>0</v>
      </c>
      <c r="Y11" s="60">
        <v>94543012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35000</v>
      </c>
      <c r="F12" s="60">
        <v>35000</v>
      </c>
      <c r="G12" s="60">
        <v>0</v>
      </c>
      <c r="H12" s="60">
        <v>1458</v>
      </c>
      <c r="I12" s="60">
        <v>2064</v>
      </c>
      <c r="J12" s="60">
        <v>3522</v>
      </c>
      <c r="K12" s="60">
        <v>0</v>
      </c>
      <c r="L12" s="60">
        <v>3169</v>
      </c>
      <c r="M12" s="60">
        <v>2533</v>
      </c>
      <c r="N12" s="60">
        <v>5702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9224</v>
      </c>
      <c r="X12" s="60">
        <v>17500</v>
      </c>
      <c r="Y12" s="60">
        <v>-8276</v>
      </c>
      <c r="Z12" s="140">
        <v>-47.29</v>
      </c>
      <c r="AA12" s="155">
        <v>35000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15500000</v>
      </c>
      <c r="F13" s="60">
        <v>15500000</v>
      </c>
      <c r="G13" s="60">
        <v>255361</v>
      </c>
      <c r="H13" s="60">
        <v>270636</v>
      </c>
      <c r="I13" s="60">
        <v>3220655</v>
      </c>
      <c r="J13" s="60">
        <v>3746652</v>
      </c>
      <c r="K13" s="60">
        <v>889522</v>
      </c>
      <c r="L13" s="60">
        <v>1157075</v>
      </c>
      <c r="M13" s="60">
        <v>1676285</v>
      </c>
      <c r="N13" s="60">
        <v>3722882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7469534</v>
      </c>
      <c r="X13" s="60">
        <v>7750000</v>
      </c>
      <c r="Y13" s="60">
        <v>-280466</v>
      </c>
      <c r="Z13" s="140">
        <v>-3.62</v>
      </c>
      <c r="AA13" s="155">
        <v>15500000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19000000</v>
      </c>
      <c r="F14" s="60">
        <v>19000000</v>
      </c>
      <c r="G14" s="60">
        <v>0</v>
      </c>
      <c r="H14" s="60">
        <v>1368624</v>
      </c>
      <c r="I14" s="60">
        <v>2133886</v>
      </c>
      <c r="J14" s="60">
        <v>3502510</v>
      </c>
      <c r="K14" s="60">
        <v>2178935</v>
      </c>
      <c r="L14" s="60">
        <v>2281691</v>
      </c>
      <c r="M14" s="60">
        <v>2347017</v>
      </c>
      <c r="N14" s="60">
        <v>6807643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10310153</v>
      </c>
      <c r="X14" s="60">
        <v>9500000</v>
      </c>
      <c r="Y14" s="60">
        <v>810153</v>
      </c>
      <c r="Z14" s="140">
        <v>8.53</v>
      </c>
      <c r="AA14" s="155">
        <v>19000000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484929890</v>
      </c>
      <c r="F19" s="60">
        <v>484929890</v>
      </c>
      <c r="G19" s="60">
        <v>205821000</v>
      </c>
      <c r="H19" s="60">
        <v>3238000</v>
      </c>
      <c r="I19" s="60">
        <v>0</v>
      </c>
      <c r="J19" s="60">
        <v>209059000</v>
      </c>
      <c r="K19" s="60">
        <v>0</v>
      </c>
      <c r="L19" s="60">
        <v>166418000</v>
      </c>
      <c r="M19" s="60">
        <v>1027000</v>
      </c>
      <c r="N19" s="60">
        <v>167445000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376504000</v>
      </c>
      <c r="X19" s="60">
        <v>242464945</v>
      </c>
      <c r="Y19" s="60">
        <v>134039055</v>
      </c>
      <c r="Z19" s="140">
        <v>55.28</v>
      </c>
      <c r="AA19" s="155">
        <v>484929890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56042086</v>
      </c>
      <c r="F20" s="54">
        <v>56042086</v>
      </c>
      <c r="G20" s="54">
        <v>25790</v>
      </c>
      <c r="H20" s="54">
        <v>0</v>
      </c>
      <c r="I20" s="54">
        <v>1316</v>
      </c>
      <c r="J20" s="54">
        <v>27106</v>
      </c>
      <c r="K20" s="54">
        <v>90192077</v>
      </c>
      <c r="L20" s="54">
        <v>15495439</v>
      </c>
      <c r="M20" s="54">
        <v>0</v>
      </c>
      <c r="N20" s="54">
        <v>105687516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105714622</v>
      </c>
      <c r="X20" s="54">
        <v>28021043</v>
      </c>
      <c r="Y20" s="54">
        <v>77693579</v>
      </c>
      <c r="Z20" s="184">
        <v>277.27</v>
      </c>
      <c r="AA20" s="130">
        <v>56042086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7502212</v>
      </c>
      <c r="N21" s="60">
        <v>7502212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7502212</v>
      </c>
      <c r="X21" s="60">
        <v>0</v>
      </c>
      <c r="Y21" s="60">
        <v>7502212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840466976</v>
      </c>
      <c r="F22" s="190">
        <f t="shared" si="0"/>
        <v>840466976</v>
      </c>
      <c r="G22" s="190">
        <f t="shared" si="0"/>
        <v>221286193</v>
      </c>
      <c r="H22" s="190">
        <f t="shared" si="0"/>
        <v>21306543</v>
      </c>
      <c r="I22" s="190">
        <f t="shared" si="0"/>
        <v>21987377</v>
      </c>
      <c r="J22" s="190">
        <f t="shared" si="0"/>
        <v>264580113</v>
      </c>
      <c r="K22" s="190">
        <f t="shared" si="0"/>
        <v>109313093</v>
      </c>
      <c r="L22" s="190">
        <f t="shared" si="0"/>
        <v>199234558</v>
      </c>
      <c r="M22" s="190">
        <f t="shared" si="0"/>
        <v>28924993</v>
      </c>
      <c r="N22" s="190">
        <f t="shared" si="0"/>
        <v>337472644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602052757</v>
      </c>
      <c r="X22" s="190">
        <f t="shared" si="0"/>
        <v>420233488</v>
      </c>
      <c r="Y22" s="190">
        <f t="shared" si="0"/>
        <v>181819269</v>
      </c>
      <c r="Z22" s="191">
        <f>+IF(X22&lt;&gt;0,+(Y22/X22)*100,0)</f>
        <v>43.26624940466429</v>
      </c>
      <c r="AA22" s="188">
        <f>SUM(AA5:AA21)</f>
        <v>840466976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224135560</v>
      </c>
      <c r="F25" s="60">
        <v>224135560</v>
      </c>
      <c r="G25" s="60">
        <v>21296468</v>
      </c>
      <c r="H25" s="60">
        <v>21018362</v>
      </c>
      <c r="I25" s="60">
        <v>21457507</v>
      </c>
      <c r="J25" s="60">
        <v>63772337</v>
      </c>
      <c r="K25" s="60">
        <v>19243822</v>
      </c>
      <c r="L25" s="60">
        <v>19693980</v>
      </c>
      <c r="M25" s="60">
        <v>19884157</v>
      </c>
      <c r="N25" s="60">
        <v>58821959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122594296</v>
      </c>
      <c r="X25" s="60">
        <v>112067780</v>
      </c>
      <c r="Y25" s="60">
        <v>10526516</v>
      </c>
      <c r="Z25" s="140">
        <v>9.39</v>
      </c>
      <c r="AA25" s="155">
        <v>224135560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10786793</v>
      </c>
      <c r="F26" s="60">
        <v>10786793</v>
      </c>
      <c r="G26" s="60">
        <v>866969</v>
      </c>
      <c r="H26" s="60">
        <v>869565</v>
      </c>
      <c r="I26" s="60">
        <v>886275</v>
      </c>
      <c r="J26" s="60">
        <v>2622809</v>
      </c>
      <c r="K26" s="60">
        <v>859906</v>
      </c>
      <c r="L26" s="60">
        <v>856371</v>
      </c>
      <c r="M26" s="60">
        <v>959945</v>
      </c>
      <c r="N26" s="60">
        <v>2676222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5299031</v>
      </c>
      <c r="X26" s="60">
        <v>5393397</v>
      </c>
      <c r="Y26" s="60">
        <v>-94366</v>
      </c>
      <c r="Z26" s="140">
        <v>-1.75</v>
      </c>
      <c r="AA26" s="155">
        <v>10786793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121000000</v>
      </c>
      <c r="F27" s="60">
        <v>121000000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60500000</v>
      </c>
      <c r="Y27" s="60">
        <v>-60500000</v>
      </c>
      <c r="Z27" s="140">
        <v>-100</v>
      </c>
      <c r="AA27" s="155">
        <v>121000000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160490586</v>
      </c>
      <c r="F28" s="60">
        <v>160490586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80245293</v>
      </c>
      <c r="Y28" s="60">
        <v>-80245293</v>
      </c>
      <c r="Z28" s="140">
        <v>-100</v>
      </c>
      <c r="AA28" s="155">
        <v>160490586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30000000</v>
      </c>
      <c r="F30" s="60">
        <v>30000000</v>
      </c>
      <c r="G30" s="60">
        <v>0</v>
      </c>
      <c r="H30" s="60">
        <v>2708329</v>
      </c>
      <c r="I30" s="60">
        <v>0</v>
      </c>
      <c r="J30" s="60">
        <v>2708329</v>
      </c>
      <c r="K30" s="60">
        <v>2411734</v>
      </c>
      <c r="L30" s="60">
        <v>0</v>
      </c>
      <c r="M30" s="60">
        <v>6018753</v>
      </c>
      <c r="N30" s="60">
        <v>8430487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11138816</v>
      </c>
      <c r="X30" s="60">
        <v>15000000</v>
      </c>
      <c r="Y30" s="60">
        <v>-3861184</v>
      </c>
      <c r="Z30" s="140">
        <v>-25.74</v>
      </c>
      <c r="AA30" s="155">
        <v>30000000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26612008</v>
      </c>
      <c r="F31" s="60">
        <v>26612008</v>
      </c>
      <c r="G31" s="60">
        <v>1436652</v>
      </c>
      <c r="H31" s="60">
        <v>2761761</v>
      </c>
      <c r="I31" s="60">
        <v>235825</v>
      </c>
      <c r="J31" s="60">
        <v>4434238</v>
      </c>
      <c r="K31" s="60">
        <v>2482725</v>
      </c>
      <c r="L31" s="60">
        <v>2577706</v>
      </c>
      <c r="M31" s="60">
        <v>2117496</v>
      </c>
      <c r="N31" s="60">
        <v>7177927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11612165</v>
      </c>
      <c r="X31" s="60">
        <v>13306004</v>
      </c>
      <c r="Y31" s="60">
        <v>-1693839</v>
      </c>
      <c r="Z31" s="140">
        <v>-12.73</v>
      </c>
      <c r="AA31" s="155">
        <v>26612008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8904000</v>
      </c>
      <c r="F32" s="60">
        <v>8904000</v>
      </c>
      <c r="G32" s="60">
        <v>678863</v>
      </c>
      <c r="H32" s="60">
        <v>777384</v>
      </c>
      <c r="I32" s="60">
        <v>719310</v>
      </c>
      <c r="J32" s="60">
        <v>2175557</v>
      </c>
      <c r="K32" s="60">
        <v>943237</v>
      </c>
      <c r="L32" s="60">
        <v>802578</v>
      </c>
      <c r="M32" s="60">
        <v>865624</v>
      </c>
      <c r="N32" s="60">
        <v>2611439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4786996</v>
      </c>
      <c r="X32" s="60">
        <v>4452000</v>
      </c>
      <c r="Y32" s="60">
        <v>334996</v>
      </c>
      <c r="Z32" s="140">
        <v>7.52</v>
      </c>
      <c r="AA32" s="155">
        <v>8904000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34695421</v>
      </c>
      <c r="F33" s="60">
        <v>34695421</v>
      </c>
      <c r="G33" s="60">
        <v>3040123</v>
      </c>
      <c r="H33" s="60">
        <v>2849391</v>
      </c>
      <c r="I33" s="60">
        <v>2849391</v>
      </c>
      <c r="J33" s="60">
        <v>8738905</v>
      </c>
      <c r="K33" s="60">
        <v>2353858</v>
      </c>
      <c r="L33" s="60">
        <v>4333858</v>
      </c>
      <c r="M33" s="60">
        <v>2353858</v>
      </c>
      <c r="N33" s="60">
        <v>9041574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17780479</v>
      </c>
      <c r="X33" s="60">
        <v>17347711</v>
      </c>
      <c r="Y33" s="60">
        <v>432768</v>
      </c>
      <c r="Z33" s="140">
        <v>2.49</v>
      </c>
      <c r="AA33" s="155">
        <v>34695421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223842630</v>
      </c>
      <c r="F34" s="60">
        <v>223842630</v>
      </c>
      <c r="G34" s="60">
        <v>14531459</v>
      </c>
      <c r="H34" s="60">
        <v>21959850</v>
      </c>
      <c r="I34" s="60">
        <v>7168833</v>
      </c>
      <c r="J34" s="60">
        <v>43660142</v>
      </c>
      <c r="K34" s="60">
        <v>21049741</v>
      </c>
      <c r="L34" s="60">
        <v>18833769</v>
      </c>
      <c r="M34" s="60">
        <v>24535956</v>
      </c>
      <c r="N34" s="60">
        <v>64419466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108079608</v>
      </c>
      <c r="X34" s="60">
        <v>111921315</v>
      </c>
      <c r="Y34" s="60">
        <v>-3841707</v>
      </c>
      <c r="Z34" s="140">
        <v>-3.43</v>
      </c>
      <c r="AA34" s="155">
        <v>223842630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840466998</v>
      </c>
      <c r="F36" s="190">
        <f t="shared" si="1"/>
        <v>840466998</v>
      </c>
      <c r="G36" s="190">
        <f t="shared" si="1"/>
        <v>41850534</v>
      </c>
      <c r="H36" s="190">
        <f t="shared" si="1"/>
        <v>52944642</v>
      </c>
      <c r="I36" s="190">
        <f t="shared" si="1"/>
        <v>33317141</v>
      </c>
      <c r="J36" s="190">
        <f t="shared" si="1"/>
        <v>128112317</v>
      </c>
      <c r="K36" s="190">
        <f t="shared" si="1"/>
        <v>49345023</v>
      </c>
      <c r="L36" s="190">
        <f t="shared" si="1"/>
        <v>47098262</v>
      </c>
      <c r="M36" s="190">
        <f t="shared" si="1"/>
        <v>56735789</v>
      </c>
      <c r="N36" s="190">
        <f t="shared" si="1"/>
        <v>153179074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281291391</v>
      </c>
      <c r="X36" s="190">
        <f t="shared" si="1"/>
        <v>420233500</v>
      </c>
      <c r="Y36" s="190">
        <f t="shared" si="1"/>
        <v>-138942109</v>
      </c>
      <c r="Z36" s="191">
        <f>+IF(X36&lt;&gt;0,+(Y36/X36)*100,0)</f>
        <v>-33.063073029637096</v>
      </c>
      <c r="AA36" s="188">
        <f>SUM(AA25:AA35)</f>
        <v>840466998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-22</v>
      </c>
      <c r="F38" s="106">
        <f t="shared" si="2"/>
        <v>-22</v>
      </c>
      <c r="G38" s="106">
        <f t="shared" si="2"/>
        <v>179435659</v>
      </c>
      <c r="H38" s="106">
        <f t="shared" si="2"/>
        <v>-31638099</v>
      </c>
      <c r="I38" s="106">
        <f t="shared" si="2"/>
        <v>-11329764</v>
      </c>
      <c r="J38" s="106">
        <f t="shared" si="2"/>
        <v>136467796</v>
      </c>
      <c r="K38" s="106">
        <f t="shared" si="2"/>
        <v>59968070</v>
      </c>
      <c r="L38" s="106">
        <f t="shared" si="2"/>
        <v>152136296</v>
      </c>
      <c r="M38" s="106">
        <f t="shared" si="2"/>
        <v>-27810796</v>
      </c>
      <c r="N38" s="106">
        <f t="shared" si="2"/>
        <v>184293570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320761366</v>
      </c>
      <c r="X38" s="106">
        <f>IF(F22=F36,0,X22-X36)</f>
        <v>-12</v>
      </c>
      <c r="Y38" s="106">
        <f t="shared" si="2"/>
        <v>320761378</v>
      </c>
      <c r="Z38" s="201">
        <f>+IF(X38&lt;&gt;0,+(Y38/X38)*100,0)</f>
        <v>-2673011483.333333</v>
      </c>
      <c r="AA38" s="199">
        <f>+AA22-AA36</f>
        <v>-22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815563723</v>
      </c>
      <c r="F39" s="60">
        <v>815563723</v>
      </c>
      <c r="G39" s="60">
        <v>219924000</v>
      </c>
      <c r="H39" s="60">
        <v>5477000</v>
      </c>
      <c r="I39" s="60">
        <v>0</v>
      </c>
      <c r="J39" s="60">
        <v>225401000</v>
      </c>
      <c r="K39" s="60">
        <v>3500000</v>
      </c>
      <c r="L39" s="60">
        <v>216195000</v>
      </c>
      <c r="M39" s="60">
        <v>0</v>
      </c>
      <c r="N39" s="60">
        <v>219695000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445096000</v>
      </c>
      <c r="X39" s="60">
        <v>407781862</v>
      </c>
      <c r="Y39" s="60">
        <v>37314138</v>
      </c>
      <c r="Z39" s="140">
        <v>9.15</v>
      </c>
      <c r="AA39" s="155">
        <v>815563723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815563701</v>
      </c>
      <c r="F42" s="88">
        <f t="shared" si="3"/>
        <v>815563701</v>
      </c>
      <c r="G42" s="88">
        <f t="shared" si="3"/>
        <v>399359659</v>
      </c>
      <c r="H42" s="88">
        <f t="shared" si="3"/>
        <v>-26161099</v>
      </c>
      <c r="I42" s="88">
        <f t="shared" si="3"/>
        <v>-11329764</v>
      </c>
      <c r="J42" s="88">
        <f t="shared" si="3"/>
        <v>361868796</v>
      </c>
      <c r="K42" s="88">
        <f t="shared" si="3"/>
        <v>63468070</v>
      </c>
      <c r="L42" s="88">
        <f t="shared" si="3"/>
        <v>368331296</v>
      </c>
      <c r="M42" s="88">
        <f t="shared" si="3"/>
        <v>-27810796</v>
      </c>
      <c r="N42" s="88">
        <f t="shared" si="3"/>
        <v>403988570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765857366</v>
      </c>
      <c r="X42" s="88">
        <f t="shared" si="3"/>
        <v>407781850</v>
      </c>
      <c r="Y42" s="88">
        <f t="shared" si="3"/>
        <v>358075516</v>
      </c>
      <c r="Z42" s="208">
        <f>+IF(X42&lt;&gt;0,+(Y42/X42)*100,0)</f>
        <v>87.81055753217069</v>
      </c>
      <c r="AA42" s="206">
        <f>SUM(AA38:AA41)</f>
        <v>815563701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815563701</v>
      </c>
      <c r="F44" s="77">
        <f t="shared" si="4"/>
        <v>815563701</v>
      </c>
      <c r="G44" s="77">
        <f t="shared" si="4"/>
        <v>399359659</v>
      </c>
      <c r="H44" s="77">
        <f t="shared" si="4"/>
        <v>-26161099</v>
      </c>
      <c r="I44" s="77">
        <f t="shared" si="4"/>
        <v>-11329764</v>
      </c>
      <c r="J44" s="77">
        <f t="shared" si="4"/>
        <v>361868796</v>
      </c>
      <c r="K44" s="77">
        <f t="shared" si="4"/>
        <v>63468070</v>
      </c>
      <c r="L44" s="77">
        <f t="shared" si="4"/>
        <v>368331296</v>
      </c>
      <c r="M44" s="77">
        <f t="shared" si="4"/>
        <v>-27810796</v>
      </c>
      <c r="N44" s="77">
        <f t="shared" si="4"/>
        <v>403988570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765857366</v>
      </c>
      <c r="X44" s="77">
        <f t="shared" si="4"/>
        <v>407781850</v>
      </c>
      <c r="Y44" s="77">
        <f t="shared" si="4"/>
        <v>358075516</v>
      </c>
      <c r="Z44" s="212">
        <f>+IF(X44&lt;&gt;0,+(Y44/X44)*100,0)</f>
        <v>87.81055753217069</v>
      </c>
      <c r="AA44" s="210">
        <f>+AA42-AA43</f>
        <v>815563701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815563701</v>
      </c>
      <c r="F46" s="88">
        <f t="shared" si="5"/>
        <v>815563701</v>
      </c>
      <c r="G46" s="88">
        <f t="shared" si="5"/>
        <v>399359659</v>
      </c>
      <c r="H46" s="88">
        <f t="shared" si="5"/>
        <v>-26161099</v>
      </c>
      <c r="I46" s="88">
        <f t="shared" si="5"/>
        <v>-11329764</v>
      </c>
      <c r="J46" s="88">
        <f t="shared" si="5"/>
        <v>361868796</v>
      </c>
      <c r="K46" s="88">
        <f t="shared" si="5"/>
        <v>63468070</v>
      </c>
      <c r="L46" s="88">
        <f t="shared" si="5"/>
        <v>368331296</v>
      </c>
      <c r="M46" s="88">
        <f t="shared" si="5"/>
        <v>-27810796</v>
      </c>
      <c r="N46" s="88">
        <f t="shared" si="5"/>
        <v>403988570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765857366</v>
      </c>
      <c r="X46" s="88">
        <f t="shared" si="5"/>
        <v>407781850</v>
      </c>
      <c r="Y46" s="88">
        <f t="shared" si="5"/>
        <v>358075516</v>
      </c>
      <c r="Z46" s="208">
        <f>+IF(X46&lt;&gt;0,+(Y46/X46)*100,0)</f>
        <v>87.81055753217069</v>
      </c>
      <c r="AA46" s="206">
        <f>SUM(AA44:AA45)</f>
        <v>815563701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815563701</v>
      </c>
      <c r="F48" s="219">
        <f t="shared" si="6"/>
        <v>815563701</v>
      </c>
      <c r="G48" s="219">
        <f t="shared" si="6"/>
        <v>399359659</v>
      </c>
      <c r="H48" s="220">
        <f t="shared" si="6"/>
        <v>-26161099</v>
      </c>
      <c r="I48" s="220">
        <f t="shared" si="6"/>
        <v>-11329764</v>
      </c>
      <c r="J48" s="220">
        <f t="shared" si="6"/>
        <v>361868796</v>
      </c>
      <c r="K48" s="220">
        <f t="shared" si="6"/>
        <v>63468070</v>
      </c>
      <c r="L48" s="220">
        <f t="shared" si="6"/>
        <v>368331296</v>
      </c>
      <c r="M48" s="219">
        <f t="shared" si="6"/>
        <v>-27810796</v>
      </c>
      <c r="N48" s="219">
        <f t="shared" si="6"/>
        <v>403988570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765857366</v>
      </c>
      <c r="X48" s="220">
        <f t="shared" si="6"/>
        <v>407781850</v>
      </c>
      <c r="Y48" s="220">
        <f t="shared" si="6"/>
        <v>358075516</v>
      </c>
      <c r="Z48" s="221">
        <f>+IF(X48&lt;&gt;0,+(Y48/X48)*100,0)</f>
        <v>87.81055753217069</v>
      </c>
      <c r="AA48" s="222">
        <f>SUM(AA46:AA47)</f>
        <v>815563701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14934550</v>
      </c>
      <c r="F5" s="100">
        <f t="shared" si="0"/>
        <v>14934550</v>
      </c>
      <c r="G5" s="100">
        <f t="shared" si="0"/>
        <v>34074</v>
      </c>
      <c r="H5" s="100">
        <f t="shared" si="0"/>
        <v>48108</v>
      </c>
      <c r="I5" s="100">
        <f t="shared" si="0"/>
        <v>0</v>
      </c>
      <c r="J5" s="100">
        <f t="shared" si="0"/>
        <v>82182</v>
      </c>
      <c r="K5" s="100">
        <f t="shared" si="0"/>
        <v>51520</v>
      </c>
      <c r="L5" s="100">
        <f t="shared" si="0"/>
        <v>111520</v>
      </c>
      <c r="M5" s="100">
        <f t="shared" si="0"/>
        <v>466534</v>
      </c>
      <c r="N5" s="100">
        <f t="shared" si="0"/>
        <v>629574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711756</v>
      </c>
      <c r="X5" s="100">
        <f t="shared" si="0"/>
        <v>7467275</v>
      </c>
      <c r="Y5" s="100">
        <f t="shared" si="0"/>
        <v>-6755519</v>
      </c>
      <c r="Z5" s="137">
        <f>+IF(X5&lt;&gt;0,+(Y5/X5)*100,0)</f>
        <v>-90.46833014720899</v>
      </c>
      <c r="AA5" s="153">
        <f>SUM(AA6:AA8)</f>
        <v>14934550</v>
      </c>
    </row>
    <row r="6" spans="1:27" ht="13.5">
      <c r="A6" s="138" t="s">
        <v>75</v>
      </c>
      <c r="B6" s="136"/>
      <c r="C6" s="155"/>
      <c r="D6" s="155"/>
      <c r="E6" s="156">
        <v>5350000</v>
      </c>
      <c r="F6" s="60">
        <v>5350000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2675000</v>
      </c>
      <c r="Y6" s="60">
        <v>-2675000</v>
      </c>
      <c r="Z6" s="140">
        <v>-100</v>
      </c>
      <c r="AA6" s="62">
        <v>5350000</v>
      </c>
    </row>
    <row r="7" spans="1:27" ht="13.5">
      <c r="A7" s="138" t="s">
        <v>76</v>
      </c>
      <c r="B7" s="136"/>
      <c r="C7" s="157"/>
      <c r="D7" s="157"/>
      <c r="E7" s="158">
        <v>5845000</v>
      </c>
      <c r="F7" s="159">
        <v>5845000</v>
      </c>
      <c r="G7" s="159">
        <v>34074</v>
      </c>
      <c r="H7" s="159">
        <v>48108</v>
      </c>
      <c r="I7" s="159"/>
      <c r="J7" s="159">
        <v>82182</v>
      </c>
      <c r="K7" s="159">
        <v>51520</v>
      </c>
      <c r="L7" s="159">
        <v>81150</v>
      </c>
      <c r="M7" s="159">
        <v>466534</v>
      </c>
      <c r="N7" s="159">
        <v>599204</v>
      </c>
      <c r="O7" s="159"/>
      <c r="P7" s="159"/>
      <c r="Q7" s="159"/>
      <c r="R7" s="159"/>
      <c r="S7" s="159"/>
      <c r="T7" s="159"/>
      <c r="U7" s="159"/>
      <c r="V7" s="159"/>
      <c r="W7" s="159">
        <v>681386</v>
      </c>
      <c r="X7" s="159">
        <v>2922500</v>
      </c>
      <c r="Y7" s="159">
        <v>-2241114</v>
      </c>
      <c r="Z7" s="141">
        <v>-76.68</v>
      </c>
      <c r="AA7" s="225">
        <v>5845000</v>
      </c>
    </row>
    <row r="8" spans="1:27" ht="13.5">
      <c r="A8" s="138" t="s">
        <v>77</v>
      </c>
      <c r="B8" s="136"/>
      <c r="C8" s="155"/>
      <c r="D8" s="155"/>
      <c r="E8" s="156">
        <v>3739550</v>
      </c>
      <c r="F8" s="60">
        <v>3739550</v>
      </c>
      <c r="G8" s="60"/>
      <c r="H8" s="60"/>
      <c r="I8" s="60"/>
      <c r="J8" s="60"/>
      <c r="K8" s="60"/>
      <c r="L8" s="60">
        <v>30370</v>
      </c>
      <c r="M8" s="60"/>
      <c r="N8" s="60">
        <v>30370</v>
      </c>
      <c r="O8" s="60"/>
      <c r="P8" s="60"/>
      <c r="Q8" s="60"/>
      <c r="R8" s="60"/>
      <c r="S8" s="60"/>
      <c r="T8" s="60"/>
      <c r="U8" s="60"/>
      <c r="V8" s="60"/>
      <c r="W8" s="60">
        <v>30370</v>
      </c>
      <c r="X8" s="60">
        <v>1869775</v>
      </c>
      <c r="Y8" s="60">
        <v>-1839405</v>
      </c>
      <c r="Z8" s="140">
        <v>-98.38</v>
      </c>
      <c r="AA8" s="62">
        <v>3739550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15747000</v>
      </c>
      <c r="F9" s="100">
        <f t="shared" si="1"/>
        <v>15747000</v>
      </c>
      <c r="G9" s="100">
        <f t="shared" si="1"/>
        <v>0</v>
      </c>
      <c r="H9" s="100">
        <f t="shared" si="1"/>
        <v>213344</v>
      </c>
      <c r="I9" s="100">
        <f t="shared" si="1"/>
        <v>0</v>
      </c>
      <c r="J9" s="100">
        <f t="shared" si="1"/>
        <v>213344</v>
      </c>
      <c r="K9" s="100">
        <f t="shared" si="1"/>
        <v>236587</v>
      </c>
      <c r="L9" s="100">
        <f t="shared" si="1"/>
        <v>75604</v>
      </c>
      <c r="M9" s="100">
        <f t="shared" si="1"/>
        <v>681480</v>
      </c>
      <c r="N9" s="100">
        <f t="shared" si="1"/>
        <v>993671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1207015</v>
      </c>
      <c r="X9" s="100">
        <f t="shared" si="1"/>
        <v>7873500</v>
      </c>
      <c r="Y9" s="100">
        <f t="shared" si="1"/>
        <v>-6666485</v>
      </c>
      <c r="Z9" s="137">
        <f>+IF(X9&lt;&gt;0,+(Y9/X9)*100,0)</f>
        <v>-84.66990537880231</v>
      </c>
      <c r="AA9" s="102">
        <f>SUM(AA10:AA14)</f>
        <v>15747000</v>
      </c>
    </row>
    <row r="10" spans="1:27" ht="13.5">
      <c r="A10" s="138" t="s">
        <v>79</v>
      </c>
      <c r="B10" s="136"/>
      <c r="C10" s="155"/>
      <c r="D10" s="155"/>
      <c r="E10" s="156">
        <v>1027000</v>
      </c>
      <c r="F10" s="60">
        <v>1027000</v>
      </c>
      <c r="G10" s="60"/>
      <c r="H10" s="60">
        <v>104907</v>
      </c>
      <c r="I10" s="60"/>
      <c r="J10" s="60">
        <v>104907</v>
      </c>
      <c r="K10" s="60">
        <v>37664</v>
      </c>
      <c r="L10" s="60">
        <v>42629</v>
      </c>
      <c r="M10" s="60"/>
      <c r="N10" s="60">
        <v>80293</v>
      </c>
      <c r="O10" s="60"/>
      <c r="P10" s="60"/>
      <c r="Q10" s="60"/>
      <c r="R10" s="60"/>
      <c r="S10" s="60"/>
      <c r="T10" s="60"/>
      <c r="U10" s="60"/>
      <c r="V10" s="60"/>
      <c r="W10" s="60">
        <v>185200</v>
      </c>
      <c r="X10" s="60">
        <v>513500</v>
      </c>
      <c r="Y10" s="60">
        <v>-328300</v>
      </c>
      <c r="Z10" s="140">
        <v>-63.93</v>
      </c>
      <c r="AA10" s="62">
        <v>1027000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12400000</v>
      </c>
      <c r="F12" s="60">
        <v>12400000</v>
      </c>
      <c r="G12" s="60"/>
      <c r="H12" s="60">
        <v>10017</v>
      </c>
      <c r="I12" s="60"/>
      <c r="J12" s="60">
        <v>10017</v>
      </c>
      <c r="K12" s="60">
        <v>198923</v>
      </c>
      <c r="L12" s="60">
        <v>2122</v>
      </c>
      <c r="M12" s="60">
        <v>594341</v>
      </c>
      <c r="N12" s="60">
        <v>795386</v>
      </c>
      <c r="O12" s="60"/>
      <c r="P12" s="60"/>
      <c r="Q12" s="60"/>
      <c r="R12" s="60"/>
      <c r="S12" s="60"/>
      <c r="T12" s="60"/>
      <c r="U12" s="60"/>
      <c r="V12" s="60"/>
      <c r="W12" s="60">
        <v>805403</v>
      </c>
      <c r="X12" s="60">
        <v>6200000</v>
      </c>
      <c r="Y12" s="60">
        <v>-5394597</v>
      </c>
      <c r="Z12" s="140">
        <v>-87.01</v>
      </c>
      <c r="AA12" s="62">
        <v>12400000</v>
      </c>
    </row>
    <row r="13" spans="1:27" ht="13.5">
      <c r="A13" s="138" t="s">
        <v>82</v>
      </c>
      <c r="B13" s="136"/>
      <c r="C13" s="155"/>
      <c r="D13" s="155"/>
      <c r="E13" s="156">
        <v>320000</v>
      </c>
      <c r="F13" s="60">
        <v>320000</v>
      </c>
      <c r="G13" s="60"/>
      <c r="H13" s="60">
        <v>98420</v>
      </c>
      <c r="I13" s="60"/>
      <c r="J13" s="60">
        <v>98420</v>
      </c>
      <c r="K13" s="60"/>
      <c r="L13" s="60">
        <v>30853</v>
      </c>
      <c r="M13" s="60">
        <v>87139</v>
      </c>
      <c r="N13" s="60">
        <v>117992</v>
      </c>
      <c r="O13" s="60"/>
      <c r="P13" s="60"/>
      <c r="Q13" s="60"/>
      <c r="R13" s="60"/>
      <c r="S13" s="60"/>
      <c r="T13" s="60"/>
      <c r="U13" s="60"/>
      <c r="V13" s="60"/>
      <c r="W13" s="60">
        <v>216412</v>
      </c>
      <c r="X13" s="60">
        <v>160000</v>
      </c>
      <c r="Y13" s="60">
        <v>56412</v>
      </c>
      <c r="Z13" s="140">
        <v>35.26</v>
      </c>
      <c r="AA13" s="62">
        <v>320000</v>
      </c>
    </row>
    <row r="14" spans="1:27" ht="13.5">
      <c r="A14" s="138" t="s">
        <v>83</v>
      </c>
      <c r="B14" s="136"/>
      <c r="C14" s="157"/>
      <c r="D14" s="157"/>
      <c r="E14" s="158">
        <v>2000000</v>
      </c>
      <c r="F14" s="159">
        <v>2000000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1000000</v>
      </c>
      <c r="Y14" s="159">
        <v>-1000000</v>
      </c>
      <c r="Z14" s="141">
        <v>-100</v>
      </c>
      <c r="AA14" s="225">
        <v>2000000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7990000</v>
      </c>
      <c r="F15" s="100">
        <f t="shared" si="2"/>
        <v>7990000</v>
      </c>
      <c r="G15" s="100">
        <f t="shared" si="2"/>
        <v>104683</v>
      </c>
      <c r="H15" s="100">
        <f t="shared" si="2"/>
        <v>223621</v>
      </c>
      <c r="I15" s="100">
        <f t="shared" si="2"/>
        <v>0</v>
      </c>
      <c r="J15" s="100">
        <f t="shared" si="2"/>
        <v>328304</v>
      </c>
      <c r="K15" s="100">
        <f t="shared" si="2"/>
        <v>1000</v>
      </c>
      <c r="L15" s="100">
        <f t="shared" si="2"/>
        <v>277712</v>
      </c>
      <c r="M15" s="100">
        <f t="shared" si="2"/>
        <v>242295</v>
      </c>
      <c r="N15" s="100">
        <f t="shared" si="2"/>
        <v>521007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849311</v>
      </c>
      <c r="X15" s="100">
        <f t="shared" si="2"/>
        <v>3995000</v>
      </c>
      <c r="Y15" s="100">
        <f t="shared" si="2"/>
        <v>-3145689</v>
      </c>
      <c r="Z15" s="137">
        <f>+IF(X15&lt;&gt;0,+(Y15/X15)*100,0)</f>
        <v>-78.7406508135169</v>
      </c>
      <c r="AA15" s="102">
        <f>SUM(AA16:AA18)</f>
        <v>7990000</v>
      </c>
    </row>
    <row r="16" spans="1:27" ht="13.5">
      <c r="A16" s="138" t="s">
        <v>85</v>
      </c>
      <c r="B16" s="136"/>
      <c r="C16" s="155"/>
      <c r="D16" s="155"/>
      <c r="E16" s="156">
        <v>5700000</v>
      </c>
      <c r="F16" s="60">
        <v>5700000</v>
      </c>
      <c r="G16" s="60">
        <v>104683</v>
      </c>
      <c r="H16" s="60">
        <v>223621</v>
      </c>
      <c r="I16" s="60"/>
      <c r="J16" s="60">
        <v>328304</v>
      </c>
      <c r="K16" s="60">
        <v>1000</v>
      </c>
      <c r="L16" s="60">
        <v>277712</v>
      </c>
      <c r="M16" s="60">
        <v>242295</v>
      </c>
      <c r="N16" s="60">
        <v>521007</v>
      </c>
      <c r="O16" s="60"/>
      <c r="P16" s="60"/>
      <c r="Q16" s="60"/>
      <c r="R16" s="60"/>
      <c r="S16" s="60"/>
      <c r="T16" s="60"/>
      <c r="U16" s="60"/>
      <c r="V16" s="60"/>
      <c r="W16" s="60">
        <v>849311</v>
      </c>
      <c r="X16" s="60">
        <v>2850000</v>
      </c>
      <c r="Y16" s="60">
        <v>-2000689</v>
      </c>
      <c r="Z16" s="140">
        <v>-70.2</v>
      </c>
      <c r="AA16" s="62">
        <v>5700000</v>
      </c>
    </row>
    <row r="17" spans="1:27" ht="13.5">
      <c r="A17" s="138" t="s">
        <v>86</v>
      </c>
      <c r="B17" s="136"/>
      <c r="C17" s="155"/>
      <c r="D17" s="155"/>
      <c r="E17" s="156">
        <v>2290000</v>
      </c>
      <c r="F17" s="60">
        <v>2290000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1145000</v>
      </c>
      <c r="Y17" s="60">
        <v>-1145000</v>
      </c>
      <c r="Z17" s="140">
        <v>-100</v>
      </c>
      <c r="AA17" s="62">
        <v>2290000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776892173</v>
      </c>
      <c r="F19" s="100">
        <f t="shared" si="3"/>
        <v>776892173</v>
      </c>
      <c r="G19" s="100">
        <f t="shared" si="3"/>
        <v>33260952</v>
      </c>
      <c r="H19" s="100">
        <f t="shared" si="3"/>
        <v>89677295</v>
      </c>
      <c r="I19" s="100">
        <f t="shared" si="3"/>
        <v>0</v>
      </c>
      <c r="J19" s="100">
        <f t="shared" si="3"/>
        <v>122938247</v>
      </c>
      <c r="K19" s="100">
        <f t="shared" si="3"/>
        <v>106456065</v>
      </c>
      <c r="L19" s="100">
        <f t="shared" si="3"/>
        <v>55303203</v>
      </c>
      <c r="M19" s="100">
        <f t="shared" si="3"/>
        <v>76553470</v>
      </c>
      <c r="N19" s="100">
        <f t="shared" si="3"/>
        <v>238312738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361250985</v>
      </c>
      <c r="X19" s="100">
        <f t="shared" si="3"/>
        <v>388446087</v>
      </c>
      <c r="Y19" s="100">
        <f t="shared" si="3"/>
        <v>-27195102</v>
      </c>
      <c r="Z19" s="137">
        <f>+IF(X19&lt;&gt;0,+(Y19/X19)*100,0)</f>
        <v>-7.000997798698381</v>
      </c>
      <c r="AA19" s="102">
        <f>SUM(AA20:AA23)</f>
        <v>776892173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>
        <v>776892173</v>
      </c>
      <c r="F21" s="60">
        <v>776892173</v>
      </c>
      <c r="G21" s="60">
        <v>33260952</v>
      </c>
      <c r="H21" s="60">
        <v>89677295</v>
      </c>
      <c r="I21" s="60"/>
      <c r="J21" s="60">
        <v>122938247</v>
      </c>
      <c r="K21" s="60">
        <v>106456065</v>
      </c>
      <c r="L21" s="60">
        <v>55303203</v>
      </c>
      <c r="M21" s="60">
        <v>76553470</v>
      </c>
      <c r="N21" s="60">
        <v>238312738</v>
      </c>
      <c r="O21" s="60"/>
      <c r="P21" s="60"/>
      <c r="Q21" s="60"/>
      <c r="R21" s="60"/>
      <c r="S21" s="60"/>
      <c r="T21" s="60"/>
      <c r="U21" s="60"/>
      <c r="V21" s="60"/>
      <c r="W21" s="60">
        <v>361250985</v>
      </c>
      <c r="X21" s="60">
        <v>388446087</v>
      </c>
      <c r="Y21" s="60">
        <v>-27195102</v>
      </c>
      <c r="Z21" s="140">
        <v>-7</v>
      </c>
      <c r="AA21" s="62">
        <v>776892173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815563723</v>
      </c>
      <c r="F25" s="219">
        <f t="shared" si="4"/>
        <v>815563723</v>
      </c>
      <c r="G25" s="219">
        <f t="shared" si="4"/>
        <v>33399709</v>
      </c>
      <c r="H25" s="219">
        <f t="shared" si="4"/>
        <v>90162368</v>
      </c>
      <c r="I25" s="219">
        <f t="shared" si="4"/>
        <v>0</v>
      </c>
      <c r="J25" s="219">
        <f t="shared" si="4"/>
        <v>123562077</v>
      </c>
      <c r="K25" s="219">
        <f t="shared" si="4"/>
        <v>106745172</v>
      </c>
      <c r="L25" s="219">
        <f t="shared" si="4"/>
        <v>55768039</v>
      </c>
      <c r="M25" s="219">
        <f t="shared" si="4"/>
        <v>77943779</v>
      </c>
      <c r="N25" s="219">
        <f t="shared" si="4"/>
        <v>240456990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364019067</v>
      </c>
      <c r="X25" s="219">
        <f t="shared" si="4"/>
        <v>407781862</v>
      </c>
      <c r="Y25" s="219">
        <f t="shared" si="4"/>
        <v>-43762795</v>
      </c>
      <c r="Z25" s="231">
        <f>+IF(X25&lt;&gt;0,+(Y25/X25)*100,0)</f>
        <v>-10.731913083471085</v>
      </c>
      <c r="AA25" s="232">
        <f>+AA5+AA9+AA15+AA19+AA24</f>
        <v>815563723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693536723</v>
      </c>
      <c r="F28" s="60">
        <v>693536723</v>
      </c>
      <c r="G28" s="60">
        <v>24275811</v>
      </c>
      <c r="H28" s="60">
        <v>90104243</v>
      </c>
      <c r="I28" s="60"/>
      <c r="J28" s="60">
        <v>114380054</v>
      </c>
      <c r="K28" s="60">
        <v>106457065</v>
      </c>
      <c r="L28" s="60">
        <v>48102687</v>
      </c>
      <c r="M28" s="60">
        <v>61847342</v>
      </c>
      <c r="N28" s="60">
        <v>216407094</v>
      </c>
      <c r="O28" s="60"/>
      <c r="P28" s="60"/>
      <c r="Q28" s="60"/>
      <c r="R28" s="60"/>
      <c r="S28" s="60"/>
      <c r="T28" s="60"/>
      <c r="U28" s="60"/>
      <c r="V28" s="60"/>
      <c r="W28" s="60">
        <v>330787148</v>
      </c>
      <c r="X28" s="60">
        <v>346768362</v>
      </c>
      <c r="Y28" s="60">
        <v>-15981214</v>
      </c>
      <c r="Z28" s="140">
        <v>-4.61</v>
      </c>
      <c r="AA28" s="155">
        <v>693536723</v>
      </c>
    </row>
    <row r="29" spans="1:27" ht="13.5">
      <c r="A29" s="234" t="s">
        <v>134</v>
      </c>
      <c r="B29" s="136"/>
      <c r="C29" s="155"/>
      <c r="D29" s="155"/>
      <c r="E29" s="156">
        <v>1027000</v>
      </c>
      <c r="F29" s="60">
        <v>1027000</v>
      </c>
      <c r="G29" s="60"/>
      <c r="H29" s="60"/>
      <c r="I29" s="60"/>
      <c r="J29" s="60"/>
      <c r="K29" s="60">
        <v>37664</v>
      </c>
      <c r="L29" s="60">
        <v>73482</v>
      </c>
      <c r="M29" s="60">
        <v>87139</v>
      </c>
      <c r="N29" s="60">
        <v>198285</v>
      </c>
      <c r="O29" s="60"/>
      <c r="P29" s="60"/>
      <c r="Q29" s="60"/>
      <c r="R29" s="60"/>
      <c r="S29" s="60"/>
      <c r="T29" s="60"/>
      <c r="U29" s="60"/>
      <c r="V29" s="60"/>
      <c r="W29" s="60">
        <v>198285</v>
      </c>
      <c r="X29" s="60">
        <v>513500</v>
      </c>
      <c r="Y29" s="60">
        <v>-315215</v>
      </c>
      <c r="Z29" s="140">
        <v>-61.39</v>
      </c>
      <c r="AA29" s="62">
        <v>1027000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694563723</v>
      </c>
      <c r="F32" s="77">
        <f t="shared" si="5"/>
        <v>694563723</v>
      </c>
      <c r="G32" s="77">
        <f t="shared" si="5"/>
        <v>24275811</v>
      </c>
      <c r="H32" s="77">
        <f t="shared" si="5"/>
        <v>90104243</v>
      </c>
      <c r="I32" s="77">
        <f t="shared" si="5"/>
        <v>0</v>
      </c>
      <c r="J32" s="77">
        <f t="shared" si="5"/>
        <v>114380054</v>
      </c>
      <c r="K32" s="77">
        <f t="shared" si="5"/>
        <v>106494729</v>
      </c>
      <c r="L32" s="77">
        <f t="shared" si="5"/>
        <v>48176169</v>
      </c>
      <c r="M32" s="77">
        <f t="shared" si="5"/>
        <v>61934481</v>
      </c>
      <c r="N32" s="77">
        <f t="shared" si="5"/>
        <v>216605379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330985433</v>
      </c>
      <c r="X32" s="77">
        <f t="shared" si="5"/>
        <v>347281862</v>
      </c>
      <c r="Y32" s="77">
        <f t="shared" si="5"/>
        <v>-16296429</v>
      </c>
      <c r="Z32" s="212">
        <f>+IF(X32&lt;&gt;0,+(Y32/X32)*100,0)</f>
        <v>-4.692565544929035</v>
      </c>
      <c r="AA32" s="79">
        <f>SUM(AA28:AA31)</f>
        <v>694563723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121000000</v>
      </c>
      <c r="F33" s="60">
        <v>121000000</v>
      </c>
      <c r="G33" s="60">
        <v>9123898</v>
      </c>
      <c r="H33" s="60">
        <v>58125</v>
      </c>
      <c r="I33" s="60"/>
      <c r="J33" s="60">
        <v>9182023</v>
      </c>
      <c r="K33" s="60">
        <v>250443</v>
      </c>
      <c r="L33" s="60">
        <v>7591870</v>
      </c>
      <c r="M33" s="60">
        <v>16009298</v>
      </c>
      <c r="N33" s="60">
        <v>23851611</v>
      </c>
      <c r="O33" s="60"/>
      <c r="P33" s="60"/>
      <c r="Q33" s="60"/>
      <c r="R33" s="60"/>
      <c r="S33" s="60"/>
      <c r="T33" s="60"/>
      <c r="U33" s="60"/>
      <c r="V33" s="60"/>
      <c r="W33" s="60">
        <v>33033634</v>
      </c>
      <c r="X33" s="60">
        <v>60500000</v>
      </c>
      <c r="Y33" s="60">
        <v>-27466366</v>
      </c>
      <c r="Z33" s="140">
        <v>-45.4</v>
      </c>
      <c r="AA33" s="62">
        <v>121000000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815563723</v>
      </c>
      <c r="F36" s="220">
        <f t="shared" si="6"/>
        <v>815563723</v>
      </c>
      <c r="G36" s="220">
        <f t="shared" si="6"/>
        <v>33399709</v>
      </c>
      <c r="H36" s="220">
        <f t="shared" si="6"/>
        <v>90162368</v>
      </c>
      <c r="I36" s="220">
        <f t="shared" si="6"/>
        <v>0</v>
      </c>
      <c r="J36" s="220">
        <f t="shared" si="6"/>
        <v>123562077</v>
      </c>
      <c r="K36" s="220">
        <f t="shared" si="6"/>
        <v>106745172</v>
      </c>
      <c r="L36" s="220">
        <f t="shared" si="6"/>
        <v>55768039</v>
      </c>
      <c r="M36" s="220">
        <f t="shared" si="6"/>
        <v>77943779</v>
      </c>
      <c r="N36" s="220">
        <f t="shared" si="6"/>
        <v>240456990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364019067</v>
      </c>
      <c r="X36" s="220">
        <f t="shared" si="6"/>
        <v>407781862</v>
      </c>
      <c r="Y36" s="220">
        <f t="shared" si="6"/>
        <v>-43762795</v>
      </c>
      <c r="Z36" s="221">
        <f>+IF(X36&lt;&gt;0,+(Y36/X36)*100,0)</f>
        <v>-10.731913083471085</v>
      </c>
      <c r="AA36" s="239">
        <f>SUM(AA32:AA35)</f>
        <v>815563723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121367326</v>
      </c>
      <c r="F6" s="60">
        <v>121367326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60683663</v>
      </c>
      <c r="Y6" s="60">
        <v>-60683663</v>
      </c>
      <c r="Z6" s="140">
        <v>-100</v>
      </c>
      <c r="AA6" s="62">
        <v>121367326</v>
      </c>
    </row>
    <row r="7" spans="1:27" ht="13.5">
      <c r="A7" s="249" t="s">
        <v>144</v>
      </c>
      <c r="B7" s="182"/>
      <c r="C7" s="155"/>
      <c r="D7" s="155"/>
      <c r="E7" s="59">
        <v>493739565</v>
      </c>
      <c r="F7" s="60">
        <v>493739565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246869783</v>
      </c>
      <c r="Y7" s="60">
        <v>-246869783</v>
      </c>
      <c r="Z7" s="140">
        <v>-100</v>
      </c>
      <c r="AA7" s="62">
        <v>493739565</v>
      </c>
    </row>
    <row r="8" spans="1:27" ht="13.5">
      <c r="A8" s="249" t="s">
        <v>145</v>
      </c>
      <c r="B8" s="182"/>
      <c r="C8" s="155"/>
      <c r="D8" s="155"/>
      <c r="E8" s="59">
        <v>12391000</v>
      </c>
      <c r="F8" s="60">
        <v>12391000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6195500</v>
      </c>
      <c r="Y8" s="60">
        <v>-6195500</v>
      </c>
      <c r="Z8" s="140">
        <v>-100</v>
      </c>
      <c r="AA8" s="62">
        <v>12391000</v>
      </c>
    </row>
    <row r="9" spans="1:27" ht="13.5">
      <c r="A9" s="249" t="s">
        <v>146</v>
      </c>
      <c r="B9" s="182"/>
      <c r="C9" s="155"/>
      <c r="D9" s="155"/>
      <c r="E9" s="59">
        <v>3587850</v>
      </c>
      <c r="F9" s="60">
        <v>3587850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1793925</v>
      </c>
      <c r="Y9" s="60">
        <v>-1793925</v>
      </c>
      <c r="Z9" s="140">
        <v>-100</v>
      </c>
      <c r="AA9" s="62">
        <v>3587850</v>
      </c>
    </row>
    <row r="10" spans="1:27" ht="13.5">
      <c r="A10" s="249" t="s">
        <v>147</v>
      </c>
      <c r="B10" s="182"/>
      <c r="C10" s="155"/>
      <c r="D10" s="155"/>
      <c r="E10" s="59">
        <v>1585381</v>
      </c>
      <c r="F10" s="60">
        <v>1585381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792691</v>
      </c>
      <c r="Y10" s="159">
        <v>-792691</v>
      </c>
      <c r="Z10" s="141">
        <v>-100</v>
      </c>
      <c r="AA10" s="225">
        <v>1585381</v>
      </c>
    </row>
    <row r="11" spans="1:27" ht="13.5">
      <c r="A11" s="249" t="s">
        <v>148</v>
      </c>
      <c r="B11" s="182"/>
      <c r="C11" s="155"/>
      <c r="D11" s="155"/>
      <c r="E11" s="59">
        <v>16196580</v>
      </c>
      <c r="F11" s="60">
        <v>16196580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8098290</v>
      </c>
      <c r="Y11" s="60">
        <v>-8098290</v>
      </c>
      <c r="Z11" s="140">
        <v>-100</v>
      </c>
      <c r="AA11" s="62">
        <v>16196580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648867702</v>
      </c>
      <c r="F12" s="73">
        <f t="shared" si="0"/>
        <v>648867702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324433852</v>
      </c>
      <c r="Y12" s="73">
        <f t="shared" si="0"/>
        <v>-324433852</v>
      </c>
      <c r="Z12" s="170">
        <f>+IF(X12&lt;&gt;0,+(Y12/X12)*100,0)</f>
        <v>-100</v>
      </c>
      <c r="AA12" s="74">
        <f>SUM(AA6:AA11)</f>
        <v>648867702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>
        <v>2200000</v>
      </c>
      <c r="F17" s="60">
        <v>2200000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1100000</v>
      </c>
      <c r="Y17" s="60">
        <v>-1100000</v>
      </c>
      <c r="Z17" s="140">
        <v>-100</v>
      </c>
      <c r="AA17" s="62">
        <v>2200000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5676861591</v>
      </c>
      <c r="F19" s="60">
        <v>5676861591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2838430796</v>
      </c>
      <c r="Y19" s="60">
        <v>-2838430796</v>
      </c>
      <c r="Z19" s="140">
        <v>-100</v>
      </c>
      <c r="AA19" s="62">
        <v>5676861591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>
        <v>11732567</v>
      </c>
      <c r="F21" s="60">
        <v>11732567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5866284</v>
      </c>
      <c r="Y21" s="60">
        <v>-5866284</v>
      </c>
      <c r="Z21" s="140">
        <v>-100</v>
      </c>
      <c r="AA21" s="62">
        <v>11732567</v>
      </c>
    </row>
    <row r="22" spans="1:27" ht="13.5">
      <c r="A22" s="249" t="s">
        <v>157</v>
      </c>
      <c r="B22" s="182"/>
      <c r="C22" s="155"/>
      <c r="D22" s="155"/>
      <c r="E22" s="59">
        <v>1688611</v>
      </c>
      <c r="F22" s="60">
        <v>1688611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844306</v>
      </c>
      <c r="Y22" s="60">
        <v>-844306</v>
      </c>
      <c r="Z22" s="140">
        <v>-100</v>
      </c>
      <c r="AA22" s="62">
        <v>1688611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5692482769</v>
      </c>
      <c r="F24" s="77">
        <f t="shared" si="1"/>
        <v>5692482769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2846241386</v>
      </c>
      <c r="Y24" s="77">
        <f t="shared" si="1"/>
        <v>-2846241386</v>
      </c>
      <c r="Z24" s="212">
        <f>+IF(X24&lt;&gt;0,+(Y24/X24)*100,0)</f>
        <v>-100</v>
      </c>
      <c r="AA24" s="79">
        <f>SUM(AA15:AA23)</f>
        <v>5692482769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6341350471</v>
      </c>
      <c r="F25" s="73">
        <f t="shared" si="2"/>
        <v>6341350471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3170675238</v>
      </c>
      <c r="Y25" s="73">
        <f t="shared" si="2"/>
        <v>-3170675238</v>
      </c>
      <c r="Z25" s="170">
        <f>+IF(X25&lt;&gt;0,+(Y25/X25)*100,0)</f>
        <v>-100</v>
      </c>
      <c r="AA25" s="74">
        <f>+AA12+AA24</f>
        <v>6341350471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245000</v>
      </c>
      <c r="F30" s="60">
        <v>245000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122500</v>
      </c>
      <c r="Y30" s="60">
        <v>-122500</v>
      </c>
      <c r="Z30" s="140">
        <v>-100</v>
      </c>
      <c r="AA30" s="62">
        <v>245000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>
        <v>436144104</v>
      </c>
      <c r="F32" s="60">
        <v>436144104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218072052</v>
      </c>
      <c r="Y32" s="60">
        <v>-218072052</v>
      </c>
      <c r="Z32" s="140">
        <v>-100</v>
      </c>
      <c r="AA32" s="62">
        <v>436144104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436389104</v>
      </c>
      <c r="F34" s="73">
        <f t="shared" si="3"/>
        <v>436389104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218194552</v>
      </c>
      <c r="Y34" s="73">
        <f t="shared" si="3"/>
        <v>-218194552</v>
      </c>
      <c r="Z34" s="170">
        <f>+IF(X34&lt;&gt;0,+(Y34/X34)*100,0)</f>
        <v>-100</v>
      </c>
      <c r="AA34" s="74">
        <f>SUM(AA29:AA33)</f>
        <v>436389104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70000</v>
      </c>
      <c r="F37" s="60">
        <v>70000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35000</v>
      </c>
      <c r="Y37" s="60">
        <v>-35000</v>
      </c>
      <c r="Z37" s="140">
        <v>-100</v>
      </c>
      <c r="AA37" s="62">
        <v>70000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70000</v>
      </c>
      <c r="F39" s="77">
        <f t="shared" si="4"/>
        <v>70000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35000</v>
      </c>
      <c r="Y39" s="77">
        <f t="shared" si="4"/>
        <v>-35000</v>
      </c>
      <c r="Z39" s="212">
        <f>+IF(X39&lt;&gt;0,+(Y39/X39)*100,0)</f>
        <v>-100</v>
      </c>
      <c r="AA39" s="79">
        <f>SUM(AA37:AA38)</f>
        <v>70000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436459104</v>
      </c>
      <c r="F40" s="73">
        <f t="shared" si="5"/>
        <v>436459104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218229552</v>
      </c>
      <c r="Y40" s="73">
        <f t="shared" si="5"/>
        <v>-218229552</v>
      </c>
      <c r="Z40" s="170">
        <f>+IF(X40&lt;&gt;0,+(Y40/X40)*100,0)</f>
        <v>-100</v>
      </c>
      <c r="AA40" s="74">
        <f>+AA34+AA39</f>
        <v>436459104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5904891367</v>
      </c>
      <c r="F42" s="259">
        <f t="shared" si="6"/>
        <v>5904891367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2952445686</v>
      </c>
      <c r="Y42" s="259">
        <f t="shared" si="6"/>
        <v>-2952445686</v>
      </c>
      <c r="Z42" s="260">
        <f>+IF(X42&lt;&gt;0,+(Y42/X42)*100,0)</f>
        <v>-100</v>
      </c>
      <c r="AA42" s="261">
        <f>+AA25-AA40</f>
        <v>5904891367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5904891367</v>
      </c>
      <c r="F45" s="60">
        <v>5904891367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2952445684</v>
      </c>
      <c r="Y45" s="60">
        <v>-2952445684</v>
      </c>
      <c r="Z45" s="139">
        <v>-100</v>
      </c>
      <c r="AA45" s="62">
        <v>5904891367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5904891367</v>
      </c>
      <c r="F48" s="219">
        <f t="shared" si="7"/>
        <v>5904891367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2952445684</v>
      </c>
      <c r="Y48" s="219">
        <f t="shared" si="7"/>
        <v>-2952445684</v>
      </c>
      <c r="Z48" s="265">
        <f>+IF(X48&lt;&gt;0,+(Y48/X48)*100,0)</f>
        <v>-100</v>
      </c>
      <c r="AA48" s="232">
        <f>SUM(AA45:AA47)</f>
        <v>5904891367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200037093</v>
      </c>
      <c r="F6" s="60">
        <v>200037093</v>
      </c>
      <c r="G6" s="60">
        <v>8597301</v>
      </c>
      <c r="H6" s="60">
        <v>5641133</v>
      </c>
      <c r="I6" s="60">
        <v>9160063</v>
      </c>
      <c r="J6" s="60">
        <v>23398497</v>
      </c>
      <c r="K6" s="60">
        <v>101180898</v>
      </c>
      <c r="L6" s="60">
        <v>24746852</v>
      </c>
      <c r="M6" s="60">
        <v>12129992</v>
      </c>
      <c r="N6" s="60">
        <v>138057742</v>
      </c>
      <c r="O6" s="60"/>
      <c r="P6" s="60"/>
      <c r="Q6" s="60"/>
      <c r="R6" s="60"/>
      <c r="S6" s="60"/>
      <c r="T6" s="60"/>
      <c r="U6" s="60"/>
      <c r="V6" s="60"/>
      <c r="W6" s="60">
        <v>161456239</v>
      </c>
      <c r="X6" s="60">
        <v>95411893</v>
      </c>
      <c r="Y6" s="60">
        <v>66044346</v>
      </c>
      <c r="Z6" s="140">
        <v>69.22</v>
      </c>
      <c r="AA6" s="62">
        <v>200037093</v>
      </c>
    </row>
    <row r="7" spans="1:27" ht="13.5">
      <c r="A7" s="249" t="s">
        <v>178</v>
      </c>
      <c r="B7" s="182"/>
      <c r="C7" s="155"/>
      <c r="D7" s="155"/>
      <c r="E7" s="59">
        <v>484929889</v>
      </c>
      <c r="F7" s="60">
        <v>484929889</v>
      </c>
      <c r="G7" s="60">
        <v>205821000</v>
      </c>
      <c r="H7" s="60">
        <v>3238000</v>
      </c>
      <c r="I7" s="60"/>
      <c r="J7" s="60">
        <v>209059000</v>
      </c>
      <c r="K7" s="60"/>
      <c r="L7" s="60">
        <v>166418000</v>
      </c>
      <c r="M7" s="60"/>
      <c r="N7" s="60">
        <v>166418000</v>
      </c>
      <c r="O7" s="60"/>
      <c r="P7" s="60"/>
      <c r="Q7" s="60"/>
      <c r="R7" s="60"/>
      <c r="S7" s="60"/>
      <c r="T7" s="60"/>
      <c r="U7" s="60"/>
      <c r="V7" s="60"/>
      <c r="W7" s="60">
        <v>375477000</v>
      </c>
      <c r="X7" s="60">
        <v>364171188</v>
      </c>
      <c r="Y7" s="60">
        <v>11305812</v>
      </c>
      <c r="Z7" s="140">
        <v>3.1</v>
      </c>
      <c r="AA7" s="62">
        <v>484929889</v>
      </c>
    </row>
    <row r="8" spans="1:27" ht="13.5">
      <c r="A8" s="249" t="s">
        <v>179</v>
      </c>
      <c r="B8" s="182"/>
      <c r="C8" s="155"/>
      <c r="D8" s="155"/>
      <c r="E8" s="59">
        <v>815563722</v>
      </c>
      <c r="F8" s="60">
        <v>815563722</v>
      </c>
      <c r="G8" s="60">
        <v>219924000</v>
      </c>
      <c r="H8" s="60">
        <v>5477000</v>
      </c>
      <c r="I8" s="60"/>
      <c r="J8" s="60">
        <v>225401000</v>
      </c>
      <c r="K8" s="60">
        <v>3500000</v>
      </c>
      <c r="L8" s="60">
        <v>216195000</v>
      </c>
      <c r="M8" s="60">
        <v>1027000</v>
      </c>
      <c r="N8" s="60">
        <v>220722000</v>
      </c>
      <c r="O8" s="60"/>
      <c r="P8" s="60"/>
      <c r="Q8" s="60"/>
      <c r="R8" s="60"/>
      <c r="S8" s="60"/>
      <c r="T8" s="60"/>
      <c r="U8" s="60"/>
      <c r="V8" s="60"/>
      <c r="W8" s="60">
        <v>446123000</v>
      </c>
      <c r="X8" s="60">
        <v>546178616</v>
      </c>
      <c r="Y8" s="60">
        <v>-100055616</v>
      </c>
      <c r="Z8" s="140">
        <v>-18.32</v>
      </c>
      <c r="AA8" s="62">
        <v>815563722</v>
      </c>
    </row>
    <row r="9" spans="1:27" ht="13.5">
      <c r="A9" s="249" t="s">
        <v>180</v>
      </c>
      <c r="B9" s="182"/>
      <c r="C9" s="155"/>
      <c r="D9" s="155"/>
      <c r="E9" s="59">
        <v>34499998</v>
      </c>
      <c r="F9" s="60">
        <v>34499998</v>
      </c>
      <c r="G9" s="60">
        <v>255361</v>
      </c>
      <c r="H9" s="60">
        <v>1639260</v>
      </c>
      <c r="I9" s="60">
        <v>5354541</v>
      </c>
      <c r="J9" s="60">
        <v>7249162</v>
      </c>
      <c r="K9" s="60">
        <v>3068457</v>
      </c>
      <c r="L9" s="60">
        <v>3438766</v>
      </c>
      <c r="M9" s="60">
        <v>4023302</v>
      </c>
      <c r="N9" s="60">
        <v>10530525</v>
      </c>
      <c r="O9" s="60"/>
      <c r="P9" s="60"/>
      <c r="Q9" s="60"/>
      <c r="R9" s="60"/>
      <c r="S9" s="60"/>
      <c r="T9" s="60"/>
      <c r="U9" s="60"/>
      <c r="V9" s="60"/>
      <c r="W9" s="60">
        <v>17779687</v>
      </c>
      <c r="X9" s="60">
        <v>16885144</v>
      </c>
      <c r="Y9" s="60">
        <v>894543</v>
      </c>
      <c r="Z9" s="140">
        <v>5.3</v>
      </c>
      <c r="AA9" s="62">
        <v>34499998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-524280957</v>
      </c>
      <c r="F12" s="60">
        <v>-524280957</v>
      </c>
      <c r="G12" s="60">
        <v>-38810411</v>
      </c>
      <c r="H12" s="60">
        <v>-50095251</v>
      </c>
      <c r="I12" s="60">
        <v>-30467750</v>
      </c>
      <c r="J12" s="60">
        <v>-119373412</v>
      </c>
      <c r="K12" s="60">
        <v>-46991165</v>
      </c>
      <c r="L12" s="60">
        <v>-42764404</v>
      </c>
      <c r="M12" s="60">
        <v>-54381931</v>
      </c>
      <c r="N12" s="60">
        <v>-144137500</v>
      </c>
      <c r="O12" s="60"/>
      <c r="P12" s="60"/>
      <c r="Q12" s="60"/>
      <c r="R12" s="60"/>
      <c r="S12" s="60"/>
      <c r="T12" s="60"/>
      <c r="U12" s="60"/>
      <c r="V12" s="60"/>
      <c r="W12" s="60">
        <v>-263510912</v>
      </c>
      <c r="X12" s="60">
        <v>-269902422</v>
      </c>
      <c r="Y12" s="60">
        <v>6391510</v>
      </c>
      <c r="Z12" s="140">
        <v>-2.37</v>
      </c>
      <c r="AA12" s="62">
        <v>-524280957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-34695421</v>
      </c>
      <c r="F14" s="60">
        <v>-34695421</v>
      </c>
      <c r="G14" s="60">
        <v>-3040123</v>
      </c>
      <c r="H14" s="60">
        <v>-2849391</v>
      </c>
      <c r="I14" s="60">
        <v>-2849391</v>
      </c>
      <c r="J14" s="60">
        <v>-8738905</v>
      </c>
      <c r="K14" s="60">
        <v>-2353858</v>
      </c>
      <c r="L14" s="60">
        <v>-4333858</v>
      </c>
      <c r="M14" s="60">
        <v>-2353858</v>
      </c>
      <c r="N14" s="60">
        <v>-9041574</v>
      </c>
      <c r="O14" s="60"/>
      <c r="P14" s="60"/>
      <c r="Q14" s="60"/>
      <c r="R14" s="60"/>
      <c r="S14" s="60"/>
      <c r="T14" s="60"/>
      <c r="U14" s="60"/>
      <c r="V14" s="60"/>
      <c r="W14" s="60">
        <v>-17780479</v>
      </c>
      <c r="X14" s="60">
        <v>-19844129</v>
      </c>
      <c r="Y14" s="60">
        <v>2063650</v>
      </c>
      <c r="Z14" s="140">
        <v>-10.4</v>
      </c>
      <c r="AA14" s="62">
        <v>-34695421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976054324</v>
      </c>
      <c r="F15" s="73">
        <f t="shared" si="0"/>
        <v>976054324</v>
      </c>
      <c r="G15" s="73">
        <f t="shared" si="0"/>
        <v>392747128</v>
      </c>
      <c r="H15" s="73">
        <f t="shared" si="0"/>
        <v>-36949249</v>
      </c>
      <c r="I15" s="73">
        <f t="shared" si="0"/>
        <v>-18802537</v>
      </c>
      <c r="J15" s="73">
        <f t="shared" si="0"/>
        <v>336995342</v>
      </c>
      <c r="K15" s="73">
        <f t="shared" si="0"/>
        <v>58404332</v>
      </c>
      <c r="L15" s="73">
        <f t="shared" si="0"/>
        <v>363700356</v>
      </c>
      <c r="M15" s="73">
        <f t="shared" si="0"/>
        <v>-39555495</v>
      </c>
      <c r="N15" s="73">
        <f t="shared" si="0"/>
        <v>382549193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719544535</v>
      </c>
      <c r="X15" s="73">
        <f t="shared" si="0"/>
        <v>732900290</v>
      </c>
      <c r="Y15" s="73">
        <f t="shared" si="0"/>
        <v>-13355755</v>
      </c>
      <c r="Z15" s="170">
        <f>+IF(X15&lt;&gt;0,+(Y15/X15)*100,0)</f>
        <v>-1.8223154202872536</v>
      </c>
      <c r="AA15" s="74">
        <f>SUM(AA6:AA14)</f>
        <v>976054324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-815563723</v>
      </c>
      <c r="F24" s="60">
        <v>-815563723</v>
      </c>
      <c r="G24" s="60">
        <v>-33399709</v>
      </c>
      <c r="H24" s="60">
        <v>-90162368</v>
      </c>
      <c r="I24" s="60">
        <v>-44106200</v>
      </c>
      <c r="J24" s="60">
        <v>-167668277</v>
      </c>
      <c r="K24" s="60">
        <v>-106745172</v>
      </c>
      <c r="L24" s="60">
        <v>-55768039</v>
      </c>
      <c r="M24" s="60">
        <v>-77943779</v>
      </c>
      <c r="N24" s="60">
        <v>-240456990</v>
      </c>
      <c r="O24" s="60"/>
      <c r="P24" s="60"/>
      <c r="Q24" s="60"/>
      <c r="R24" s="60"/>
      <c r="S24" s="60"/>
      <c r="T24" s="60"/>
      <c r="U24" s="60"/>
      <c r="V24" s="60"/>
      <c r="W24" s="60">
        <v>-408125267</v>
      </c>
      <c r="X24" s="60">
        <v>-391031500</v>
      </c>
      <c r="Y24" s="60">
        <v>-17093767</v>
      </c>
      <c r="Z24" s="140">
        <v>4.37</v>
      </c>
      <c r="AA24" s="62">
        <v>-815563723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-815563723</v>
      </c>
      <c r="F25" s="73">
        <f t="shared" si="1"/>
        <v>-815563723</v>
      </c>
      <c r="G25" s="73">
        <f t="shared" si="1"/>
        <v>-33399709</v>
      </c>
      <c r="H25" s="73">
        <f t="shared" si="1"/>
        <v>-90162368</v>
      </c>
      <c r="I25" s="73">
        <f t="shared" si="1"/>
        <v>-44106200</v>
      </c>
      <c r="J25" s="73">
        <f t="shared" si="1"/>
        <v>-167668277</v>
      </c>
      <c r="K25" s="73">
        <f t="shared" si="1"/>
        <v>-106745172</v>
      </c>
      <c r="L25" s="73">
        <f t="shared" si="1"/>
        <v>-55768039</v>
      </c>
      <c r="M25" s="73">
        <f t="shared" si="1"/>
        <v>-77943779</v>
      </c>
      <c r="N25" s="73">
        <f t="shared" si="1"/>
        <v>-240456990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-408125267</v>
      </c>
      <c r="X25" s="73">
        <f t="shared" si="1"/>
        <v>-391031500</v>
      </c>
      <c r="Y25" s="73">
        <f t="shared" si="1"/>
        <v>-17093767</v>
      </c>
      <c r="Z25" s="170">
        <f>+IF(X25&lt;&gt;0,+(Y25/X25)*100,0)</f>
        <v>4.371455240818195</v>
      </c>
      <c r="AA25" s="74">
        <f>SUM(AA19:AA24)</f>
        <v>-815563723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160490601</v>
      </c>
      <c r="F36" s="100">
        <f t="shared" si="3"/>
        <v>160490601</v>
      </c>
      <c r="G36" s="100">
        <f t="shared" si="3"/>
        <v>359347419</v>
      </c>
      <c r="H36" s="100">
        <f t="shared" si="3"/>
        <v>-127111617</v>
      </c>
      <c r="I36" s="100">
        <f t="shared" si="3"/>
        <v>-62908737</v>
      </c>
      <c r="J36" s="100">
        <f t="shared" si="3"/>
        <v>169327065</v>
      </c>
      <c r="K36" s="100">
        <f t="shared" si="3"/>
        <v>-48340840</v>
      </c>
      <c r="L36" s="100">
        <f t="shared" si="3"/>
        <v>307932317</v>
      </c>
      <c r="M36" s="100">
        <f t="shared" si="3"/>
        <v>-117499274</v>
      </c>
      <c r="N36" s="100">
        <f t="shared" si="3"/>
        <v>142092203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311419268</v>
      </c>
      <c r="X36" s="100">
        <f t="shared" si="3"/>
        <v>341868790</v>
      </c>
      <c r="Y36" s="100">
        <f t="shared" si="3"/>
        <v>-30449522</v>
      </c>
      <c r="Z36" s="137">
        <f>+IF(X36&lt;&gt;0,+(Y36/X36)*100,0)</f>
        <v>-8.906786138623534</v>
      </c>
      <c r="AA36" s="102">
        <f>+AA15+AA25+AA34</f>
        <v>160490601</v>
      </c>
    </row>
    <row r="37" spans="1:27" ht="13.5">
      <c r="A37" s="249" t="s">
        <v>199</v>
      </c>
      <c r="B37" s="182"/>
      <c r="C37" s="153"/>
      <c r="D37" s="153"/>
      <c r="E37" s="99">
        <v>454616305</v>
      </c>
      <c r="F37" s="100">
        <v>454616305</v>
      </c>
      <c r="G37" s="100">
        <v>581671539</v>
      </c>
      <c r="H37" s="100">
        <v>941018958</v>
      </c>
      <c r="I37" s="100">
        <v>813907341</v>
      </c>
      <c r="J37" s="100">
        <v>581671539</v>
      </c>
      <c r="K37" s="100">
        <v>750998604</v>
      </c>
      <c r="L37" s="100">
        <v>702657764</v>
      </c>
      <c r="M37" s="100">
        <v>1010590081</v>
      </c>
      <c r="N37" s="100">
        <v>750998604</v>
      </c>
      <c r="O37" s="100"/>
      <c r="P37" s="100"/>
      <c r="Q37" s="100"/>
      <c r="R37" s="100"/>
      <c r="S37" s="100"/>
      <c r="T37" s="100"/>
      <c r="U37" s="100"/>
      <c r="V37" s="100"/>
      <c r="W37" s="100">
        <v>581671539</v>
      </c>
      <c r="X37" s="100">
        <v>454616305</v>
      </c>
      <c r="Y37" s="100">
        <v>127055234</v>
      </c>
      <c r="Z37" s="137">
        <v>27.95</v>
      </c>
      <c r="AA37" s="102">
        <v>454616305</v>
      </c>
    </row>
    <row r="38" spans="1:27" ht="13.5">
      <c r="A38" s="269" t="s">
        <v>200</v>
      </c>
      <c r="B38" s="256"/>
      <c r="C38" s="257"/>
      <c r="D38" s="257"/>
      <c r="E38" s="258">
        <v>615106906</v>
      </c>
      <c r="F38" s="259">
        <v>615106906</v>
      </c>
      <c r="G38" s="259">
        <v>941018958</v>
      </c>
      <c r="H38" s="259">
        <v>813907341</v>
      </c>
      <c r="I38" s="259">
        <v>750998604</v>
      </c>
      <c r="J38" s="259">
        <v>750998604</v>
      </c>
      <c r="K38" s="259">
        <v>702657764</v>
      </c>
      <c r="L38" s="259">
        <v>1010590081</v>
      </c>
      <c r="M38" s="259">
        <v>893090807</v>
      </c>
      <c r="N38" s="259">
        <v>893090807</v>
      </c>
      <c r="O38" s="259"/>
      <c r="P38" s="259"/>
      <c r="Q38" s="259"/>
      <c r="R38" s="259"/>
      <c r="S38" s="259"/>
      <c r="T38" s="259"/>
      <c r="U38" s="259"/>
      <c r="V38" s="259"/>
      <c r="W38" s="259">
        <v>893090807</v>
      </c>
      <c r="X38" s="259">
        <v>796485095</v>
      </c>
      <c r="Y38" s="259">
        <v>96605712</v>
      </c>
      <c r="Z38" s="260">
        <v>12.13</v>
      </c>
      <c r="AA38" s="261">
        <v>615106906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711069850</v>
      </c>
      <c r="F5" s="106">
        <f t="shared" si="0"/>
        <v>711069850</v>
      </c>
      <c r="G5" s="106">
        <f t="shared" si="0"/>
        <v>33399709</v>
      </c>
      <c r="H5" s="106">
        <f t="shared" si="0"/>
        <v>90162368</v>
      </c>
      <c r="I5" s="106">
        <f t="shared" si="0"/>
        <v>0</v>
      </c>
      <c r="J5" s="106">
        <f t="shared" si="0"/>
        <v>123562077</v>
      </c>
      <c r="K5" s="106">
        <f t="shared" si="0"/>
        <v>106745172</v>
      </c>
      <c r="L5" s="106">
        <f t="shared" si="0"/>
        <v>55768039</v>
      </c>
      <c r="M5" s="106">
        <f t="shared" si="0"/>
        <v>77943779</v>
      </c>
      <c r="N5" s="106">
        <f t="shared" si="0"/>
        <v>240456990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364019067</v>
      </c>
      <c r="X5" s="106">
        <f t="shared" si="0"/>
        <v>355534925</v>
      </c>
      <c r="Y5" s="106">
        <f t="shared" si="0"/>
        <v>8484142</v>
      </c>
      <c r="Z5" s="201">
        <f>+IF(X5&lt;&gt;0,+(Y5/X5)*100,0)</f>
        <v>2.3863033990261293</v>
      </c>
      <c r="AA5" s="199">
        <f>SUM(AA11:AA18)</f>
        <v>711069850</v>
      </c>
    </row>
    <row r="6" spans="1:27" ht="13.5">
      <c r="A6" s="291" t="s">
        <v>204</v>
      </c>
      <c r="B6" s="142"/>
      <c r="C6" s="62"/>
      <c r="D6" s="156"/>
      <c r="E6" s="60">
        <v>2290000</v>
      </c>
      <c r="F6" s="60">
        <v>2290000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1145000</v>
      </c>
      <c r="Y6" s="60">
        <v>-1145000</v>
      </c>
      <c r="Z6" s="140">
        <v>-100</v>
      </c>
      <c r="AA6" s="155">
        <v>2290000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>
        <v>630613300</v>
      </c>
      <c r="F8" s="60">
        <v>630613300</v>
      </c>
      <c r="G8" s="60">
        <v>23105112</v>
      </c>
      <c r="H8" s="60">
        <v>56944073</v>
      </c>
      <c r="I8" s="60"/>
      <c r="J8" s="60">
        <v>80049185</v>
      </c>
      <c r="K8" s="60">
        <v>63873639</v>
      </c>
      <c r="L8" s="60">
        <v>34025771</v>
      </c>
      <c r="M8" s="60">
        <v>44383748</v>
      </c>
      <c r="N8" s="60">
        <v>142283158</v>
      </c>
      <c r="O8" s="60"/>
      <c r="P8" s="60"/>
      <c r="Q8" s="60"/>
      <c r="R8" s="60"/>
      <c r="S8" s="60"/>
      <c r="T8" s="60"/>
      <c r="U8" s="60"/>
      <c r="V8" s="60"/>
      <c r="W8" s="60">
        <v>222332343</v>
      </c>
      <c r="X8" s="60">
        <v>315306650</v>
      </c>
      <c r="Y8" s="60">
        <v>-92974307</v>
      </c>
      <c r="Z8" s="140">
        <v>-29.49</v>
      </c>
      <c r="AA8" s="155">
        <v>630613300</v>
      </c>
    </row>
    <row r="9" spans="1:27" ht="13.5">
      <c r="A9" s="291" t="s">
        <v>207</v>
      </c>
      <c r="B9" s="142"/>
      <c r="C9" s="62"/>
      <c r="D9" s="156"/>
      <c r="E9" s="60">
        <v>17350000</v>
      </c>
      <c r="F9" s="60">
        <v>17350000</v>
      </c>
      <c r="G9" s="60">
        <v>10050451</v>
      </c>
      <c r="H9" s="60">
        <v>32733222</v>
      </c>
      <c r="I9" s="60"/>
      <c r="J9" s="60">
        <v>42783673</v>
      </c>
      <c r="K9" s="60">
        <v>42582426</v>
      </c>
      <c r="L9" s="60">
        <v>20470412</v>
      </c>
      <c r="M9" s="60">
        <v>31119293</v>
      </c>
      <c r="N9" s="60">
        <v>94172131</v>
      </c>
      <c r="O9" s="60"/>
      <c r="P9" s="60"/>
      <c r="Q9" s="60"/>
      <c r="R9" s="60"/>
      <c r="S9" s="60"/>
      <c r="T9" s="60"/>
      <c r="U9" s="60"/>
      <c r="V9" s="60"/>
      <c r="W9" s="60">
        <v>136955804</v>
      </c>
      <c r="X9" s="60">
        <v>8675000</v>
      </c>
      <c r="Y9" s="60">
        <v>128280804</v>
      </c>
      <c r="Z9" s="140">
        <v>1478.74</v>
      </c>
      <c r="AA9" s="155">
        <v>17350000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>
        <v>98420</v>
      </c>
      <c r="I10" s="60"/>
      <c r="J10" s="60">
        <v>98420</v>
      </c>
      <c r="K10" s="60"/>
      <c r="L10" s="60">
        <v>61223</v>
      </c>
      <c r="M10" s="60">
        <v>87139</v>
      </c>
      <c r="N10" s="60">
        <v>148362</v>
      </c>
      <c r="O10" s="60"/>
      <c r="P10" s="60"/>
      <c r="Q10" s="60"/>
      <c r="R10" s="60"/>
      <c r="S10" s="60"/>
      <c r="T10" s="60"/>
      <c r="U10" s="60"/>
      <c r="V10" s="60"/>
      <c r="W10" s="60">
        <v>246782</v>
      </c>
      <c r="X10" s="60"/>
      <c r="Y10" s="60">
        <v>246782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650253300</v>
      </c>
      <c r="F11" s="295">
        <f t="shared" si="1"/>
        <v>650253300</v>
      </c>
      <c r="G11" s="295">
        <f t="shared" si="1"/>
        <v>33155563</v>
      </c>
      <c r="H11" s="295">
        <f t="shared" si="1"/>
        <v>89775715</v>
      </c>
      <c r="I11" s="295">
        <f t="shared" si="1"/>
        <v>0</v>
      </c>
      <c r="J11" s="295">
        <f t="shared" si="1"/>
        <v>122931278</v>
      </c>
      <c r="K11" s="295">
        <f t="shared" si="1"/>
        <v>106456065</v>
      </c>
      <c r="L11" s="295">
        <f t="shared" si="1"/>
        <v>54557406</v>
      </c>
      <c r="M11" s="295">
        <f t="shared" si="1"/>
        <v>75590180</v>
      </c>
      <c r="N11" s="295">
        <f t="shared" si="1"/>
        <v>236603651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359534929</v>
      </c>
      <c r="X11" s="295">
        <f t="shared" si="1"/>
        <v>325126650</v>
      </c>
      <c r="Y11" s="295">
        <f t="shared" si="1"/>
        <v>34408279</v>
      </c>
      <c r="Z11" s="296">
        <f>+IF(X11&lt;&gt;0,+(Y11/X11)*100,0)</f>
        <v>10.583038640480563</v>
      </c>
      <c r="AA11" s="297">
        <f>SUM(AA6:AA10)</f>
        <v>650253300</v>
      </c>
    </row>
    <row r="12" spans="1:27" ht="13.5">
      <c r="A12" s="298" t="s">
        <v>210</v>
      </c>
      <c r="B12" s="136"/>
      <c r="C12" s="62"/>
      <c r="D12" s="156"/>
      <c r="E12" s="60">
        <v>17182000</v>
      </c>
      <c r="F12" s="60">
        <v>17182000</v>
      </c>
      <c r="G12" s="60"/>
      <c r="H12" s="60">
        <v>114924</v>
      </c>
      <c r="I12" s="60"/>
      <c r="J12" s="60">
        <v>114924</v>
      </c>
      <c r="K12" s="60">
        <v>236587</v>
      </c>
      <c r="L12" s="60">
        <v>578551</v>
      </c>
      <c r="M12" s="60">
        <v>583389</v>
      </c>
      <c r="N12" s="60">
        <v>1398527</v>
      </c>
      <c r="O12" s="60"/>
      <c r="P12" s="60"/>
      <c r="Q12" s="60"/>
      <c r="R12" s="60"/>
      <c r="S12" s="60"/>
      <c r="T12" s="60"/>
      <c r="U12" s="60"/>
      <c r="V12" s="60"/>
      <c r="W12" s="60">
        <v>1513451</v>
      </c>
      <c r="X12" s="60">
        <v>8591000</v>
      </c>
      <c r="Y12" s="60">
        <v>-7077549</v>
      </c>
      <c r="Z12" s="140">
        <v>-82.38</v>
      </c>
      <c r="AA12" s="155">
        <v>17182000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42145000</v>
      </c>
      <c r="F15" s="60">
        <v>42145000</v>
      </c>
      <c r="G15" s="60">
        <v>244146</v>
      </c>
      <c r="H15" s="60">
        <v>271729</v>
      </c>
      <c r="I15" s="60"/>
      <c r="J15" s="60">
        <v>515875</v>
      </c>
      <c r="K15" s="60">
        <v>52520</v>
      </c>
      <c r="L15" s="60">
        <v>632082</v>
      </c>
      <c r="M15" s="60">
        <v>1770210</v>
      </c>
      <c r="N15" s="60">
        <v>2454812</v>
      </c>
      <c r="O15" s="60"/>
      <c r="P15" s="60"/>
      <c r="Q15" s="60"/>
      <c r="R15" s="60"/>
      <c r="S15" s="60"/>
      <c r="T15" s="60"/>
      <c r="U15" s="60"/>
      <c r="V15" s="60"/>
      <c r="W15" s="60">
        <v>2970687</v>
      </c>
      <c r="X15" s="60">
        <v>21072500</v>
      </c>
      <c r="Y15" s="60">
        <v>-18101813</v>
      </c>
      <c r="Z15" s="140">
        <v>-85.9</v>
      </c>
      <c r="AA15" s="155">
        <v>42145000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1489550</v>
      </c>
      <c r="F18" s="82">
        <v>1489550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744775</v>
      </c>
      <c r="Y18" s="82">
        <v>-744775</v>
      </c>
      <c r="Z18" s="270">
        <v>-100</v>
      </c>
      <c r="AA18" s="278">
        <v>1489550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104493873</v>
      </c>
      <c r="F20" s="100">
        <f t="shared" si="2"/>
        <v>104493873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52246937</v>
      </c>
      <c r="Y20" s="100">
        <f t="shared" si="2"/>
        <v>-52246937</v>
      </c>
      <c r="Z20" s="137">
        <f>+IF(X20&lt;&gt;0,+(Y20/X20)*100,0)</f>
        <v>-100</v>
      </c>
      <c r="AA20" s="153">
        <f>SUM(AA26:AA33)</f>
        <v>104493873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94493873</v>
      </c>
      <c r="F23" s="60">
        <v>94493873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47246937</v>
      </c>
      <c r="Y23" s="60">
        <v>-47246937</v>
      </c>
      <c r="Z23" s="140">
        <v>-100</v>
      </c>
      <c r="AA23" s="155">
        <v>94493873</v>
      </c>
    </row>
    <row r="24" spans="1:27" ht="13.5">
      <c r="A24" s="291" t="s">
        <v>207</v>
      </c>
      <c r="B24" s="142"/>
      <c r="C24" s="62"/>
      <c r="D24" s="156"/>
      <c r="E24" s="60">
        <v>10000000</v>
      </c>
      <c r="F24" s="60">
        <v>10000000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5000000</v>
      </c>
      <c r="Y24" s="60">
        <v>-5000000</v>
      </c>
      <c r="Z24" s="140">
        <v>-100</v>
      </c>
      <c r="AA24" s="155">
        <v>10000000</v>
      </c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104493873</v>
      </c>
      <c r="F26" s="295">
        <f t="shared" si="3"/>
        <v>104493873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52246937</v>
      </c>
      <c r="Y26" s="295">
        <f t="shared" si="3"/>
        <v>-52246937</v>
      </c>
      <c r="Z26" s="296">
        <f>+IF(X26&lt;&gt;0,+(Y26/X26)*100,0)</f>
        <v>-100</v>
      </c>
      <c r="AA26" s="297">
        <f>SUM(AA21:AA25)</f>
        <v>104493873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2290000</v>
      </c>
      <c r="F36" s="60">
        <f t="shared" si="4"/>
        <v>2290000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1145000</v>
      </c>
      <c r="Y36" s="60">
        <f t="shared" si="4"/>
        <v>-1145000</v>
      </c>
      <c r="Z36" s="140">
        <f aca="true" t="shared" si="5" ref="Z36:Z49">+IF(X36&lt;&gt;0,+(Y36/X36)*100,0)</f>
        <v>-100</v>
      </c>
      <c r="AA36" s="155">
        <f>AA6+AA21</f>
        <v>2290000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725107173</v>
      </c>
      <c r="F38" s="60">
        <f t="shared" si="4"/>
        <v>725107173</v>
      </c>
      <c r="G38" s="60">
        <f t="shared" si="4"/>
        <v>23105112</v>
      </c>
      <c r="H38" s="60">
        <f t="shared" si="4"/>
        <v>56944073</v>
      </c>
      <c r="I38" s="60">
        <f t="shared" si="4"/>
        <v>0</v>
      </c>
      <c r="J38" s="60">
        <f t="shared" si="4"/>
        <v>80049185</v>
      </c>
      <c r="K38" s="60">
        <f t="shared" si="4"/>
        <v>63873639</v>
      </c>
      <c r="L38" s="60">
        <f t="shared" si="4"/>
        <v>34025771</v>
      </c>
      <c r="M38" s="60">
        <f t="shared" si="4"/>
        <v>44383748</v>
      </c>
      <c r="N38" s="60">
        <f t="shared" si="4"/>
        <v>142283158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222332343</v>
      </c>
      <c r="X38" s="60">
        <f t="shared" si="4"/>
        <v>362553587</v>
      </c>
      <c r="Y38" s="60">
        <f t="shared" si="4"/>
        <v>-140221244</v>
      </c>
      <c r="Z38" s="140">
        <f t="shared" si="5"/>
        <v>-38.676005155618554</v>
      </c>
      <c r="AA38" s="155">
        <f>AA8+AA23</f>
        <v>725107173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27350000</v>
      </c>
      <c r="F39" s="60">
        <f t="shared" si="4"/>
        <v>27350000</v>
      </c>
      <c r="G39" s="60">
        <f t="shared" si="4"/>
        <v>10050451</v>
      </c>
      <c r="H39" s="60">
        <f t="shared" si="4"/>
        <v>32733222</v>
      </c>
      <c r="I39" s="60">
        <f t="shared" si="4"/>
        <v>0</v>
      </c>
      <c r="J39" s="60">
        <f t="shared" si="4"/>
        <v>42783673</v>
      </c>
      <c r="K39" s="60">
        <f t="shared" si="4"/>
        <v>42582426</v>
      </c>
      <c r="L39" s="60">
        <f t="shared" si="4"/>
        <v>20470412</v>
      </c>
      <c r="M39" s="60">
        <f t="shared" si="4"/>
        <v>31119293</v>
      </c>
      <c r="N39" s="60">
        <f t="shared" si="4"/>
        <v>94172131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136955804</v>
      </c>
      <c r="X39" s="60">
        <f t="shared" si="4"/>
        <v>13675000</v>
      </c>
      <c r="Y39" s="60">
        <f t="shared" si="4"/>
        <v>123280804</v>
      </c>
      <c r="Z39" s="140">
        <f t="shared" si="5"/>
        <v>901.5049652650823</v>
      </c>
      <c r="AA39" s="155">
        <f>AA9+AA24</f>
        <v>27350000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98420</v>
      </c>
      <c r="I40" s="60">
        <f t="shared" si="4"/>
        <v>0</v>
      </c>
      <c r="J40" s="60">
        <f t="shared" si="4"/>
        <v>98420</v>
      </c>
      <c r="K40" s="60">
        <f t="shared" si="4"/>
        <v>0</v>
      </c>
      <c r="L40" s="60">
        <f t="shared" si="4"/>
        <v>61223</v>
      </c>
      <c r="M40" s="60">
        <f t="shared" si="4"/>
        <v>87139</v>
      </c>
      <c r="N40" s="60">
        <f t="shared" si="4"/>
        <v>148362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246782</v>
      </c>
      <c r="X40" s="60">
        <f t="shared" si="4"/>
        <v>0</v>
      </c>
      <c r="Y40" s="60">
        <f t="shared" si="4"/>
        <v>246782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754747173</v>
      </c>
      <c r="F41" s="295">
        <f t="shared" si="6"/>
        <v>754747173</v>
      </c>
      <c r="G41" s="295">
        <f t="shared" si="6"/>
        <v>33155563</v>
      </c>
      <c r="H41" s="295">
        <f t="shared" si="6"/>
        <v>89775715</v>
      </c>
      <c r="I41" s="295">
        <f t="shared" si="6"/>
        <v>0</v>
      </c>
      <c r="J41" s="295">
        <f t="shared" si="6"/>
        <v>122931278</v>
      </c>
      <c r="K41" s="295">
        <f t="shared" si="6"/>
        <v>106456065</v>
      </c>
      <c r="L41" s="295">
        <f t="shared" si="6"/>
        <v>54557406</v>
      </c>
      <c r="M41" s="295">
        <f t="shared" si="6"/>
        <v>75590180</v>
      </c>
      <c r="N41" s="295">
        <f t="shared" si="6"/>
        <v>236603651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359534929</v>
      </c>
      <c r="X41" s="295">
        <f t="shared" si="6"/>
        <v>377373587</v>
      </c>
      <c r="Y41" s="295">
        <f t="shared" si="6"/>
        <v>-17838658</v>
      </c>
      <c r="Z41" s="296">
        <f t="shared" si="5"/>
        <v>-4.727055261554381</v>
      </c>
      <c r="AA41" s="297">
        <f>SUM(AA36:AA40)</f>
        <v>754747173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17182000</v>
      </c>
      <c r="F42" s="54">
        <f t="shared" si="7"/>
        <v>17182000</v>
      </c>
      <c r="G42" s="54">
        <f t="shared" si="7"/>
        <v>0</v>
      </c>
      <c r="H42" s="54">
        <f t="shared" si="7"/>
        <v>114924</v>
      </c>
      <c r="I42" s="54">
        <f t="shared" si="7"/>
        <v>0</v>
      </c>
      <c r="J42" s="54">
        <f t="shared" si="7"/>
        <v>114924</v>
      </c>
      <c r="K42" s="54">
        <f t="shared" si="7"/>
        <v>236587</v>
      </c>
      <c r="L42" s="54">
        <f t="shared" si="7"/>
        <v>578551</v>
      </c>
      <c r="M42" s="54">
        <f t="shared" si="7"/>
        <v>583389</v>
      </c>
      <c r="N42" s="54">
        <f t="shared" si="7"/>
        <v>1398527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1513451</v>
      </c>
      <c r="X42" s="54">
        <f t="shared" si="7"/>
        <v>8591000</v>
      </c>
      <c r="Y42" s="54">
        <f t="shared" si="7"/>
        <v>-7077549</v>
      </c>
      <c r="Z42" s="184">
        <f t="shared" si="5"/>
        <v>-82.38329647305319</v>
      </c>
      <c r="AA42" s="130">
        <f aca="true" t="shared" si="8" ref="AA42:AA48">AA12+AA27</f>
        <v>17182000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42145000</v>
      </c>
      <c r="F45" s="54">
        <f t="shared" si="7"/>
        <v>42145000</v>
      </c>
      <c r="G45" s="54">
        <f t="shared" si="7"/>
        <v>244146</v>
      </c>
      <c r="H45" s="54">
        <f t="shared" si="7"/>
        <v>271729</v>
      </c>
      <c r="I45" s="54">
        <f t="shared" si="7"/>
        <v>0</v>
      </c>
      <c r="J45" s="54">
        <f t="shared" si="7"/>
        <v>515875</v>
      </c>
      <c r="K45" s="54">
        <f t="shared" si="7"/>
        <v>52520</v>
      </c>
      <c r="L45" s="54">
        <f t="shared" si="7"/>
        <v>632082</v>
      </c>
      <c r="M45" s="54">
        <f t="shared" si="7"/>
        <v>1770210</v>
      </c>
      <c r="N45" s="54">
        <f t="shared" si="7"/>
        <v>2454812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2970687</v>
      </c>
      <c r="X45" s="54">
        <f t="shared" si="7"/>
        <v>21072500</v>
      </c>
      <c r="Y45" s="54">
        <f t="shared" si="7"/>
        <v>-18101813</v>
      </c>
      <c r="Z45" s="184">
        <f t="shared" si="5"/>
        <v>-85.90254122671729</v>
      </c>
      <c r="AA45" s="130">
        <f t="shared" si="8"/>
        <v>42145000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1489550</v>
      </c>
      <c r="F48" s="54">
        <f t="shared" si="7"/>
        <v>1489550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744775</v>
      </c>
      <c r="Y48" s="54">
        <f t="shared" si="7"/>
        <v>-744775</v>
      </c>
      <c r="Z48" s="184">
        <f t="shared" si="5"/>
        <v>-100</v>
      </c>
      <c r="AA48" s="130">
        <f t="shared" si="8"/>
        <v>1489550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815563723</v>
      </c>
      <c r="F49" s="220">
        <f t="shared" si="9"/>
        <v>815563723</v>
      </c>
      <c r="G49" s="220">
        <f t="shared" si="9"/>
        <v>33399709</v>
      </c>
      <c r="H49" s="220">
        <f t="shared" si="9"/>
        <v>90162368</v>
      </c>
      <c r="I49" s="220">
        <f t="shared" si="9"/>
        <v>0</v>
      </c>
      <c r="J49" s="220">
        <f t="shared" si="9"/>
        <v>123562077</v>
      </c>
      <c r="K49" s="220">
        <f t="shared" si="9"/>
        <v>106745172</v>
      </c>
      <c r="L49" s="220">
        <f t="shared" si="9"/>
        <v>55768039</v>
      </c>
      <c r="M49" s="220">
        <f t="shared" si="9"/>
        <v>77943779</v>
      </c>
      <c r="N49" s="220">
        <f t="shared" si="9"/>
        <v>240456990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364019067</v>
      </c>
      <c r="X49" s="220">
        <f t="shared" si="9"/>
        <v>407781862</v>
      </c>
      <c r="Y49" s="220">
        <f t="shared" si="9"/>
        <v>-43762795</v>
      </c>
      <c r="Z49" s="221">
        <f t="shared" si="5"/>
        <v>-10.731913083471085</v>
      </c>
      <c r="AA49" s="222">
        <f>SUM(AA41:AA48)</f>
        <v>815563723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224135560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26612007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8904000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259651567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0</v>
      </c>
      <c r="Y69" s="220">
        <f t="shared" si="12"/>
        <v>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650253300</v>
      </c>
      <c r="F5" s="358">
        <f t="shared" si="0"/>
        <v>650253300</v>
      </c>
      <c r="G5" s="358">
        <f t="shared" si="0"/>
        <v>33155563</v>
      </c>
      <c r="H5" s="356">
        <f t="shared" si="0"/>
        <v>89775715</v>
      </c>
      <c r="I5" s="356">
        <f t="shared" si="0"/>
        <v>0</v>
      </c>
      <c r="J5" s="358">
        <f t="shared" si="0"/>
        <v>122931278</v>
      </c>
      <c r="K5" s="358">
        <f t="shared" si="0"/>
        <v>106456065</v>
      </c>
      <c r="L5" s="356">
        <f t="shared" si="0"/>
        <v>54557406</v>
      </c>
      <c r="M5" s="356">
        <f t="shared" si="0"/>
        <v>75590180</v>
      </c>
      <c r="N5" s="358">
        <f t="shared" si="0"/>
        <v>236603651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359534929</v>
      </c>
      <c r="X5" s="356">
        <f t="shared" si="0"/>
        <v>325126650</v>
      </c>
      <c r="Y5" s="358">
        <f t="shared" si="0"/>
        <v>34408279</v>
      </c>
      <c r="Z5" s="359">
        <f>+IF(X5&lt;&gt;0,+(Y5/X5)*100,0)</f>
        <v>10.583038640480563</v>
      </c>
      <c r="AA5" s="360">
        <f>+AA6+AA8+AA11+AA13+AA15</f>
        <v>650253300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2290000</v>
      </c>
      <c r="F6" s="59">
        <f t="shared" si="1"/>
        <v>2290000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1145000</v>
      </c>
      <c r="Y6" s="59">
        <f t="shared" si="1"/>
        <v>-1145000</v>
      </c>
      <c r="Z6" s="61">
        <f>+IF(X6&lt;&gt;0,+(Y6/X6)*100,0)</f>
        <v>-100</v>
      </c>
      <c r="AA6" s="62">
        <f t="shared" si="1"/>
        <v>2290000</v>
      </c>
    </row>
    <row r="7" spans="1:27" ht="13.5">
      <c r="A7" s="291" t="s">
        <v>228</v>
      </c>
      <c r="B7" s="142"/>
      <c r="C7" s="60"/>
      <c r="D7" s="340"/>
      <c r="E7" s="60">
        <v>2290000</v>
      </c>
      <c r="F7" s="59">
        <v>2290000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1145000</v>
      </c>
      <c r="Y7" s="59">
        <v>-1145000</v>
      </c>
      <c r="Z7" s="61">
        <v>-100</v>
      </c>
      <c r="AA7" s="62">
        <v>2290000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630613300</v>
      </c>
      <c r="F11" s="364">
        <f t="shared" si="3"/>
        <v>630613300</v>
      </c>
      <c r="G11" s="364">
        <f t="shared" si="3"/>
        <v>23105112</v>
      </c>
      <c r="H11" s="362">
        <f t="shared" si="3"/>
        <v>56944073</v>
      </c>
      <c r="I11" s="362">
        <f t="shared" si="3"/>
        <v>0</v>
      </c>
      <c r="J11" s="364">
        <f t="shared" si="3"/>
        <v>80049185</v>
      </c>
      <c r="K11" s="364">
        <f t="shared" si="3"/>
        <v>63873639</v>
      </c>
      <c r="L11" s="362">
        <f t="shared" si="3"/>
        <v>34025771</v>
      </c>
      <c r="M11" s="362">
        <f t="shared" si="3"/>
        <v>44383748</v>
      </c>
      <c r="N11" s="364">
        <f t="shared" si="3"/>
        <v>142283158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222332343</v>
      </c>
      <c r="X11" s="362">
        <f t="shared" si="3"/>
        <v>315306650</v>
      </c>
      <c r="Y11" s="364">
        <f t="shared" si="3"/>
        <v>-92974307</v>
      </c>
      <c r="Z11" s="365">
        <f>+IF(X11&lt;&gt;0,+(Y11/X11)*100,0)</f>
        <v>-29.486947706304324</v>
      </c>
      <c r="AA11" s="366">
        <f t="shared" si="3"/>
        <v>630613300</v>
      </c>
    </row>
    <row r="12" spans="1:27" ht="13.5">
      <c r="A12" s="291" t="s">
        <v>231</v>
      </c>
      <c r="B12" s="136"/>
      <c r="C12" s="60"/>
      <c r="D12" s="340"/>
      <c r="E12" s="60">
        <v>630613300</v>
      </c>
      <c r="F12" s="59">
        <v>630613300</v>
      </c>
      <c r="G12" s="59">
        <v>23105112</v>
      </c>
      <c r="H12" s="60">
        <v>56944073</v>
      </c>
      <c r="I12" s="60"/>
      <c r="J12" s="59">
        <v>80049185</v>
      </c>
      <c r="K12" s="59">
        <v>63873639</v>
      </c>
      <c r="L12" s="60">
        <v>34025771</v>
      </c>
      <c r="M12" s="60">
        <v>44383748</v>
      </c>
      <c r="N12" s="59">
        <v>142283158</v>
      </c>
      <c r="O12" s="59"/>
      <c r="P12" s="60"/>
      <c r="Q12" s="60"/>
      <c r="R12" s="59"/>
      <c r="S12" s="59"/>
      <c r="T12" s="60"/>
      <c r="U12" s="60"/>
      <c r="V12" s="59"/>
      <c r="W12" s="59">
        <v>222332343</v>
      </c>
      <c r="X12" s="60">
        <v>315306650</v>
      </c>
      <c r="Y12" s="59">
        <v>-92974307</v>
      </c>
      <c r="Z12" s="61">
        <v>-29.49</v>
      </c>
      <c r="AA12" s="62">
        <v>630613300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17350000</v>
      </c>
      <c r="F13" s="342">
        <f t="shared" si="4"/>
        <v>17350000</v>
      </c>
      <c r="G13" s="342">
        <f t="shared" si="4"/>
        <v>10050451</v>
      </c>
      <c r="H13" s="275">
        <f t="shared" si="4"/>
        <v>32733222</v>
      </c>
      <c r="I13" s="275">
        <f t="shared" si="4"/>
        <v>0</v>
      </c>
      <c r="J13" s="342">
        <f t="shared" si="4"/>
        <v>42783673</v>
      </c>
      <c r="K13" s="342">
        <f t="shared" si="4"/>
        <v>42582426</v>
      </c>
      <c r="L13" s="275">
        <f t="shared" si="4"/>
        <v>20470412</v>
      </c>
      <c r="M13" s="275">
        <f t="shared" si="4"/>
        <v>31119293</v>
      </c>
      <c r="N13" s="342">
        <f t="shared" si="4"/>
        <v>94172131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136955804</v>
      </c>
      <c r="X13" s="275">
        <f t="shared" si="4"/>
        <v>8675000</v>
      </c>
      <c r="Y13" s="342">
        <f t="shared" si="4"/>
        <v>128280804</v>
      </c>
      <c r="Z13" s="335">
        <f>+IF(X13&lt;&gt;0,+(Y13/X13)*100,0)</f>
        <v>1478.7412564841497</v>
      </c>
      <c r="AA13" s="273">
        <f t="shared" si="4"/>
        <v>17350000</v>
      </c>
    </row>
    <row r="14" spans="1:27" ht="13.5">
      <c r="A14" s="291" t="s">
        <v>232</v>
      </c>
      <c r="B14" s="136"/>
      <c r="C14" s="60"/>
      <c r="D14" s="340"/>
      <c r="E14" s="60">
        <v>17350000</v>
      </c>
      <c r="F14" s="59">
        <v>17350000</v>
      </c>
      <c r="G14" s="59">
        <v>10050451</v>
      </c>
      <c r="H14" s="60">
        <v>32733222</v>
      </c>
      <c r="I14" s="60"/>
      <c r="J14" s="59">
        <v>42783673</v>
      </c>
      <c r="K14" s="59">
        <v>42582426</v>
      </c>
      <c r="L14" s="60">
        <v>20470412</v>
      </c>
      <c r="M14" s="60">
        <v>31119293</v>
      </c>
      <c r="N14" s="59">
        <v>94172131</v>
      </c>
      <c r="O14" s="59"/>
      <c r="P14" s="60"/>
      <c r="Q14" s="60"/>
      <c r="R14" s="59"/>
      <c r="S14" s="59"/>
      <c r="T14" s="60"/>
      <c r="U14" s="60"/>
      <c r="V14" s="59"/>
      <c r="W14" s="59">
        <v>136955804</v>
      </c>
      <c r="X14" s="60">
        <v>8675000</v>
      </c>
      <c r="Y14" s="59">
        <v>128280804</v>
      </c>
      <c r="Z14" s="61">
        <v>1478.74</v>
      </c>
      <c r="AA14" s="62">
        <v>17350000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98420</v>
      </c>
      <c r="I15" s="60">
        <f t="shared" si="5"/>
        <v>0</v>
      </c>
      <c r="J15" s="59">
        <f t="shared" si="5"/>
        <v>98420</v>
      </c>
      <c r="K15" s="59">
        <f t="shared" si="5"/>
        <v>0</v>
      </c>
      <c r="L15" s="60">
        <f t="shared" si="5"/>
        <v>61223</v>
      </c>
      <c r="M15" s="60">
        <f t="shared" si="5"/>
        <v>87139</v>
      </c>
      <c r="N15" s="59">
        <f t="shared" si="5"/>
        <v>148362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246782</v>
      </c>
      <c r="X15" s="60">
        <f t="shared" si="5"/>
        <v>0</v>
      </c>
      <c r="Y15" s="59">
        <f t="shared" si="5"/>
        <v>246782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>
        <v>98420</v>
      </c>
      <c r="I18" s="60"/>
      <c r="J18" s="59">
        <v>98420</v>
      </c>
      <c r="K18" s="59"/>
      <c r="L18" s="60">
        <v>30853</v>
      </c>
      <c r="M18" s="60">
        <v>87139</v>
      </c>
      <c r="N18" s="59">
        <v>117992</v>
      </c>
      <c r="O18" s="59"/>
      <c r="P18" s="60"/>
      <c r="Q18" s="60"/>
      <c r="R18" s="59"/>
      <c r="S18" s="59"/>
      <c r="T18" s="60"/>
      <c r="U18" s="60"/>
      <c r="V18" s="59"/>
      <c r="W18" s="59">
        <v>216412</v>
      </c>
      <c r="X18" s="60"/>
      <c r="Y18" s="59">
        <v>216412</v>
      </c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>
        <v>30370</v>
      </c>
      <c r="M20" s="60"/>
      <c r="N20" s="59">
        <v>30370</v>
      </c>
      <c r="O20" s="59"/>
      <c r="P20" s="60"/>
      <c r="Q20" s="60"/>
      <c r="R20" s="59"/>
      <c r="S20" s="59"/>
      <c r="T20" s="60"/>
      <c r="U20" s="60"/>
      <c r="V20" s="59"/>
      <c r="W20" s="59">
        <v>30370</v>
      </c>
      <c r="X20" s="60"/>
      <c r="Y20" s="59">
        <v>30370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17182000</v>
      </c>
      <c r="F22" s="345">
        <f t="shared" si="6"/>
        <v>17182000</v>
      </c>
      <c r="G22" s="345">
        <f t="shared" si="6"/>
        <v>0</v>
      </c>
      <c r="H22" s="343">
        <f t="shared" si="6"/>
        <v>114924</v>
      </c>
      <c r="I22" s="343">
        <f t="shared" si="6"/>
        <v>0</v>
      </c>
      <c r="J22" s="345">
        <f t="shared" si="6"/>
        <v>114924</v>
      </c>
      <c r="K22" s="345">
        <f t="shared" si="6"/>
        <v>236587</v>
      </c>
      <c r="L22" s="343">
        <f t="shared" si="6"/>
        <v>578551</v>
      </c>
      <c r="M22" s="343">
        <f t="shared" si="6"/>
        <v>583389</v>
      </c>
      <c r="N22" s="345">
        <f t="shared" si="6"/>
        <v>1398527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1513451</v>
      </c>
      <c r="X22" s="343">
        <f t="shared" si="6"/>
        <v>8591000</v>
      </c>
      <c r="Y22" s="345">
        <f t="shared" si="6"/>
        <v>-7077549</v>
      </c>
      <c r="Z22" s="336">
        <f>+IF(X22&lt;&gt;0,+(Y22/X22)*100,0)</f>
        <v>-82.38329647305319</v>
      </c>
      <c r="AA22" s="350">
        <f>SUM(AA23:AA32)</f>
        <v>17182000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>
        <v>1027000</v>
      </c>
      <c r="F26" s="364">
        <v>1027000</v>
      </c>
      <c r="G26" s="364"/>
      <c r="H26" s="362">
        <v>104907</v>
      </c>
      <c r="I26" s="362"/>
      <c r="J26" s="364">
        <v>104907</v>
      </c>
      <c r="K26" s="364">
        <v>37664</v>
      </c>
      <c r="L26" s="362">
        <v>42629</v>
      </c>
      <c r="M26" s="362"/>
      <c r="N26" s="364">
        <v>80293</v>
      </c>
      <c r="O26" s="364"/>
      <c r="P26" s="362"/>
      <c r="Q26" s="362"/>
      <c r="R26" s="364"/>
      <c r="S26" s="364"/>
      <c r="T26" s="362"/>
      <c r="U26" s="362"/>
      <c r="V26" s="364"/>
      <c r="W26" s="364">
        <v>185200</v>
      </c>
      <c r="X26" s="362">
        <v>513500</v>
      </c>
      <c r="Y26" s="364">
        <v>-328300</v>
      </c>
      <c r="Z26" s="365">
        <v>-63.93</v>
      </c>
      <c r="AA26" s="366">
        <v>1027000</v>
      </c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250000</v>
      </c>
      <c r="F28" s="342">
        <v>250000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125000</v>
      </c>
      <c r="Y28" s="342">
        <v>-125000</v>
      </c>
      <c r="Z28" s="335">
        <v>-100</v>
      </c>
      <c r="AA28" s="273">
        <v>250000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15905000</v>
      </c>
      <c r="F32" s="59">
        <v>15905000</v>
      </c>
      <c r="G32" s="59"/>
      <c r="H32" s="60">
        <v>10017</v>
      </c>
      <c r="I32" s="60"/>
      <c r="J32" s="59">
        <v>10017</v>
      </c>
      <c r="K32" s="59">
        <v>198923</v>
      </c>
      <c r="L32" s="60">
        <v>535922</v>
      </c>
      <c r="M32" s="60">
        <v>583389</v>
      </c>
      <c r="N32" s="59">
        <v>1318234</v>
      </c>
      <c r="O32" s="59"/>
      <c r="P32" s="60"/>
      <c r="Q32" s="60"/>
      <c r="R32" s="59"/>
      <c r="S32" s="59"/>
      <c r="T32" s="60"/>
      <c r="U32" s="60"/>
      <c r="V32" s="59"/>
      <c r="W32" s="59">
        <v>1328251</v>
      </c>
      <c r="X32" s="60">
        <v>7952500</v>
      </c>
      <c r="Y32" s="59">
        <v>-6624249</v>
      </c>
      <c r="Z32" s="61">
        <v>-83.3</v>
      </c>
      <c r="AA32" s="62">
        <v>15905000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42145000</v>
      </c>
      <c r="F40" s="345">
        <f t="shared" si="9"/>
        <v>42145000</v>
      </c>
      <c r="G40" s="345">
        <f t="shared" si="9"/>
        <v>244146</v>
      </c>
      <c r="H40" s="343">
        <f t="shared" si="9"/>
        <v>271729</v>
      </c>
      <c r="I40" s="343">
        <f t="shared" si="9"/>
        <v>0</v>
      </c>
      <c r="J40" s="345">
        <f t="shared" si="9"/>
        <v>515875</v>
      </c>
      <c r="K40" s="345">
        <f t="shared" si="9"/>
        <v>52520</v>
      </c>
      <c r="L40" s="343">
        <f t="shared" si="9"/>
        <v>632082</v>
      </c>
      <c r="M40" s="343">
        <f t="shared" si="9"/>
        <v>1770210</v>
      </c>
      <c r="N40" s="345">
        <f t="shared" si="9"/>
        <v>2454812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2970687</v>
      </c>
      <c r="X40" s="343">
        <f t="shared" si="9"/>
        <v>21072500</v>
      </c>
      <c r="Y40" s="345">
        <f t="shared" si="9"/>
        <v>-18101813</v>
      </c>
      <c r="Z40" s="336">
        <f>+IF(X40&lt;&gt;0,+(Y40/X40)*100,0)</f>
        <v>-85.90254122671729</v>
      </c>
      <c r="AA40" s="350">
        <f>SUM(AA41:AA49)</f>
        <v>42145000</v>
      </c>
    </row>
    <row r="41" spans="1:27" ht="13.5">
      <c r="A41" s="361" t="s">
        <v>247</v>
      </c>
      <c r="B41" s="142"/>
      <c r="C41" s="362"/>
      <c r="D41" s="363"/>
      <c r="E41" s="362">
        <v>18000000</v>
      </c>
      <c r="F41" s="364">
        <v>18000000</v>
      </c>
      <c r="G41" s="364">
        <v>105389</v>
      </c>
      <c r="H41" s="362"/>
      <c r="I41" s="362"/>
      <c r="J41" s="364">
        <v>105389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105389</v>
      </c>
      <c r="X41" s="362">
        <v>9000000</v>
      </c>
      <c r="Y41" s="364">
        <v>-8894611</v>
      </c>
      <c r="Z41" s="365">
        <v>-98.83</v>
      </c>
      <c r="AA41" s="366">
        <v>18000000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10800000</v>
      </c>
      <c r="F43" s="370">
        <v>10800000</v>
      </c>
      <c r="G43" s="370"/>
      <c r="H43" s="305"/>
      <c r="I43" s="305"/>
      <c r="J43" s="370"/>
      <c r="K43" s="370"/>
      <c r="L43" s="305"/>
      <c r="M43" s="305">
        <v>725131</v>
      </c>
      <c r="N43" s="370">
        <v>725131</v>
      </c>
      <c r="O43" s="370"/>
      <c r="P43" s="305"/>
      <c r="Q43" s="305"/>
      <c r="R43" s="370"/>
      <c r="S43" s="370"/>
      <c r="T43" s="305"/>
      <c r="U43" s="305"/>
      <c r="V43" s="370"/>
      <c r="W43" s="370">
        <v>725131</v>
      </c>
      <c r="X43" s="305">
        <v>5400000</v>
      </c>
      <c r="Y43" s="370">
        <v>-4674869</v>
      </c>
      <c r="Z43" s="371">
        <v>-86.57</v>
      </c>
      <c r="AA43" s="303">
        <v>10800000</v>
      </c>
    </row>
    <row r="44" spans="1:27" ht="13.5">
      <c r="A44" s="361" t="s">
        <v>250</v>
      </c>
      <c r="B44" s="136"/>
      <c r="C44" s="60"/>
      <c r="D44" s="368"/>
      <c r="E44" s="54">
        <v>4925000</v>
      </c>
      <c r="F44" s="53">
        <v>4925000</v>
      </c>
      <c r="G44" s="53">
        <v>34074</v>
      </c>
      <c r="H44" s="54">
        <v>48108</v>
      </c>
      <c r="I44" s="54"/>
      <c r="J44" s="53">
        <v>82182</v>
      </c>
      <c r="K44" s="53">
        <v>51520</v>
      </c>
      <c r="L44" s="54">
        <v>81150</v>
      </c>
      <c r="M44" s="54">
        <v>466534</v>
      </c>
      <c r="N44" s="53">
        <v>599204</v>
      </c>
      <c r="O44" s="53"/>
      <c r="P44" s="54"/>
      <c r="Q44" s="54"/>
      <c r="R44" s="53"/>
      <c r="S44" s="53"/>
      <c r="T44" s="54"/>
      <c r="U44" s="54"/>
      <c r="V44" s="53"/>
      <c r="W44" s="53">
        <v>681386</v>
      </c>
      <c r="X44" s="54">
        <v>2462500</v>
      </c>
      <c r="Y44" s="53">
        <v>-1781114</v>
      </c>
      <c r="Z44" s="94">
        <v>-72.33</v>
      </c>
      <c r="AA44" s="95">
        <v>4925000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1000000</v>
      </c>
      <c r="F48" s="53">
        <v>1000000</v>
      </c>
      <c r="G48" s="53"/>
      <c r="H48" s="54"/>
      <c r="I48" s="54"/>
      <c r="J48" s="53"/>
      <c r="K48" s="53"/>
      <c r="L48" s="54">
        <v>273220</v>
      </c>
      <c r="M48" s="54">
        <v>157548</v>
      </c>
      <c r="N48" s="53">
        <v>430768</v>
      </c>
      <c r="O48" s="53"/>
      <c r="P48" s="54"/>
      <c r="Q48" s="54"/>
      <c r="R48" s="53"/>
      <c r="S48" s="53"/>
      <c r="T48" s="54"/>
      <c r="U48" s="54"/>
      <c r="V48" s="53"/>
      <c r="W48" s="53">
        <v>430768</v>
      </c>
      <c r="X48" s="54">
        <v>500000</v>
      </c>
      <c r="Y48" s="53">
        <v>-69232</v>
      </c>
      <c r="Z48" s="94">
        <v>-13.85</v>
      </c>
      <c r="AA48" s="95">
        <v>1000000</v>
      </c>
    </row>
    <row r="49" spans="1:27" ht="13.5">
      <c r="A49" s="361" t="s">
        <v>93</v>
      </c>
      <c r="B49" s="136"/>
      <c r="C49" s="54"/>
      <c r="D49" s="368"/>
      <c r="E49" s="54">
        <v>7420000</v>
      </c>
      <c r="F49" s="53">
        <v>7420000</v>
      </c>
      <c r="G49" s="53">
        <v>104683</v>
      </c>
      <c r="H49" s="54">
        <v>223621</v>
      </c>
      <c r="I49" s="54"/>
      <c r="J49" s="53">
        <v>328304</v>
      </c>
      <c r="K49" s="53">
        <v>1000</v>
      </c>
      <c r="L49" s="54">
        <v>277712</v>
      </c>
      <c r="M49" s="54">
        <v>420997</v>
      </c>
      <c r="N49" s="53">
        <v>699709</v>
      </c>
      <c r="O49" s="53"/>
      <c r="P49" s="54"/>
      <c r="Q49" s="54"/>
      <c r="R49" s="53"/>
      <c r="S49" s="53"/>
      <c r="T49" s="54"/>
      <c r="U49" s="54"/>
      <c r="V49" s="53"/>
      <c r="W49" s="53">
        <v>1028013</v>
      </c>
      <c r="X49" s="54">
        <v>3710000</v>
      </c>
      <c r="Y49" s="53">
        <v>-2681987</v>
      </c>
      <c r="Z49" s="94">
        <v>-72.29</v>
      </c>
      <c r="AA49" s="95">
        <v>7420000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1489550</v>
      </c>
      <c r="F57" s="345">
        <f t="shared" si="13"/>
        <v>1489550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744775</v>
      </c>
      <c r="Y57" s="345">
        <f t="shared" si="13"/>
        <v>-744775</v>
      </c>
      <c r="Z57" s="336">
        <f>+IF(X57&lt;&gt;0,+(Y57/X57)*100,0)</f>
        <v>-100</v>
      </c>
      <c r="AA57" s="350">
        <f t="shared" si="13"/>
        <v>1489550</v>
      </c>
    </row>
    <row r="58" spans="1:27" ht="13.5">
      <c r="A58" s="361" t="s">
        <v>216</v>
      </c>
      <c r="B58" s="136"/>
      <c r="C58" s="60"/>
      <c r="D58" s="340"/>
      <c r="E58" s="60">
        <v>1489550</v>
      </c>
      <c r="F58" s="59">
        <v>1489550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744775</v>
      </c>
      <c r="Y58" s="59">
        <v>-744775</v>
      </c>
      <c r="Z58" s="61">
        <v>-100</v>
      </c>
      <c r="AA58" s="62">
        <v>1489550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711069850</v>
      </c>
      <c r="F60" s="264">
        <f t="shared" si="14"/>
        <v>711069850</v>
      </c>
      <c r="G60" s="264">
        <f t="shared" si="14"/>
        <v>33399709</v>
      </c>
      <c r="H60" s="219">
        <f t="shared" si="14"/>
        <v>90162368</v>
      </c>
      <c r="I60" s="219">
        <f t="shared" si="14"/>
        <v>0</v>
      </c>
      <c r="J60" s="264">
        <f t="shared" si="14"/>
        <v>123562077</v>
      </c>
      <c r="K60" s="264">
        <f t="shared" si="14"/>
        <v>106745172</v>
      </c>
      <c r="L60" s="219">
        <f t="shared" si="14"/>
        <v>55768039</v>
      </c>
      <c r="M60" s="219">
        <f t="shared" si="14"/>
        <v>77943779</v>
      </c>
      <c r="N60" s="264">
        <f t="shared" si="14"/>
        <v>240456990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364019067</v>
      </c>
      <c r="X60" s="219">
        <f t="shared" si="14"/>
        <v>355534925</v>
      </c>
      <c r="Y60" s="264">
        <f t="shared" si="14"/>
        <v>8484142</v>
      </c>
      <c r="Z60" s="337">
        <f>+IF(X60&lt;&gt;0,+(Y60/X60)*100,0)</f>
        <v>2.3863033990261293</v>
      </c>
      <c r="AA60" s="232">
        <f>+AA57+AA54+AA51+AA40+AA37+AA34+AA22+AA5</f>
        <v>711069850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104493873</v>
      </c>
      <c r="F5" s="358">
        <f t="shared" si="0"/>
        <v>104493873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52246937</v>
      </c>
      <c r="Y5" s="358">
        <f t="shared" si="0"/>
        <v>-52246937</v>
      </c>
      <c r="Z5" s="359">
        <f>+IF(X5&lt;&gt;0,+(Y5/X5)*100,0)</f>
        <v>-100</v>
      </c>
      <c r="AA5" s="360">
        <f>+AA6+AA8+AA11+AA13+AA15</f>
        <v>104493873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94493873</v>
      </c>
      <c r="F11" s="364">
        <f t="shared" si="3"/>
        <v>94493873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47246937</v>
      </c>
      <c r="Y11" s="364">
        <f t="shared" si="3"/>
        <v>-47246937</v>
      </c>
      <c r="Z11" s="365">
        <f>+IF(X11&lt;&gt;0,+(Y11/X11)*100,0)</f>
        <v>-100</v>
      </c>
      <c r="AA11" s="366">
        <f t="shared" si="3"/>
        <v>94493873</v>
      </c>
    </row>
    <row r="12" spans="1:27" ht="13.5">
      <c r="A12" s="291" t="s">
        <v>231</v>
      </c>
      <c r="B12" s="136"/>
      <c r="C12" s="60"/>
      <c r="D12" s="340"/>
      <c r="E12" s="60">
        <v>94493873</v>
      </c>
      <c r="F12" s="59">
        <v>94493873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47246937</v>
      </c>
      <c r="Y12" s="59">
        <v>-47246937</v>
      </c>
      <c r="Z12" s="61">
        <v>-100</v>
      </c>
      <c r="AA12" s="62">
        <v>94493873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10000000</v>
      </c>
      <c r="F13" s="342">
        <f t="shared" si="4"/>
        <v>10000000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5000000</v>
      </c>
      <c r="Y13" s="342">
        <f t="shared" si="4"/>
        <v>-5000000</v>
      </c>
      <c r="Z13" s="335">
        <f>+IF(X13&lt;&gt;0,+(Y13/X13)*100,0)</f>
        <v>-100</v>
      </c>
      <c r="AA13" s="273">
        <f t="shared" si="4"/>
        <v>10000000</v>
      </c>
    </row>
    <row r="14" spans="1:27" ht="13.5">
      <c r="A14" s="291" t="s">
        <v>232</v>
      </c>
      <c r="B14" s="136"/>
      <c r="C14" s="60"/>
      <c r="D14" s="340"/>
      <c r="E14" s="60">
        <v>10000000</v>
      </c>
      <c r="F14" s="59">
        <v>10000000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5000000</v>
      </c>
      <c r="Y14" s="59">
        <v>-5000000</v>
      </c>
      <c r="Z14" s="61">
        <v>-100</v>
      </c>
      <c r="AA14" s="62">
        <v>10000000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104493873</v>
      </c>
      <c r="F60" s="264">
        <f t="shared" si="14"/>
        <v>104493873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52246937</v>
      </c>
      <c r="Y60" s="264">
        <f t="shared" si="14"/>
        <v>-52246937</v>
      </c>
      <c r="Z60" s="337">
        <f>+IF(X60&lt;&gt;0,+(Y60/X60)*100,0)</f>
        <v>-100</v>
      </c>
      <c r="AA60" s="232">
        <f>+AA57+AA54+AA51+AA40+AA37+AA34+AA22+AA5</f>
        <v>104493873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2014-02-04T08:26:17Z</dcterms:created>
  <dcterms:modified xsi:type="dcterms:W3CDTF">2014-02-04T08:26:21Z</dcterms:modified>
  <cp:category/>
  <cp:version/>
  <cp:contentType/>
  <cp:contentStatus/>
</cp:coreProperties>
</file>