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<sst xmlns="http://schemas.openxmlformats.org/spreadsheetml/2006/main" count="855" uniqueCount="302">
  <si>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Xhariep(DC16)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</si>
  <si>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</si>
  <si>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</si>
  <si>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</si>
  <si>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</si>
  <si>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</si>
  <si>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</si>
  <si>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</si>
  <si>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</si>
  <si>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</si>
  <si>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</si>
  <si>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</si>
  <si>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</si>
  <si>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</si>
  <si>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</si>
  <si>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</si>
  <si>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</si>
  <si>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</si>
  <si>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</si>
  <si>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</si>
  <si>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</si>
  <si>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</si>
  <si>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</si>
  <si>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</si>
  <si>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</si>
  <si>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</si>
  <si>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</si>
  <si>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</si>
  <si>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</si>
  <si>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</si>
  <si>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</si>
  <si>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</si>
  <si>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</si>
  <si>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</si>
  <si>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</si>
  <si>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</si>
  <si>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</si>
  <si>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</si>
  <si>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</si>
  <si>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</si>
  <si>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</si>
  <si>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</si>
  <si>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</si>
  <si>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</si>
  <si>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</si>
  <si>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</si>
  <si>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</si>
  <si>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</si>
  <si>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</si>
  <si>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</si>
  <si>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</si>
  <si>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</si>
  <si>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</si>
  <si>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</si>
  <si>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</si>
  <si>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</si>
  <si>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</si>
  <si>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</si>
  <si>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</si>
  <si>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</si>
  <si>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</si>
  <si>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</si>
  <si>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</si>
  <si>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</si>
  <si>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</si>
  <si>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</si>
  <si>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</si>
  <si>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</si>
  <si>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</si>
  <si>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</si>
  <si>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Xhariep(DC16)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</si>
  <si>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</si>
  <si>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</si>
  <si>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</si>
  <si>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</si>
  <si>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</si>
  <si>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</si>
  <si>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</si>
  <si>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</si>
  <si>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</si>
  <si>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</si>
  <si>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</si>
  <si>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</si>
  <si>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</si>
  <si>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</si>
  <si>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</si>
  <si>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</si>
  <si>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</si>
  <si>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</si>
  <si>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</si>
  <si>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</si>
  <si>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</si>
  <si>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</si>
  <si>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</si>
  <si>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</si>
  <si>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</si>
  <si>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</si>
  <si>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</si>
  <si>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</si>
  <si>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</si>
  <si>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Xhariep(DC16)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</si>
  <si>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</si>
  <si>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</si>
  <si>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</si>
  <si>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</si>
  <si>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</si>
  <si>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</si>
  <si>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</si>
  <si>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</si>
  <si>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</si>
  <si>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</si>
  <si>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</si>
  <si>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</si>
  <si>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</si>
  <si>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</si>
  <si>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</si>
  <si>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</si>
  <si>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</si>
  <si>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</si>
  <si>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</si>
  <si>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</si>
  <si>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</si>
  <si>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</si>
  <si>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</si>
  <si>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</si>
  <si>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</si>
  <si>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</si>
  <si>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</si>
  <si>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</si>
  <si>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Xhariep(DC16)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</si>
  <si>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</si>
  <si>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</si>
  <si>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</si>
  <si>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</si>
  <si>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</si>
  <si>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</si>
  <si>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</si>
  <si>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</si>
  <si>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</si>
  <si>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</si>
  <si>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Xhariep(DC16)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</si>
  <si>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</si>
  <si>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</si>
  <si>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</si>
  <si>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</si>
  <si>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</si>
  <si>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</si>
  <si>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</si>
  <si>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</si>
  <si>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</si>
  <si>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</si>
  <si>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</si>
  <si>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</si>
  <si>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</si>
  <si>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</si>
  <si>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</si>
  <si>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</si>
  <si>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</si>
  <si>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</si>
  <si>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</si>
  <si>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</si>
  <si>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</si>
  <si>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</si>
  <si>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</si>
  <si>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</si>
  <si>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</si>
  <si>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</si>
  <si>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</si>
  <si>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</si>
  <si>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</si>
  <si>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</si>
  <si>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</si>
  <si>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</si>
  <si>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</si>
  <si>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Xhariep(DC16)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</si>
  <si>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</si>
  <si>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</si>
  <si>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</si>
  <si>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</si>
  <si>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</si>
  <si>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</si>
  <si>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</si>
  <si>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</si>
  <si>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</si>
  <si>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</si>
  <si>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</si>
  <si>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</si>
  <si>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</si>
  <si>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</si>
  <si>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</si>
  <si>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</si>
  <si>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</si>
  <si>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</si>
  <si>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</si>
  <si>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</si>
  <si>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</si>
  <si>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</si>
  <si>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</si>
  <si>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</si>
  <si>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</si>
  <si>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</si>
  <si>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Xhariep(DC16)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</si>
  <si>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</si>
  <si>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</si>
  <si>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</si>
  <si>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</si>
  <si>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</si>
  <si>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</si>
  <si>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</si>
  <si>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</si>
  <si>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</si>
  <si>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</si>
  <si>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</si>
  <si>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</si>
  <si>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</si>
  <si>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</si>
  <si>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</si>
  <si>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</si>
  <si>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</si>
  <si>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</si>
  <si>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</si>
  <si>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</si>
  <si>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</si>
  <si>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</si>
  <si>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</si>
  <si>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</si>
  <si>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Xhariep(DC16)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</si>
  <si>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</si>
  <si>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</si>
  <si>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</si>
  <si>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</si>
  <si>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</si>
  <si>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</si>
  <si>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</si>
  <si>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</si>
  <si>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</si>
  <si>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</si>
  <si>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</si>
  <si>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</si>
  <si>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</si>
  <si>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</si>
  <si>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</si>
  <si>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</si>
  <si>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</si>
  <si>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</si>
  <si>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</si>
  <si>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</si>
  <si>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</si>
  <si>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</si>
  <si>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</si>
  <si>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</si>
  <si>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</si>
  <si>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</si>
  <si>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</si>
  <si>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</si>
  <si>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</si>
  <si>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</si>
  <si>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</si>
  <si>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</si>
  <si>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</si>
  <si>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</si>
  <si>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</si>
  <si>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Xhariep(DC16)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</si>
  <si>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</si>
  <si>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</si>
  <si>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Xhariep(DC16)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</si>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</sst>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234275</v>
      </c>
      <c r="C7" s="19">
        <v>0</v>
      </c>
      <c r="D7" s="59">
        <v>128600</v>
      </c>
      <c r="E7" s="60">
        <v>128600</v>
      </c>
      <c r="F7" s="60">
        <v>6109</v>
      </c>
      <c r="G7" s="60">
        <v>24158</v>
      </c>
      <c r="H7" s="60">
        <v>7672</v>
      </c>
      <c r="I7" s="60">
        <v>37939</v>
      </c>
      <c r="J7" s="60">
        <v>13502</v>
      </c>
      <c r="K7" s="60">
        <v>210</v>
      </c>
      <c r="L7" s="60">
        <v>6713</v>
      </c>
      <c r="M7" s="60">
        <v>20425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58364</v>
      </c>
      <c r="W7" s="60">
        <v>64300</v>
      </c>
      <c r="X7" s="60">
        <v>-5936</v>
      </c>
      <c r="Y7" s="61">
        <v>-9.23</v>
      </c>
      <c r="Z7" s="62">
        <v>128600</v>
      </c>
    </row>
    <row r="8" spans="1:26" ht="13.5">
      <c r="A8" s="58" t="s">
        <v>34</v>
      </c>
      <c r="B8" s="19">
        <v>40588152</v>
      </c>
      <c r="C8" s="19">
        <v>0</v>
      </c>
      <c r="D8" s="59">
        <v>59970999</v>
      </c>
      <c r="E8" s="60">
        <v>59970999</v>
      </c>
      <c r="F8" s="60">
        <v>11890000</v>
      </c>
      <c r="G8" s="60">
        <v>1290000</v>
      </c>
      <c r="H8" s="60">
        <v>5000000</v>
      </c>
      <c r="I8" s="60">
        <v>18180000</v>
      </c>
      <c r="J8" s="60">
        <v>0</v>
      </c>
      <c r="K8" s="60">
        <v>13182000</v>
      </c>
      <c r="L8" s="60">
        <v>0</v>
      </c>
      <c r="M8" s="60">
        <v>13182000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31362000</v>
      </c>
      <c r="W8" s="60">
        <v>29985500</v>
      </c>
      <c r="X8" s="60">
        <v>1376500</v>
      </c>
      <c r="Y8" s="61">
        <v>4.59</v>
      </c>
      <c r="Z8" s="62">
        <v>59970999</v>
      </c>
    </row>
    <row r="9" spans="1:26" ht="13.5">
      <c r="A9" s="58" t="s">
        <v>35</v>
      </c>
      <c r="B9" s="19">
        <v>554681</v>
      </c>
      <c r="C9" s="19">
        <v>0</v>
      </c>
      <c r="D9" s="59">
        <v>455255</v>
      </c>
      <c r="E9" s="60">
        <v>455255</v>
      </c>
      <c r="F9" s="60">
        <v>168461</v>
      </c>
      <c r="G9" s="60">
        <v>6355</v>
      </c>
      <c r="H9" s="60">
        <v>48287</v>
      </c>
      <c r="I9" s="60">
        <v>223103</v>
      </c>
      <c r="J9" s="60">
        <v>22527</v>
      </c>
      <c r="K9" s="60">
        <v>14985</v>
      </c>
      <c r="L9" s="60">
        <v>19234</v>
      </c>
      <c r="M9" s="60">
        <v>56746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279849</v>
      </c>
      <c r="W9" s="60">
        <v>227628</v>
      </c>
      <c r="X9" s="60">
        <v>52221</v>
      </c>
      <c r="Y9" s="61">
        <v>22.94</v>
      </c>
      <c r="Z9" s="62">
        <v>455255</v>
      </c>
    </row>
    <row r="10" spans="1:26" ht="25.5">
      <c r="A10" s="63" t="s">
        <v>277</v>
      </c>
      <c r="B10" s="64">
        <f>SUM(B5:B9)</f>
        <v>41377108</v>
      </c>
      <c r="C10" s="64">
        <f>SUM(C5:C9)</f>
        <v>0</v>
      </c>
      <c r="D10" s="65">
        <f aca="true" t="shared" si="0" ref="D10:Z10">SUM(D5:D9)</f>
        <v>60554854</v>
      </c>
      <c r="E10" s="66">
        <f t="shared" si="0"/>
        <v>60554854</v>
      </c>
      <c r="F10" s="66">
        <f t="shared" si="0"/>
        <v>12064570</v>
      </c>
      <c r="G10" s="66">
        <f t="shared" si="0"/>
        <v>1320513</v>
      </c>
      <c r="H10" s="66">
        <f t="shared" si="0"/>
        <v>5055959</v>
      </c>
      <c r="I10" s="66">
        <f t="shared" si="0"/>
        <v>18441042</v>
      </c>
      <c r="J10" s="66">
        <f t="shared" si="0"/>
        <v>36029</v>
      </c>
      <c r="K10" s="66">
        <f t="shared" si="0"/>
        <v>13197195</v>
      </c>
      <c r="L10" s="66">
        <f t="shared" si="0"/>
        <v>25947</v>
      </c>
      <c r="M10" s="66">
        <f t="shared" si="0"/>
        <v>13259171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31700213</v>
      </c>
      <c r="W10" s="66">
        <f t="shared" si="0"/>
        <v>30277428</v>
      </c>
      <c r="X10" s="66">
        <f t="shared" si="0"/>
        <v>1422785</v>
      </c>
      <c r="Y10" s="67">
        <f>+IF(W10&lt;&gt;0,(X10/W10)*100,0)</f>
        <v>4.6991607081024185</v>
      </c>
      <c r="Z10" s="68">
        <f t="shared" si="0"/>
        <v>60554854</v>
      </c>
    </row>
    <row r="11" spans="1:26" ht="13.5">
      <c r="A11" s="58" t="s">
        <v>37</v>
      </c>
      <c r="B11" s="19">
        <v>30159010</v>
      </c>
      <c r="C11" s="19">
        <v>0</v>
      </c>
      <c r="D11" s="59">
        <v>34410563</v>
      </c>
      <c r="E11" s="60">
        <v>34410563</v>
      </c>
      <c r="F11" s="60">
        <v>2026011</v>
      </c>
      <c r="G11" s="60">
        <v>2453330</v>
      </c>
      <c r="H11" s="60">
        <v>2671043</v>
      </c>
      <c r="I11" s="60">
        <v>7150384</v>
      </c>
      <c r="J11" s="60">
        <v>2436353</v>
      </c>
      <c r="K11" s="60">
        <v>2946529</v>
      </c>
      <c r="L11" s="60">
        <v>3378779</v>
      </c>
      <c r="M11" s="60">
        <v>8761661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15912045</v>
      </c>
      <c r="W11" s="60">
        <v>17205282</v>
      </c>
      <c r="X11" s="60">
        <v>-1293237</v>
      </c>
      <c r="Y11" s="61">
        <v>-7.52</v>
      </c>
      <c r="Z11" s="62">
        <v>34410563</v>
      </c>
    </row>
    <row r="12" spans="1:26" ht="13.5">
      <c r="A12" s="58" t="s">
        <v>38</v>
      </c>
      <c r="B12" s="19">
        <v>3318055</v>
      </c>
      <c r="C12" s="19">
        <v>0</v>
      </c>
      <c r="D12" s="59">
        <v>3239545</v>
      </c>
      <c r="E12" s="60">
        <v>3239545</v>
      </c>
      <c r="F12" s="60">
        <v>249543</v>
      </c>
      <c r="G12" s="60">
        <v>275652</v>
      </c>
      <c r="H12" s="60">
        <v>278088</v>
      </c>
      <c r="I12" s="60">
        <v>803283</v>
      </c>
      <c r="J12" s="60">
        <v>0</v>
      </c>
      <c r="K12" s="60">
        <v>313069</v>
      </c>
      <c r="L12" s="60">
        <v>278893</v>
      </c>
      <c r="M12" s="60">
        <v>591962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1395245</v>
      </c>
      <c r="W12" s="60">
        <v>1619773</v>
      </c>
      <c r="X12" s="60">
        <v>-224528</v>
      </c>
      <c r="Y12" s="61">
        <v>-13.86</v>
      </c>
      <c r="Z12" s="62">
        <v>3239545</v>
      </c>
    </row>
    <row r="13" spans="1:26" ht="13.5">
      <c r="A13" s="58" t="s">
        <v>278</v>
      </c>
      <c r="B13" s="19">
        <v>3648189</v>
      </c>
      <c r="C13" s="19">
        <v>0</v>
      </c>
      <c r="D13" s="59">
        <v>3866862</v>
      </c>
      <c r="E13" s="60">
        <v>3866862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1933431</v>
      </c>
      <c r="X13" s="60">
        <v>-1933431</v>
      </c>
      <c r="Y13" s="61">
        <v>-100</v>
      </c>
      <c r="Z13" s="62">
        <v>3866862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33641958</v>
      </c>
      <c r="C17" s="19">
        <v>0</v>
      </c>
      <c r="D17" s="59">
        <v>21338904</v>
      </c>
      <c r="E17" s="60">
        <v>21338904</v>
      </c>
      <c r="F17" s="60">
        <v>1917227</v>
      </c>
      <c r="G17" s="60">
        <v>2994409</v>
      </c>
      <c r="H17" s="60">
        <v>2178360</v>
      </c>
      <c r="I17" s="60">
        <v>7089996</v>
      </c>
      <c r="J17" s="60">
        <v>2828889</v>
      </c>
      <c r="K17" s="60">
        <v>2308313</v>
      </c>
      <c r="L17" s="60">
        <v>1792185</v>
      </c>
      <c r="M17" s="60">
        <v>6929387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14019383</v>
      </c>
      <c r="W17" s="60">
        <v>10669452</v>
      </c>
      <c r="X17" s="60">
        <v>3349931</v>
      </c>
      <c r="Y17" s="61">
        <v>31.4</v>
      </c>
      <c r="Z17" s="62">
        <v>21338904</v>
      </c>
    </row>
    <row r="18" spans="1:26" ht="13.5">
      <c r="A18" s="70" t="s">
        <v>44</v>
      </c>
      <c r="B18" s="71">
        <f>SUM(B11:B17)</f>
        <v>70767212</v>
      </c>
      <c r="C18" s="71">
        <f>SUM(C11:C17)</f>
        <v>0</v>
      </c>
      <c r="D18" s="72">
        <f aca="true" t="shared" si="1" ref="D18:Z18">SUM(D11:D17)</f>
        <v>62855874</v>
      </c>
      <c r="E18" s="73">
        <f t="shared" si="1"/>
        <v>62855874</v>
      </c>
      <c r="F18" s="73">
        <f t="shared" si="1"/>
        <v>4192781</v>
      </c>
      <c r="G18" s="73">
        <f t="shared" si="1"/>
        <v>5723391</v>
      </c>
      <c r="H18" s="73">
        <f t="shared" si="1"/>
        <v>5127491</v>
      </c>
      <c r="I18" s="73">
        <f t="shared" si="1"/>
        <v>15043663</v>
      </c>
      <c r="J18" s="73">
        <f t="shared" si="1"/>
        <v>5265242</v>
      </c>
      <c r="K18" s="73">
        <f t="shared" si="1"/>
        <v>5567911</v>
      </c>
      <c r="L18" s="73">
        <f t="shared" si="1"/>
        <v>5449857</v>
      </c>
      <c r="M18" s="73">
        <f t="shared" si="1"/>
        <v>16283010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31326673</v>
      </c>
      <c r="W18" s="73">
        <f t="shared" si="1"/>
        <v>31427938</v>
      </c>
      <c r="X18" s="73">
        <f t="shared" si="1"/>
        <v>-101265</v>
      </c>
      <c r="Y18" s="67">
        <f>+IF(W18&lt;&gt;0,(X18/W18)*100,0)</f>
        <v>-0.3222133122446659</v>
      </c>
      <c r="Z18" s="74">
        <f t="shared" si="1"/>
        <v>62855874</v>
      </c>
    </row>
    <row r="19" spans="1:26" ht="13.5">
      <c r="A19" s="70" t="s">
        <v>45</v>
      </c>
      <c r="B19" s="75">
        <f>+B10-B18</f>
        <v>-29390104</v>
      </c>
      <c r="C19" s="75">
        <f>+C10-C18</f>
        <v>0</v>
      </c>
      <c r="D19" s="76">
        <f aca="true" t="shared" si="2" ref="D19:Z19">+D10-D18</f>
        <v>-2301020</v>
      </c>
      <c r="E19" s="77">
        <f t="shared" si="2"/>
        <v>-2301020</v>
      </c>
      <c r="F19" s="77">
        <f t="shared" si="2"/>
        <v>7871789</v>
      </c>
      <c r="G19" s="77">
        <f t="shared" si="2"/>
        <v>-4402878</v>
      </c>
      <c r="H19" s="77">
        <f t="shared" si="2"/>
        <v>-71532</v>
      </c>
      <c r="I19" s="77">
        <f t="shared" si="2"/>
        <v>3397379</v>
      </c>
      <c r="J19" s="77">
        <f t="shared" si="2"/>
        <v>-5229213</v>
      </c>
      <c r="K19" s="77">
        <f t="shared" si="2"/>
        <v>7629284</v>
      </c>
      <c r="L19" s="77">
        <f t="shared" si="2"/>
        <v>-5423910</v>
      </c>
      <c r="M19" s="77">
        <f t="shared" si="2"/>
        <v>-3023839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373540</v>
      </c>
      <c r="W19" s="77">
        <f>IF(E10=E18,0,W10-W18)</f>
        <v>-1150510</v>
      </c>
      <c r="X19" s="77">
        <f t="shared" si="2"/>
        <v>1524050</v>
      </c>
      <c r="Y19" s="78">
        <f>+IF(W19&lt;&gt;0,(X19/W19)*100,0)</f>
        <v>-132.4673405707034</v>
      </c>
      <c r="Z19" s="79">
        <f t="shared" si="2"/>
        <v>-2301020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1269000</v>
      </c>
      <c r="H20" s="60">
        <v>0</v>
      </c>
      <c r="I20" s="60">
        <v>1269000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1269000</v>
      </c>
      <c r="W20" s="60">
        <v>0</v>
      </c>
      <c r="X20" s="60">
        <v>1269000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-29390104</v>
      </c>
      <c r="C22" s="86">
        <f>SUM(C19:C21)</f>
        <v>0</v>
      </c>
      <c r="D22" s="87">
        <f aca="true" t="shared" si="3" ref="D22:Z22">SUM(D19:D21)</f>
        <v>-2301020</v>
      </c>
      <c r="E22" s="88">
        <f t="shared" si="3"/>
        <v>-2301020</v>
      </c>
      <c r="F22" s="88">
        <f t="shared" si="3"/>
        <v>7871789</v>
      </c>
      <c r="G22" s="88">
        <f t="shared" si="3"/>
        <v>-3133878</v>
      </c>
      <c r="H22" s="88">
        <f t="shared" si="3"/>
        <v>-71532</v>
      </c>
      <c r="I22" s="88">
        <f t="shared" si="3"/>
        <v>4666379</v>
      </c>
      <c r="J22" s="88">
        <f t="shared" si="3"/>
        <v>-5229213</v>
      </c>
      <c r="K22" s="88">
        <f t="shared" si="3"/>
        <v>7629284</v>
      </c>
      <c r="L22" s="88">
        <f t="shared" si="3"/>
        <v>-5423910</v>
      </c>
      <c r="M22" s="88">
        <f t="shared" si="3"/>
        <v>-3023839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1642540</v>
      </c>
      <c r="W22" s="88">
        <f t="shared" si="3"/>
        <v>-1150510</v>
      </c>
      <c r="X22" s="88">
        <f t="shared" si="3"/>
        <v>2793050</v>
      </c>
      <c r="Y22" s="89">
        <f>+IF(W22&lt;&gt;0,(X22/W22)*100,0)</f>
        <v>-242.76625148847035</v>
      </c>
      <c r="Z22" s="90">
        <f t="shared" si="3"/>
        <v>-2301020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-29390104</v>
      </c>
      <c r="C24" s="75">
        <f>SUM(C22:C23)</f>
        <v>0</v>
      </c>
      <c r="D24" s="76">
        <f aca="true" t="shared" si="4" ref="D24:Z24">SUM(D22:D23)</f>
        <v>-2301020</v>
      </c>
      <c r="E24" s="77">
        <f t="shared" si="4"/>
        <v>-2301020</v>
      </c>
      <c r="F24" s="77">
        <f t="shared" si="4"/>
        <v>7871789</v>
      </c>
      <c r="G24" s="77">
        <f t="shared" si="4"/>
        <v>-3133878</v>
      </c>
      <c r="H24" s="77">
        <f t="shared" si="4"/>
        <v>-71532</v>
      </c>
      <c r="I24" s="77">
        <f t="shared" si="4"/>
        <v>4666379</v>
      </c>
      <c r="J24" s="77">
        <f t="shared" si="4"/>
        <v>-5229213</v>
      </c>
      <c r="K24" s="77">
        <f t="shared" si="4"/>
        <v>7629284</v>
      </c>
      <c r="L24" s="77">
        <f t="shared" si="4"/>
        <v>-5423910</v>
      </c>
      <c r="M24" s="77">
        <f t="shared" si="4"/>
        <v>-3023839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1642540</v>
      </c>
      <c r="W24" s="77">
        <f t="shared" si="4"/>
        <v>-1150510</v>
      </c>
      <c r="X24" s="77">
        <f t="shared" si="4"/>
        <v>2793050</v>
      </c>
      <c r="Y24" s="78">
        <f>+IF(W24&lt;&gt;0,(X24/W24)*100,0)</f>
        <v>-242.76625148847035</v>
      </c>
      <c r="Z24" s="79">
        <f t="shared" si="4"/>
        <v>-2301020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1457514</v>
      </c>
      <c r="C27" s="22">
        <v>0</v>
      </c>
      <c r="D27" s="99">
        <v>4346000</v>
      </c>
      <c r="E27" s="100">
        <v>4346000</v>
      </c>
      <c r="F27" s="100">
        <v>0</v>
      </c>
      <c r="G27" s="100">
        <v>0</v>
      </c>
      <c r="H27" s="100">
        <v>39260</v>
      </c>
      <c r="I27" s="100">
        <v>39260</v>
      </c>
      <c r="J27" s="100">
        <v>33132</v>
      </c>
      <c r="K27" s="100">
        <v>0</v>
      </c>
      <c r="L27" s="100">
        <v>0</v>
      </c>
      <c r="M27" s="100">
        <v>33132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72392</v>
      </c>
      <c r="W27" s="100">
        <v>2173000</v>
      </c>
      <c r="X27" s="100">
        <v>-2100608</v>
      </c>
      <c r="Y27" s="101">
        <v>-96.67</v>
      </c>
      <c r="Z27" s="102">
        <v>4346000</v>
      </c>
    </row>
    <row r="28" spans="1:26" ht="13.5">
      <c r="A28" s="103" t="s">
        <v>46</v>
      </c>
      <c r="B28" s="19">
        <v>1457514</v>
      </c>
      <c r="C28" s="19">
        <v>0</v>
      </c>
      <c r="D28" s="59">
        <v>4346000</v>
      </c>
      <c r="E28" s="60">
        <v>4346000</v>
      </c>
      <c r="F28" s="60">
        <v>0</v>
      </c>
      <c r="G28" s="60">
        <v>0</v>
      </c>
      <c r="H28" s="60">
        <v>39260</v>
      </c>
      <c r="I28" s="60">
        <v>39260</v>
      </c>
      <c r="J28" s="60">
        <v>33132</v>
      </c>
      <c r="K28" s="60">
        <v>0</v>
      </c>
      <c r="L28" s="60">
        <v>0</v>
      </c>
      <c r="M28" s="60">
        <v>33132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72392</v>
      </c>
      <c r="W28" s="60">
        <v>2173000</v>
      </c>
      <c r="X28" s="60">
        <v>-2100608</v>
      </c>
      <c r="Y28" s="61">
        <v>-96.67</v>
      </c>
      <c r="Z28" s="62">
        <v>4346000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1457514</v>
      </c>
      <c r="C32" s="22">
        <f>SUM(C28:C31)</f>
        <v>0</v>
      </c>
      <c r="D32" s="99">
        <f aca="true" t="shared" si="5" ref="D32:Z32">SUM(D28:D31)</f>
        <v>4346000</v>
      </c>
      <c r="E32" s="100">
        <f t="shared" si="5"/>
        <v>4346000</v>
      </c>
      <c r="F32" s="100">
        <f t="shared" si="5"/>
        <v>0</v>
      </c>
      <c r="G32" s="100">
        <f t="shared" si="5"/>
        <v>0</v>
      </c>
      <c r="H32" s="100">
        <f t="shared" si="5"/>
        <v>39260</v>
      </c>
      <c r="I32" s="100">
        <f t="shared" si="5"/>
        <v>39260</v>
      </c>
      <c r="J32" s="100">
        <f t="shared" si="5"/>
        <v>33132</v>
      </c>
      <c r="K32" s="100">
        <f t="shared" si="5"/>
        <v>0</v>
      </c>
      <c r="L32" s="100">
        <f t="shared" si="5"/>
        <v>0</v>
      </c>
      <c r="M32" s="100">
        <f t="shared" si="5"/>
        <v>33132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72392</v>
      </c>
      <c r="W32" s="100">
        <f t="shared" si="5"/>
        <v>2173000</v>
      </c>
      <c r="X32" s="100">
        <f t="shared" si="5"/>
        <v>-2100608</v>
      </c>
      <c r="Y32" s="101">
        <f>+IF(W32&lt;&gt;0,(X32/W32)*100,0)</f>
        <v>-96.66856879889554</v>
      </c>
      <c r="Z32" s="102">
        <f t="shared" si="5"/>
        <v>4346000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3729369</v>
      </c>
      <c r="C35" s="19">
        <v>0</v>
      </c>
      <c r="D35" s="59">
        <v>23226548</v>
      </c>
      <c r="E35" s="60">
        <v>23226548</v>
      </c>
      <c r="F35" s="60">
        <v>27769426</v>
      </c>
      <c r="G35" s="60">
        <v>24915485</v>
      </c>
      <c r="H35" s="60">
        <v>24865288</v>
      </c>
      <c r="I35" s="60">
        <v>24865288</v>
      </c>
      <c r="J35" s="60">
        <v>19734419</v>
      </c>
      <c r="K35" s="60">
        <v>20828509</v>
      </c>
      <c r="L35" s="60">
        <v>15459832</v>
      </c>
      <c r="M35" s="60">
        <v>15459832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15459832</v>
      </c>
      <c r="W35" s="60">
        <v>11613274</v>
      </c>
      <c r="X35" s="60">
        <v>3846558</v>
      </c>
      <c r="Y35" s="61">
        <v>33.12</v>
      </c>
      <c r="Z35" s="62">
        <v>23226548</v>
      </c>
    </row>
    <row r="36" spans="1:26" ht="13.5">
      <c r="A36" s="58" t="s">
        <v>57</v>
      </c>
      <c r="B36" s="19">
        <v>20821818</v>
      </c>
      <c r="C36" s="19">
        <v>0</v>
      </c>
      <c r="D36" s="59">
        <v>21124156</v>
      </c>
      <c r="E36" s="60">
        <v>21124156</v>
      </c>
      <c r="F36" s="60">
        <v>22355640</v>
      </c>
      <c r="G36" s="60">
        <v>20922214</v>
      </c>
      <c r="H36" s="60">
        <v>20962083</v>
      </c>
      <c r="I36" s="60">
        <v>20962083</v>
      </c>
      <c r="J36" s="60">
        <v>20991807</v>
      </c>
      <c r="K36" s="60">
        <v>22361328</v>
      </c>
      <c r="L36" s="60">
        <v>22361995</v>
      </c>
      <c r="M36" s="60">
        <v>22361995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22361995</v>
      </c>
      <c r="W36" s="60">
        <v>10562078</v>
      </c>
      <c r="X36" s="60">
        <v>11799917</v>
      </c>
      <c r="Y36" s="61">
        <v>111.72</v>
      </c>
      <c r="Z36" s="62">
        <v>21124156</v>
      </c>
    </row>
    <row r="37" spans="1:26" ht="13.5">
      <c r="A37" s="58" t="s">
        <v>58</v>
      </c>
      <c r="B37" s="19">
        <v>8520540</v>
      </c>
      <c r="C37" s="19">
        <v>0</v>
      </c>
      <c r="D37" s="59">
        <v>15160021</v>
      </c>
      <c r="E37" s="60">
        <v>15160021</v>
      </c>
      <c r="F37" s="60">
        <v>6665742</v>
      </c>
      <c r="G37" s="60">
        <v>7804646</v>
      </c>
      <c r="H37" s="60">
        <v>3807692</v>
      </c>
      <c r="I37" s="60">
        <v>3807692</v>
      </c>
      <c r="J37" s="60">
        <v>5857365</v>
      </c>
      <c r="K37" s="60">
        <v>16838970</v>
      </c>
      <c r="L37" s="60">
        <v>16622842</v>
      </c>
      <c r="M37" s="60">
        <v>16622842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16622842</v>
      </c>
      <c r="W37" s="60">
        <v>7580011</v>
      </c>
      <c r="X37" s="60">
        <v>9042831</v>
      </c>
      <c r="Y37" s="61">
        <v>119.3</v>
      </c>
      <c r="Z37" s="62">
        <v>15160021</v>
      </c>
    </row>
    <row r="38" spans="1:26" ht="13.5">
      <c r="A38" s="58" t="s">
        <v>59</v>
      </c>
      <c r="B38" s="19">
        <v>879000</v>
      </c>
      <c r="C38" s="19">
        <v>0</v>
      </c>
      <c r="D38" s="59">
        <v>579422</v>
      </c>
      <c r="E38" s="60">
        <v>579422</v>
      </c>
      <c r="F38" s="60">
        <v>87160</v>
      </c>
      <c r="G38" s="60">
        <v>87160</v>
      </c>
      <c r="H38" s="60">
        <v>87160</v>
      </c>
      <c r="I38" s="60">
        <v>87160</v>
      </c>
      <c r="J38" s="60">
        <v>87160</v>
      </c>
      <c r="K38" s="60">
        <v>94592</v>
      </c>
      <c r="L38" s="60">
        <v>94592</v>
      </c>
      <c r="M38" s="60">
        <v>94592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94592</v>
      </c>
      <c r="W38" s="60">
        <v>289711</v>
      </c>
      <c r="X38" s="60">
        <v>-195119</v>
      </c>
      <c r="Y38" s="61">
        <v>-67.35</v>
      </c>
      <c r="Z38" s="62">
        <v>579422</v>
      </c>
    </row>
    <row r="39" spans="1:26" ht="13.5">
      <c r="A39" s="58" t="s">
        <v>60</v>
      </c>
      <c r="B39" s="19">
        <v>15151647</v>
      </c>
      <c r="C39" s="19">
        <v>0</v>
      </c>
      <c r="D39" s="59">
        <v>28611261</v>
      </c>
      <c r="E39" s="60">
        <v>28611261</v>
      </c>
      <c r="F39" s="60">
        <v>43372164</v>
      </c>
      <c r="G39" s="60">
        <v>37945893</v>
      </c>
      <c r="H39" s="60">
        <v>41932519</v>
      </c>
      <c r="I39" s="60">
        <v>41932519</v>
      </c>
      <c r="J39" s="60">
        <v>34781701</v>
      </c>
      <c r="K39" s="60">
        <v>26256275</v>
      </c>
      <c r="L39" s="60">
        <v>21104393</v>
      </c>
      <c r="M39" s="60">
        <v>21104393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21104393</v>
      </c>
      <c r="W39" s="60">
        <v>14305631</v>
      </c>
      <c r="X39" s="60">
        <v>6798762</v>
      </c>
      <c r="Y39" s="61">
        <v>47.53</v>
      </c>
      <c r="Z39" s="62">
        <v>28611261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-7509654</v>
      </c>
      <c r="C42" s="19">
        <v>0</v>
      </c>
      <c r="D42" s="59">
        <v>2196420</v>
      </c>
      <c r="E42" s="60">
        <v>2196420</v>
      </c>
      <c r="F42" s="60">
        <v>7864068</v>
      </c>
      <c r="G42" s="60">
        <v>-3150041</v>
      </c>
      <c r="H42" s="60">
        <v>-80185</v>
      </c>
      <c r="I42" s="60">
        <v>4633842</v>
      </c>
      <c r="J42" s="60">
        <v>-5231863</v>
      </c>
      <c r="K42" s="60">
        <v>7629284</v>
      </c>
      <c r="L42" s="60">
        <v>-5432935</v>
      </c>
      <c r="M42" s="60">
        <v>-3035514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1598328</v>
      </c>
      <c r="W42" s="60">
        <v>4057452</v>
      </c>
      <c r="X42" s="60">
        <v>-2459124</v>
      </c>
      <c r="Y42" s="61">
        <v>-60.61</v>
      </c>
      <c r="Z42" s="62">
        <v>2196420</v>
      </c>
    </row>
    <row r="43" spans="1:26" ht="13.5">
      <c r="A43" s="58" t="s">
        <v>63</v>
      </c>
      <c r="B43" s="19">
        <v>9044368</v>
      </c>
      <c r="C43" s="19">
        <v>0</v>
      </c>
      <c r="D43" s="59">
        <v>-3746000</v>
      </c>
      <c r="E43" s="60">
        <v>-3746000</v>
      </c>
      <c r="F43" s="60">
        <v>-7000000</v>
      </c>
      <c r="G43" s="60">
        <v>4003156</v>
      </c>
      <c r="H43" s="60">
        <v>487595</v>
      </c>
      <c r="I43" s="60">
        <v>-2509249</v>
      </c>
      <c r="J43" s="60">
        <v>2466868</v>
      </c>
      <c r="K43" s="60">
        <v>0</v>
      </c>
      <c r="L43" s="60">
        <v>-2600000</v>
      </c>
      <c r="M43" s="60">
        <v>-133132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-2642381</v>
      </c>
      <c r="W43" s="60">
        <v>-3485000</v>
      </c>
      <c r="X43" s="60">
        <v>842619</v>
      </c>
      <c r="Y43" s="61">
        <v>-24.18</v>
      </c>
      <c r="Z43" s="62">
        <v>-3746000</v>
      </c>
    </row>
    <row r="44" spans="1:26" ht="13.5">
      <c r="A44" s="58" t="s">
        <v>64</v>
      </c>
      <c r="B44" s="19">
        <v>-10777736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1819068</v>
      </c>
      <c r="C45" s="22">
        <v>0</v>
      </c>
      <c r="D45" s="99">
        <v>-1549583</v>
      </c>
      <c r="E45" s="100">
        <v>-1549583</v>
      </c>
      <c r="F45" s="100">
        <v>2681533</v>
      </c>
      <c r="G45" s="100">
        <v>3534648</v>
      </c>
      <c r="H45" s="100">
        <v>3942058</v>
      </c>
      <c r="I45" s="100">
        <v>3942058</v>
      </c>
      <c r="J45" s="100">
        <v>1177063</v>
      </c>
      <c r="K45" s="100">
        <v>8806347</v>
      </c>
      <c r="L45" s="100">
        <v>773412</v>
      </c>
      <c r="M45" s="100">
        <v>773412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773412</v>
      </c>
      <c r="W45" s="100">
        <v>572449</v>
      </c>
      <c r="X45" s="100">
        <v>200963</v>
      </c>
      <c r="Y45" s="101">
        <v>35.11</v>
      </c>
      <c r="Z45" s="102">
        <v>-1549583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67382</v>
      </c>
      <c r="C49" s="52">
        <v>0</v>
      </c>
      <c r="D49" s="129">
        <v>67320</v>
      </c>
      <c r="E49" s="54">
        <v>140785</v>
      </c>
      <c r="F49" s="54">
        <v>0</v>
      </c>
      <c r="G49" s="54">
        <v>0</v>
      </c>
      <c r="H49" s="54">
        <v>0</v>
      </c>
      <c r="I49" s="54">
        <v>95204</v>
      </c>
      <c r="J49" s="54">
        <v>0</v>
      </c>
      <c r="K49" s="54">
        <v>0</v>
      </c>
      <c r="L49" s="54">
        <v>0</v>
      </c>
      <c r="M49" s="54">
        <v>85051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32769</v>
      </c>
      <c r="W49" s="54">
        <v>1362228</v>
      </c>
      <c r="X49" s="54">
        <v>0</v>
      </c>
      <c r="Y49" s="54">
        <v>1850739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181792</v>
      </c>
      <c r="C51" s="52">
        <v>0</v>
      </c>
      <c r="D51" s="129">
        <v>743583</v>
      </c>
      <c r="E51" s="54">
        <v>0</v>
      </c>
      <c r="F51" s="54">
        <v>0</v>
      </c>
      <c r="G51" s="54">
        <v>0</v>
      </c>
      <c r="H51" s="54">
        <v>0</v>
      </c>
      <c r="I51" s="54">
        <v>1638</v>
      </c>
      <c r="J51" s="54">
        <v>0</v>
      </c>
      <c r="K51" s="54">
        <v>0</v>
      </c>
      <c r="L51" s="54">
        <v>0</v>
      </c>
      <c r="M51" s="54">
        <v>741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4801</v>
      </c>
      <c r="X51" s="54">
        <v>57626</v>
      </c>
      <c r="Y51" s="54">
        <v>990181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100.05577244841048</v>
      </c>
      <c r="E58" s="7">
        <f t="shared" si="6"/>
        <v>100.05577244841048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100.05577244841048</v>
      </c>
      <c r="X58" s="7">
        <f t="shared" si="6"/>
        <v>0</v>
      </c>
      <c r="Y58" s="7">
        <f t="shared" si="6"/>
        <v>0</v>
      </c>
      <c r="Z58" s="8">
        <f t="shared" si="6"/>
        <v>100.05577244841048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100.05577244841048</v>
      </c>
      <c r="E66" s="16">
        <f t="shared" si="7"/>
        <v>100.05577244841048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100.05577244841048</v>
      </c>
      <c r="X66" s="16">
        <f t="shared" si="7"/>
        <v>0</v>
      </c>
      <c r="Y66" s="16">
        <f t="shared" si="7"/>
        <v>0</v>
      </c>
      <c r="Z66" s="17">
        <f t="shared" si="7"/>
        <v>100.05577244841048</v>
      </c>
    </row>
    <row r="67" spans="1:26" ht="13.5" hidden="1">
      <c r="A67" s="41" t="s">
        <v>285</v>
      </c>
      <c r="B67" s="24">
        <v>49541</v>
      </c>
      <c r="C67" s="24"/>
      <c r="D67" s="25">
        <v>10758</v>
      </c>
      <c r="E67" s="26">
        <v>10758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5379</v>
      </c>
      <c r="X67" s="26"/>
      <c r="Y67" s="25"/>
      <c r="Z67" s="27">
        <v>10758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49541</v>
      </c>
      <c r="C75" s="28"/>
      <c r="D75" s="29">
        <v>10758</v>
      </c>
      <c r="E75" s="30">
        <v>10758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5379</v>
      </c>
      <c r="X75" s="30"/>
      <c r="Y75" s="29"/>
      <c r="Z75" s="31">
        <v>10758</v>
      </c>
    </row>
    <row r="76" spans="1:26" ht="13.5" hidden="1">
      <c r="A76" s="42" t="s">
        <v>286</v>
      </c>
      <c r="B76" s="32"/>
      <c r="C76" s="32"/>
      <c r="D76" s="33">
        <v>10764</v>
      </c>
      <c r="E76" s="34">
        <v>10764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5382</v>
      </c>
      <c r="X76" s="34"/>
      <c r="Y76" s="33"/>
      <c r="Z76" s="35">
        <v>10764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10764</v>
      </c>
      <c r="E84" s="30">
        <v>10764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5382</v>
      </c>
      <c r="X84" s="30"/>
      <c r="Y84" s="29"/>
      <c r="Z84" s="31">
        <v>10764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13857</v>
      </c>
      <c r="J22" s="345">
        <f t="shared" si="6"/>
        <v>13857</v>
      </c>
      <c r="K22" s="345">
        <f t="shared" si="6"/>
        <v>0</v>
      </c>
      <c r="L22" s="343">
        <f t="shared" si="6"/>
        <v>88804</v>
      </c>
      <c r="M22" s="343">
        <f t="shared" si="6"/>
        <v>0</v>
      </c>
      <c r="N22" s="345">
        <f t="shared" si="6"/>
        <v>88804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102661</v>
      </c>
      <c r="X22" s="343">
        <f t="shared" si="6"/>
        <v>0</v>
      </c>
      <c r="Y22" s="345">
        <f t="shared" si="6"/>
        <v>102661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>
        <v>13857</v>
      </c>
      <c r="J28" s="342">
        <v>13857</v>
      </c>
      <c r="K28" s="342"/>
      <c r="L28" s="275">
        <v>88804</v>
      </c>
      <c r="M28" s="275"/>
      <c r="N28" s="342">
        <v>88804</v>
      </c>
      <c r="O28" s="342"/>
      <c r="P28" s="275"/>
      <c r="Q28" s="275"/>
      <c r="R28" s="342"/>
      <c r="S28" s="342"/>
      <c r="T28" s="275"/>
      <c r="U28" s="275"/>
      <c r="V28" s="342"/>
      <c r="W28" s="342">
        <v>102661</v>
      </c>
      <c r="X28" s="275"/>
      <c r="Y28" s="342">
        <v>102661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794737</v>
      </c>
      <c r="D40" s="344">
        <f t="shared" si="9"/>
        <v>0</v>
      </c>
      <c r="E40" s="343">
        <f t="shared" si="9"/>
        <v>1151000</v>
      </c>
      <c r="F40" s="345">
        <f t="shared" si="9"/>
        <v>1151000</v>
      </c>
      <c r="G40" s="345">
        <f t="shared" si="9"/>
        <v>71966</v>
      </c>
      <c r="H40" s="343">
        <f t="shared" si="9"/>
        <v>57697</v>
      </c>
      <c r="I40" s="343">
        <f t="shared" si="9"/>
        <v>24463</v>
      </c>
      <c r="J40" s="345">
        <f t="shared" si="9"/>
        <v>154126</v>
      </c>
      <c r="K40" s="345">
        <f t="shared" si="9"/>
        <v>97251</v>
      </c>
      <c r="L40" s="343">
        <f t="shared" si="9"/>
        <v>70920</v>
      </c>
      <c r="M40" s="343">
        <f t="shared" si="9"/>
        <v>48576</v>
      </c>
      <c r="N40" s="345">
        <f t="shared" si="9"/>
        <v>216747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370873</v>
      </c>
      <c r="X40" s="343">
        <f t="shared" si="9"/>
        <v>575500</v>
      </c>
      <c r="Y40" s="345">
        <f t="shared" si="9"/>
        <v>-204627</v>
      </c>
      <c r="Z40" s="336">
        <f>+IF(X40&lt;&gt;0,+(Y40/X40)*100,0)</f>
        <v>-35.556385751520416</v>
      </c>
      <c r="AA40" s="350">
        <f>SUM(AA41:AA49)</f>
        <v>1151000</v>
      </c>
    </row>
    <row r="41" spans="1:27" ht="13.5">
      <c r="A41" s="361" t="s">
        <v>247</v>
      </c>
      <c r="B41" s="142"/>
      <c r="C41" s="362">
        <v>234735</v>
      </c>
      <c r="D41" s="363"/>
      <c r="E41" s="362">
        <v>100000</v>
      </c>
      <c r="F41" s="364">
        <v>100000</v>
      </c>
      <c r="G41" s="364">
        <v>70706</v>
      </c>
      <c r="H41" s="362">
        <v>8998</v>
      </c>
      <c r="I41" s="362">
        <v>18491</v>
      </c>
      <c r="J41" s="364">
        <v>98195</v>
      </c>
      <c r="K41" s="364">
        <v>29106</v>
      </c>
      <c r="L41" s="362">
        <v>34265</v>
      </c>
      <c r="M41" s="362">
        <v>6494</v>
      </c>
      <c r="N41" s="364">
        <v>69865</v>
      </c>
      <c r="O41" s="364"/>
      <c r="P41" s="362"/>
      <c r="Q41" s="362"/>
      <c r="R41" s="364"/>
      <c r="S41" s="364"/>
      <c r="T41" s="362"/>
      <c r="U41" s="362"/>
      <c r="V41" s="364"/>
      <c r="W41" s="364">
        <v>168060</v>
      </c>
      <c r="X41" s="362">
        <v>50000</v>
      </c>
      <c r="Y41" s="364">
        <v>118060</v>
      </c>
      <c r="Z41" s="365">
        <v>236.12</v>
      </c>
      <c r="AA41" s="366">
        <v>100000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385524</v>
      </c>
      <c r="D44" s="368"/>
      <c r="E44" s="54">
        <v>413000</v>
      </c>
      <c r="F44" s="53">
        <v>413000</v>
      </c>
      <c r="G44" s="53"/>
      <c r="H44" s="54">
        <v>46087</v>
      </c>
      <c r="I44" s="54"/>
      <c r="J44" s="53">
        <v>46087</v>
      </c>
      <c r="K44" s="53">
        <v>26127</v>
      </c>
      <c r="L44" s="54">
        <v>36418</v>
      </c>
      <c r="M44" s="54">
        <v>35310</v>
      </c>
      <c r="N44" s="53">
        <v>97855</v>
      </c>
      <c r="O44" s="53"/>
      <c r="P44" s="54"/>
      <c r="Q44" s="54"/>
      <c r="R44" s="53"/>
      <c r="S44" s="53"/>
      <c r="T44" s="54"/>
      <c r="U44" s="54"/>
      <c r="V44" s="53"/>
      <c r="W44" s="53">
        <v>143942</v>
      </c>
      <c r="X44" s="54">
        <v>206500</v>
      </c>
      <c r="Y44" s="53">
        <v>-62558</v>
      </c>
      <c r="Z44" s="94">
        <v>-30.29</v>
      </c>
      <c r="AA44" s="95">
        <v>413000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174478</v>
      </c>
      <c r="D48" s="368"/>
      <c r="E48" s="54">
        <v>250000</v>
      </c>
      <c r="F48" s="53">
        <v>250000</v>
      </c>
      <c r="G48" s="53">
        <v>1260</v>
      </c>
      <c r="H48" s="54">
        <v>2612</v>
      </c>
      <c r="I48" s="54">
        <v>5972</v>
      </c>
      <c r="J48" s="53">
        <v>9844</v>
      </c>
      <c r="K48" s="53">
        <v>33705</v>
      </c>
      <c r="L48" s="54">
        <v>237</v>
      </c>
      <c r="M48" s="54">
        <v>6772</v>
      </c>
      <c r="N48" s="53">
        <v>40714</v>
      </c>
      <c r="O48" s="53"/>
      <c r="P48" s="54"/>
      <c r="Q48" s="54"/>
      <c r="R48" s="53"/>
      <c r="S48" s="53"/>
      <c r="T48" s="54"/>
      <c r="U48" s="54"/>
      <c r="V48" s="53"/>
      <c r="W48" s="53">
        <v>50558</v>
      </c>
      <c r="X48" s="54">
        <v>125000</v>
      </c>
      <c r="Y48" s="53">
        <v>-74442</v>
      </c>
      <c r="Z48" s="94">
        <v>-59.55</v>
      </c>
      <c r="AA48" s="95">
        <v>250000</v>
      </c>
    </row>
    <row r="49" spans="1:27" ht="13.5">
      <c r="A49" s="361" t="s">
        <v>93</v>
      </c>
      <c r="B49" s="136"/>
      <c r="C49" s="54"/>
      <c r="D49" s="368"/>
      <c r="E49" s="54">
        <v>388000</v>
      </c>
      <c r="F49" s="53">
        <v>388000</v>
      </c>
      <c r="G49" s="53"/>
      <c r="H49" s="54"/>
      <c r="I49" s="54"/>
      <c r="J49" s="53"/>
      <c r="K49" s="53">
        <v>8313</v>
      </c>
      <c r="L49" s="54"/>
      <c r="M49" s="54"/>
      <c r="N49" s="53">
        <v>8313</v>
      </c>
      <c r="O49" s="53"/>
      <c r="P49" s="54"/>
      <c r="Q49" s="54"/>
      <c r="R49" s="53"/>
      <c r="S49" s="53"/>
      <c r="T49" s="54"/>
      <c r="U49" s="54"/>
      <c r="V49" s="53"/>
      <c r="W49" s="53">
        <v>8313</v>
      </c>
      <c r="X49" s="54">
        <v>194000</v>
      </c>
      <c r="Y49" s="53">
        <v>-185687</v>
      </c>
      <c r="Z49" s="94">
        <v>-95.71</v>
      </c>
      <c r="AA49" s="95">
        <v>388000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480000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268000</v>
      </c>
      <c r="I57" s="343">
        <f t="shared" si="13"/>
        <v>0</v>
      </c>
      <c r="J57" s="345">
        <f t="shared" si="13"/>
        <v>268000</v>
      </c>
      <c r="K57" s="345">
        <f t="shared" si="13"/>
        <v>56000</v>
      </c>
      <c r="L57" s="343">
        <f t="shared" si="13"/>
        <v>0</v>
      </c>
      <c r="M57" s="343">
        <f t="shared" si="13"/>
        <v>0</v>
      </c>
      <c r="N57" s="345">
        <f t="shared" si="13"/>
        <v>56000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324000</v>
      </c>
      <c r="X57" s="343">
        <f t="shared" si="13"/>
        <v>0</v>
      </c>
      <c r="Y57" s="345">
        <f t="shared" si="13"/>
        <v>324000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480000</v>
      </c>
      <c r="D58" s="340"/>
      <c r="E58" s="60"/>
      <c r="F58" s="59"/>
      <c r="G58" s="59"/>
      <c r="H58" s="60">
        <v>268000</v>
      </c>
      <c r="I58" s="60"/>
      <c r="J58" s="59">
        <v>268000</v>
      </c>
      <c r="K58" s="59">
        <v>56000</v>
      </c>
      <c r="L58" s="60"/>
      <c r="M58" s="60"/>
      <c r="N58" s="59">
        <v>56000</v>
      </c>
      <c r="O58" s="59"/>
      <c r="P58" s="60"/>
      <c r="Q58" s="60"/>
      <c r="R58" s="59"/>
      <c r="S58" s="59"/>
      <c r="T58" s="60"/>
      <c r="U58" s="60"/>
      <c r="V58" s="59"/>
      <c r="W58" s="59">
        <v>324000</v>
      </c>
      <c r="X58" s="60"/>
      <c r="Y58" s="59">
        <v>324000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1274737</v>
      </c>
      <c r="D60" s="346">
        <f t="shared" si="14"/>
        <v>0</v>
      </c>
      <c r="E60" s="219">
        <f t="shared" si="14"/>
        <v>1151000</v>
      </c>
      <c r="F60" s="264">
        <f t="shared" si="14"/>
        <v>1151000</v>
      </c>
      <c r="G60" s="264">
        <f t="shared" si="14"/>
        <v>71966</v>
      </c>
      <c r="H60" s="219">
        <f t="shared" si="14"/>
        <v>325697</v>
      </c>
      <c r="I60" s="219">
        <f t="shared" si="14"/>
        <v>38320</v>
      </c>
      <c r="J60" s="264">
        <f t="shared" si="14"/>
        <v>435983</v>
      </c>
      <c r="K60" s="264">
        <f t="shared" si="14"/>
        <v>153251</v>
      </c>
      <c r="L60" s="219">
        <f t="shared" si="14"/>
        <v>159724</v>
      </c>
      <c r="M60" s="219">
        <f t="shared" si="14"/>
        <v>48576</v>
      </c>
      <c r="N60" s="264">
        <f t="shared" si="14"/>
        <v>361551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797534</v>
      </c>
      <c r="X60" s="219">
        <f t="shared" si="14"/>
        <v>575500</v>
      </c>
      <c r="Y60" s="264">
        <f t="shared" si="14"/>
        <v>222034</v>
      </c>
      <c r="Z60" s="337">
        <f>+IF(X60&lt;&gt;0,+(Y60/X60)*100,0)</f>
        <v>38.58105994787142</v>
      </c>
      <c r="AA60" s="232">
        <f>+AA57+AA54+AA51+AA40+AA37+AA34+AA22+AA5</f>
        <v>1151000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33532477</v>
      </c>
      <c r="D5" s="153">
        <f>SUM(D6:D8)</f>
        <v>0</v>
      </c>
      <c r="E5" s="154">
        <f t="shared" si="0"/>
        <v>43383315</v>
      </c>
      <c r="F5" s="100">
        <f t="shared" si="0"/>
        <v>43383315</v>
      </c>
      <c r="G5" s="100">
        <f t="shared" si="0"/>
        <v>10008631</v>
      </c>
      <c r="H5" s="100">
        <f t="shared" si="0"/>
        <v>920513</v>
      </c>
      <c r="I5" s="100">
        <f t="shared" si="0"/>
        <v>4103578</v>
      </c>
      <c r="J5" s="100">
        <f t="shared" si="0"/>
        <v>15032722</v>
      </c>
      <c r="K5" s="100">
        <f t="shared" si="0"/>
        <v>36029</v>
      </c>
      <c r="L5" s="100">
        <f t="shared" si="0"/>
        <v>10824229</v>
      </c>
      <c r="M5" s="100">
        <f t="shared" si="0"/>
        <v>25947</v>
      </c>
      <c r="N5" s="100">
        <f t="shared" si="0"/>
        <v>10886205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25918927</v>
      </c>
      <c r="X5" s="100">
        <f t="shared" si="0"/>
        <v>21691658</v>
      </c>
      <c r="Y5" s="100">
        <f t="shared" si="0"/>
        <v>4227269</v>
      </c>
      <c r="Z5" s="137">
        <f>+IF(X5&lt;&gt;0,+(Y5/X5)*100,0)</f>
        <v>19.48799395601756</v>
      </c>
      <c r="AA5" s="153">
        <f>SUM(AA6:AA8)</f>
        <v>43383315</v>
      </c>
    </row>
    <row r="6" spans="1:27" ht="13.5">
      <c r="A6" s="138" t="s">
        <v>75</v>
      </c>
      <c r="B6" s="136"/>
      <c r="C6" s="155">
        <v>8589007</v>
      </c>
      <c r="D6" s="155"/>
      <c r="E6" s="156">
        <v>16290441</v>
      </c>
      <c r="F6" s="60">
        <v>16290441</v>
      </c>
      <c r="G6" s="60">
        <v>1284959</v>
      </c>
      <c r="H6" s="60">
        <v>445000</v>
      </c>
      <c r="I6" s="60">
        <v>595238</v>
      </c>
      <c r="J6" s="60">
        <v>2325197</v>
      </c>
      <c r="K6" s="60"/>
      <c r="L6" s="60">
        <v>1924896</v>
      </c>
      <c r="M6" s="60"/>
      <c r="N6" s="60">
        <v>1924896</v>
      </c>
      <c r="O6" s="60"/>
      <c r="P6" s="60"/>
      <c r="Q6" s="60"/>
      <c r="R6" s="60"/>
      <c r="S6" s="60"/>
      <c r="T6" s="60"/>
      <c r="U6" s="60"/>
      <c r="V6" s="60"/>
      <c r="W6" s="60">
        <v>4250093</v>
      </c>
      <c r="X6" s="60">
        <v>8145221</v>
      </c>
      <c r="Y6" s="60">
        <v>-3895128</v>
      </c>
      <c r="Z6" s="140">
        <v>-47.82</v>
      </c>
      <c r="AA6" s="155">
        <v>16290441</v>
      </c>
    </row>
    <row r="7" spans="1:27" ht="13.5">
      <c r="A7" s="138" t="s">
        <v>76</v>
      </c>
      <c r="B7" s="136"/>
      <c r="C7" s="157">
        <v>8355477</v>
      </c>
      <c r="D7" s="157"/>
      <c r="E7" s="158">
        <v>11915534</v>
      </c>
      <c r="F7" s="159">
        <v>11915534</v>
      </c>
      <c r="G7" s="159">
        <v>3697784</v>
      </c>
      <c r="H7" s="159">
        <v>248458</v>
      </c>
      <c r="I7" s="159">
        <v>1138924</v>
      </c>
      <c r="J7" s="159">
        <v>5085166</v>
      </c>
      <c r="K7" s="159">
        <v>13502</v>
      </c>
      <c r="L7" s="159">
        <v>3109659</v>
      </c>
      <c r="M7" s="159">
        <v>6713</v>
      </c>
      <c r="N7" s="159">
        <v>3129874</v>
      </c>
      <c r="O7" s="159"/>
      <c r="P7" s="159"/>
      <c r="Q7" s="159"/>
      <c r="R7" s="159"/>
      <c r="S7" s="159"/>
      <c r="T7" s="159"/>
      <c r="U7" s="159"/>
      <c r="V7" s="159"/>
      <c r="W7" s="159">
        <v>8215040</v>
      </c>
      <c r="X7" s="159">
        <v>5957767</v>
      </c>
      <c r="Y7" s="159">
        <v>2257273</v>
      </c>
      <c r="Z7" s="141">
        <v>37.89</v>
      </c>
      <c r="AA7" s="157">
        <v>11915534</v>
      </c>
    </row>
    <row r="8" spans="1:27" ht="13.5">
      <c r="A8" s="138" t="s">
        <v>77</v>
      </c>
      <c r="B8" s="136"/>
      <c r="C8" s="155">
        <v>16587993</v>
      </c>
      <c r="D8" s="155"/>
      <c r="E8" s="156">
        <v>15177340</v>
      </c>
      <c r="F8" s="60">
        <v>15177340</v>
      </c>
      <c r="G8" s="60">
        <v>5025888</v>
      </c>
      <c r="H8" s="60">
        <v>227055</v>
      </c>
      <c r="I8" s="60">
        <v>2369416</v>
      </c>
      <c r="J8" s="60">
        <v>7622359</v>
      </c>
      <c r="K8" s="60">
        <v>22527</v>
      </c>
      <c r="L8" s="60">
        <v>5789674</v>
      </c>
      <c r="M8" s="60">
        <v>19234</v>
      </c>
      <c r="N8" s="60">
        <v>5831435</v>
      </c>
      <c r="O8" s="60"/>
      <c r="P8" s="60"/>
      <c r="Q8" s="60"/>
      <c r="R8" s="60"/>
      <c r="S8" s="60"/>
      <c r="T8" s="60"/>
      <c r="U8" s="60"/>
      <c r="V8" s="60"/>
      <c r="W8" s="60">
        <v>13453794</v>
      </c>
      <c r="X8" s="60">
        <v>7588670</v>
      </c>
      <c r="Y8" s="60">
        <v>5865124</v>
      </c>
      <c r="Z8" s="140">
        <v>77.29</v>
      </c>
      <c r="AA8" s="155">
        <v>15177340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7844631</v>
      </c>
      <c r="D15" s="153">
        <f>SUM(D16:D18)</f>
        <v>0</v>
      </c>
      <c r="E15" s="154">
        <f t="shared" si="2"/>
        <v>17171539</v>
      </c>
      <c r="F15" s="100">
        <f t="shared" si="2"/>
        <v>17171539</v>
      </c>
      <c r="G15" s="100">
        <f t="shared" si="2"/>
        <v>2055939</v>
      </c>
      <c r="H15" s="100">
        <f t="shared" si="2"/>
        <v>1669000</v>
      </c>
      <c r="I15" s="100">
        <f t="shared" si="2"/>
        <v>952381</v>
      </c>
      <c r="J15" s="100">
        <f t="shared" si="2"/>
        <v>4677320</v>
      </c>
      <c r="K15" s="100">
        <f t="shared" si="2"/>
        <v>0</v>
      </c>
      <c r="L15" s="100">
        <f t="shared" si="2"/>
        <v>2372966</v>
      </c>
      <c r="M15" s="100">
        <f t="shared" si="2"/>
        <v>0</v>
      </c>
      <c r="N15" s="100">
        <f t="shared" si="2"/>
        <v>2372966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7050286</v>
      </c>
      <c r="X15" s="100">
        <f t="shared" si="2"/>
        <v>8585770</v>
      </c>
      <c r="Y15" s="100">
        <f t="shared" si="2"/>
        <v>-1535484</v>
      </c>
      <c r="Z15" s="137">
        <f>+IF(X15&lt;&gt;0,+(Y15/X15)*100,0)</f>
        <v>-17.88405699197626</v>
      </c>
      <c r="AA15" s="153">
        <f>SUM(AA16:AA18)</f>
        <v>17171539</v>
      </c>
    </row>
    <row r="16" spans="1:27" ht="13.5">
      <c r="A16" s="138" t="s">
        <v>85</v>
      </c>
      <c r="B16" s="136"/>
      <c r="C16" s="155">
        <v>7844631</v>
      </c>
      <c r="D16" s="155"/>
      <c r="E16" s="156">
        <v>17171539</v>
      </c>
      <c r="F16" s="60">
        <v>17171539</v>
      </c>
      <c r="G16" s="60">
        <v>2055939</v>
      </c>
      <c r="H16" s="60">
        <v>1669000</v>
      </c>
      <c r="I16" s="60">
        <v>952381</v>
      </c>
      <c r="J16" s="60">
        <v>4677320</v>
      </c>
      <c r="K16" s="60"/>
      <c r="L16" s="60">
        <v>2372966</v>
      </c>
      <c r="M16" s="60"/>
      <c r="N16" s="60">
        <v>2372966</v>
      </c>
      <c r="O16" s="60"/>
      <c r="P16" s="60"/>
      <c r="Q16" s="60"/>
      <c r="R16" s="60"/>
      <c r="S16" s="60"/>
      <c r="T16" s="60"/>
      <c r="U16" s="60"/>
      <c r="V16" s="60"/>
      <c r="W16" s="60">
        <v>7050286</v>
      </c>
      <c r="X16" s="60">
        <v>8585770</v>
      </c>
      <c r="Y16" s="60">
        <v>-1535484</v>
      </c>
      <c r="Z16" s="140">
        <v>-17.88</v>
      </c>
      <c r="AA16" s="155">
        <v>17171539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41377108</v>
      </c>
      <c r="D25" s="168">
        <f>+D5+D9+D15+D19+D24</f>
        <v>0</v>
      </c>
      <c r="E25" s="169">
        <f t="shared" si="4"/>
        <v>60554854</v>
      </c>
      <c r="F25" s="73">
        <f t="shared" si="4"/>
        <v>60554854</v>
      </c>
      <c r="G25" s="73">
        <f t="shared" si="4"/>
        <v>12064570</v>
      </c>
      <c r="H25" s="73">
        <f t="shared" si="4"/>
        <v>2589513</v>
      </c>
      <c r="I25" s="73">
        <f t="shared" si="4"/>
        <v>5055959</v>
      </c>
      <c r="J25" s="73">
        <f t="shared" si="4"/>
        <v>19710042</v>
      </c>
      <c r="K25" s="73">
        <f t="shared" si="4"/>
        <v>36029</v>
      </c>
      <c r="L25" s="73">
        <f t="shared" si="4"/>
        <v>13197195</v>
      </c>
      <c r="M25" s="73">
        <f t="shared" si="4"/>
        <v>25947</v>
      </c>
      <c r="N25" s="73">
        <f t="shared" si="4"/>
        <v>13259171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32969213</v>
      </c>
      <c r="X25" s="73">
        <f t="shared" si="4"/>
        <v>30277428</v>
      </c>
      <c r="Y25" s="73">
        <f t="shared" si="4"/>
        <v>2691785</v>
      </c>
      <c r="Z25" s="170">
        <f>+IF(X25&lt;&gt;0,+(Y25/X25)*100,0)</f>
        <v>8.890401787100279</v>
      </c>
      <c r="AA25" s="168">
        <f>+AA5+AA9+AA15+AA19+AA24</f>
        <v>60554854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56978221</v>
      </c>
      <c r="D28" s="153">
        <f>SUM(D29:D31)</f>
        <v>0</v>
      </c>
      <c r="E28" s="154">
        <f t="shared" si="5"/>
        <v>48458148</v>
      </c>
      <c r="F28" s="100">
        <f t="shared" si="5"/>
        <v>48458148</v>
      </c>
      <c r="G28" s="100">
        <f t="shared" si="5"/>
        <v>3349377</v>
      </c>
      <c r="H28" s="100">
        <f t="shared" si="5"/>
        <v>4590969</v>
      </c>
      <c r="I28" s="100">
        <f t="shared" si="5"/>
        <v>3790220</v>
      </c>
      <c r="J28" s="100">
        <f t="shared" si="5"/>
        <v>11730566</v>
      </c>
      <c r="K28" s="100">
        <f t="shared" si="5"/>
        <v>3710206</v>
      </c>
      <c r="L28" s="100">
        <f t="shared" si="5"/>
        <v>4397393</v>
      </c>
      <c r="M28" s="100">
        <f t="shared" si="5"/>
        <v>3811075</v>
      </c>
      <c r="N28" s="100">
        <f t="shared" si="5"/>
        <v>11918674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23649240</v>
      </c>
      <c r="X28" s="100">
        <f t="shared" si="5"/>
        <v>24229075</v>
      </c>
      <c r="Y28" s="100">
        <f t="shared" si="5"/>
        <v>-579835</v>
      </c>
      <c r="Z28" s="137">
        <f>+IF(X28&lt;&gt;0,+(Y28/X28)*100,0)</f>
        <v>-2.3931371709402858</v>
      </c>
      <c r="AA28" s="153">
        <f>SUM(AA29:AA31)</f>
        <v>48458148</v>
      </c>
    </row>
    <row r="29" spans="1:27" ht="13.5">
      <c r="A29" s="138" t="s">
        <v>75</v>
      </c>
      <c r="B29" s="136"/>
      <c r="C29" s="155">
        <v>16845537</v>
      </c>
      <c r="D29" s="155"/>
      <c r="E29" s="156">
        <v>17033124</v>
      </c>
      <c r="F29" s="60">
        <v>17033124</v>
      </c>
      <c r="G29" s="60">
        <v>1380674</v>
      </c>
      <c r="H29" s="60">
        <v>919960</v>
      </c>
      <c r="I29" s="60">
        <v>1133945</v>
      </c>
      <c r="J29" s="60">
        <v>3434579</v>
      </c>
      <c r="K29" s="60">
        <v>1314234</v>
      </c>
      <c r="L29" s="60">
        <v>1838161</v>
      </c>
      <c r="M29" s="60">
        <v>1306297</v>
      </c>
      <c r="N29" s="60">
        <v>4458692</v>
      </c>
      <c r="O29" s="60"/>
      <c r="P29" s="60"/>
      <c r="Q29" s="60"/>
      <c r="R29" s="60"/>
      <c r="S29" s="60"/>
      <c r="T29" s="60"/>
      <c r="U29" s="60"/>
      <c r="V29" s="60"/>
      <c r="W29" s="60">
        <v>7893271</v>
      </c>
      <c r="X29" s="60">
        <v>8516562</v>
      </c>
      <c r="Y29" s="60">
        <v>-623291</v>
      </c>
      <c r="Z29" s="140">
        <v>-7.32</v>
      </c>
      <c r="AA29" s="155">
        <v>17033124</v>
      </c>
    </row>
    <row r="30" spans="1:27" ht="13.5">
      <c r="A30" s="138" t="s">
        <v>76</v>
      </c>
      <c r="B30" s="136"/>
      <c r="C30" s="157">
        <v>12468282</v>
      </c>
      <c r="D30" s="157"/>
      <c r="E30" s="158">
        <v>11847471</v>
      </c>
      <c r="F30" s="159">
        <v>11847471</v>
      </c>
      <c r="G30" s="159">
        <v>521448</v>
      </c>
      <c r="H30" s="159">
        <v>790407</v>
      </c>
      <c r="I30" s="159">
        <v>838672</v>
      </c>
      <c r="J30" s="159">
        <v>2150527</v>
      </c>
      <c r="K30" s="159">
        <v>1215358</v>
      </c>
      <c r="L30" s="159">
        <v>940655</v>
      </c>
      <c r="M30" s="159">
        <v>950764</v>
      </c>
      <c r="N30" s="159">
        <v>3106777</v>
      </c>
      <c r="O30" s="159"/>
      <c r="P30" s="159"/>
      <c r="Q30" s="159"/>
      <c r="R30" s="159"/>
      <c r="S30" s="159"/>
      <c r="T30" s="159"/>
      <c r="U30" s="159"/>
      <c r="V30" s="159"/>
      <c r="W30" s="159">
        <v>5257304</v>
      </c>
      <c r="X30" s="159">
        <v>5923736</v>
      </c>
      <c r="Y30" s="159">
        <v>-666432</v>
      </c>
      <c r="Z30" s="141">
        <v>-11.25</v>
      </c>
      <c r="AA30" s="157">
        <v>11847471</v>
      </c>
    </row>
    <row r="31" spans="1:27" ht="13.5">
      <c r="A31" s="138" t="s">
        <v>77</v>
      </c>
      <c r="B31" s="136"/>
      <c r="C31" s="155">
        <v>27664402</v>
      </c>
      <c r="D31" s="155"/>
      <c r="E31" s="156">
        <v>19577553</v>
      </c>
      <c r="F31" s="60">
        <v>19577553</v>
      </c>
      <c r="G31" s="60">
        <v>1447255</v>
      </c>
      <c r="H31" s="60">
        <v>2880602</v>
      </c>
      <c r="I31" s="60">
        <v>1817603</v>
      </c>
      <c r="J31" s="60">
        <v>6145460</v>
      </c>
      <c r="K31" s="60">
        <v>1180614</v>
      </c>
      <c r="L31" s="60">
        <v>1618577</v>
      </c>
      <c r="M31" s="60">
        <v>1554014</v>
      </c>
      <c r="N31" s="60">
        <v>4353205</v>
      </c>
      <c r="O31" s="60"/>
      <c r="P31" s="60"/>
      <c r="Q31" s="60"/>
      <c r="R31" s="60"/>
      <c r="S31" s="60"/>
      <c r="T31" s="60"/>
      <c r="U31" s="60"/>
      <c r="V31" s="60"/>
      <c r="W31" s="60">
        <v>10498665</v>
      </c>
      <c r="X31" s="60">
        <v>9788777</v>
      </c>
      <c r="Y31" s="60">
        <v>709888</v>
      </c>
      <c r="Z31" s="140">
        <v>7.25</v>
      </c>
      <c r="AA31" s="155">
        <v>19577553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13788991</v>
      </c>
      <c r="D38" s="153">
        <f>SUM(D39:D41)</f>
        <v>0</v>
      </c>
      <c r="E38" s="154">
        <f t="shared" si="7"/>
        <v>14397726</v>
      </c>
      <c r="F38" s="100">
        <f t="shared" si="7"/>
        <v>14397726</v>
      </c>
      <c r="G38" s="100">
        <f t="shared" si="7"/>
        <v>843404</v>
      </c>
      <c r="H38" s="100">
        <f t="shared" si="7"/>
        <v>1132422</v>
      </c>
      <c r="I38" s="100">
        <f t="shared" si="7"/>
        <v>1337271</v>
      </c>
      <c r="J38" s="100">
        <f t="shared" si="7"/>
        <v>3313097</v>
      </c>
      <c r="K38" s="100">
        <f t="shared" si="7"/>
        <v>1555036</v>
      </c>
      <c r="L38" s="100">
        <f t="shared" si="7"/>
        <v>1170518</v>
      </c>
      <c r="M38" s="100">
        <f t="shared" si="7"/>
        <v>1638782</v>
      </c>
      <c r="N38" s="100">
        <f t="shared" si="7"/>
        <v>4364336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7677433</v>
      </c>
      <c r="X38" s="100">
        <f t="shared" si="7"/>
        <v>7198863</v>
      </c>
      <c r="Y38" s="100">
        <f t="shared" si="7"/>
        <v>478570</v>
      </c>
      <c r="Z38" s="137">
        <f>+IF(X38&lt;&gt;0,+(Y38/X38)*100,0)</f>
        <v>6.6478553627149175</v>
      </c>
      <c r="AA38" s="153">
        <f>SUM(AA39:AA41)</f>
        <v>14397726</v>
      </c>
    </row>
    <row r="39" spans="1:27" ht="13.5">
      <c r="A39" s="138" t="s">
        <v>85</v>
      </c>
      <c r="B39" s="136"/>
      <c r="C39" s="155">
        <v>13788991</v>
      </c>
      <c r="D39" s="155"/>
      <c r="E39" s="156">
        <v>14397726</v>
      </c>
      <c r="F39" s="60">
        <v>14397726</v>
      </c>
      <c r="G39" s="60">
        <v>843404</v>
      </c>
      <c r="H39" s="60">
        <v>1132422</v>
      </c>
      <c r="I39" s="60">
        <v>1337271</v>
      </c>
      <c r="J39" s="60">
        <v>3313097</v>
      </c>
      <c r="K39" s="60">
        <v>1555036</v>
      </c>
      <c r="L39" s="60">
        <v>1170518</v>
      </c>
      <c r="M39" s="60">
        <v>1638782</v>
      </c>
      <c r="N39" s="60">
        <v>4364336</v>
      </c>
      <c r="O39" s="60"/>
      <c r="P39" s="60"/>
      <c r="Q39" s="60"/>
      <c r="R39" s="60"/>
      <c r="S39" s="60"/>
      <c r="T39" s="60"/>
      <c r="U39" s="60"/>
      <c r="V39" s="60"/>
      <c r="W39" s="60">
        <v>7677433</v>
      </c>
      <c r="X39" s="60">
        <v>7198863</v>
      </c>
      <c r="Y39" s="60">
        <v>478570</v>
      </c>
      <c r="Z39" s="140">
        <v>6.65</v>
      </c>
      <c r="AA39" s="155">
        <v>14397726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70767212</v>
      </c>
      <c r="D48" s="168">
        <f>+D28+D32+D38+D42+D47</f>
        <v>0</v>
      </c>
      <c r="E48" s="169">
        <f t="shared" si="9"/>
        <v>62855874</v>
      </c>
      <c r="F48" s="73">
        <f t="shared" si="9"/>
        <v>62855874</v>
      </c>
      <c r="G48" s="73">
        <f t="shared" si="9"/>
        <v>4192781</v>
      </c>
      <c r="H48" s="73">
        <f t="shared" si="9"/>
        <v>5723391</v>
      </c>
      <c r="I48" s="73">
        <f t="shared" si="9"/>
        <v>5127491</v>
      </c>
      <c r="J48" s="73">
        <f t="shared" si="9"/>
        <v>15043663</v>
      </c>
      <c r="K48" s="73">
        <f t="shared" si="9"/>
        <v>5265242</v>
      </c>
      <c r="L48" s="73">
        <f t="shared" si="9"/>
        <v>5567911</v>
      </c>
      <c r="M48" s="73">
        <f t="shared" si="9"/>
        <v>5449857</v>
      </c>
      <c r="N48" s="73">
        <f t="shared" si="9"/>
        <v>16283010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31326673</v>
      </c>
      <c r="X48" s="73">
        <f t="shared" si="9"/>
        <v>31427938</v>
      </c>
      <c r="Y48" s="73">
        <f t="shared" si="9"/>
        <v>-101265</v>
      </c>
      <c r="Z48" s="170">
        <f>+IF(X48&lt;&gt;0,+(Y48/X48)*100,0)</f>
        <v>-0.3222133122446659</v>
      </c>
      <c r="AA48" s="168">
        <f>+AA28+AA32+AA38+AA42+AA47</f>
        <v>62855874</v>
      </c>
    </row>
    <row r="49" spans="1:27" ht="13.5">
      <c r="A49" s="148" t="s">
        <v>49</v>
      </c>
      <c r="B49" s="149"/>
      <c r="C49" s="171">
        <f aca="true" t="shared" si="10" ref="C49:Y49">+C25-C48</f>
        <v>-29390104</v>
      </c>
      <c r="D49" s="171">
        <f>+D25-D48</f>
        <v>0</v>
      </c>
      <c r="E49" s="172">
        <f t="shared" si="10"/>
        <v>-2301020</v>
      </c>
      <c r="F49" s="173">
        <f t="shared" si="10"/>
        <v>-2301020</v>
      </c>
      <c r="G49" s="173">
        <f t="shared" si="10"/>
        <v>7871789</v>
      </c>
      <c r="H49" s="173">
        <f t="shared" si="10"/>
        <v>-3133878</v>
      </c>
      <c r="I49" s="173">
        <f t="shared" si="10"/>
        <v>-71532</v>
      </c>
      <c r="J49" s="173">
        <f t="shared" si="10"/>
        <v>4666379</v>
      </c>
      <c r="K49" s="173">
        <f t="shared" si="10"/>
        <v>-5229213</v>
      </c>
      <c r="L49" s="173">
        <f t="shared" si="10"/>
        <v>7629284</v>
      </c>
      <c r="M49" s="173">
        <f t="shared" si="10"/>
        <v>-5423910</v>
      </c>
      <c r="N49" s="173">
        <f t="shared" si="10"/>
        <v>-3023839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1642540</v>
      </c>
      <c r="X49" s="173">
        <f>IF(F25=F48,0,X25-X48)</f>
        <v>-1150510</v>
      </c>
      <c r="Y49" s="173">
        <f t="shared" si="10"/>
        <v>2793050</v>
      </c>
      <c r="Z49" s="174">
        <f>+IF(X49&lt;&gt;0,+(Y49/X49)*100,0)</f>
        <v>-242.76625148847035</v>
      </c>
      <c r="AA49" s="171">
        <f>+AA25-AA48</f>
        <v>-2301020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432517</v>
      </c>
      <c r="D12" s="155">
        <v>0</v>
      </c>
      <c r="E12" s="156">
        <v>340723</v>
      </c>
      <c r="F12" s="60">
        <v>340723</v>
      </c>
      <c r="G12" s="60">
        <v>9987</v>
      </c>
      <c r="H12" s="60">
        <v>0</v>
      </c>
      <c r="I12" s="60">
        <v>43432</v>
      </c>
      <c r="J12" s="60">
        <v>53419</v>
      </c>
      <c r="K12" s="60">
        <v>16437</v>
      </c>
      <c r="L12" s="60">
        <v>14985</v>
      </c>
      <c r="M12" s="60">
        <v>14985</v>
      </c>
      <c r="N12" s="60">
        <v>46407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99826</v>
      </c>
      <c r="X12" s="60">
        <v>170362</v>
      </c>
      <c r="Y12" s="60">
        <v>-70536</v>
      </c>
      <c r="Z12" s="140">
        <v>-41.4</v>
      </c>
      <c r="AA12" s="155">
        <v>340723</v>
      </c>
    </row>
    <row r="13" spans="1:27" ht="13.5">
      <c r="A13" s="181" t="s">
        <v>109</v>
      </c>
      <c r="B13" s="185"/>
      <c r="C13" s="155">
        <v>234275</v>
      </c>
      <c r="D13" s="155">
        <v>0</v>
      </c>
      <c r="E13" s="156">
        <v>128600</v>
      </c>
      <c r="F13" s="60">
        <v>128600</v>
      </c>
      <c r="G13" s="60">
        <v>6109</v>
      </c>
      <c r="H13" s="60">
        <v>24158</v>
      </c>
      <c r="I13" s="60">
        <v>7672</v>
      </c>
      <c r="J13" s="60">
        <v>37939</v>
      </c>
      <c r="K13" s="60">
        <v>13502</v>
      </c>
      <c r="L13" s="60">
        <v>210</v>
      </c>
      <c r="M13" s="60">
        <v>6713</v>
      </c>
      <c r="N13" s="60">
        <v>20425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58364</v>
      </c>
      <c r="X13" s="60">
        <v>64300</v>
      </c>
      <c r="Y13" s="60">
        <v>-5936</v>
      </c>
      <c r="Z13" s="140">
        <v>-9.23</v>
      </c>
      <c r="AA13" s="155">
        <v>128600</v>
      </c>
    </row>
    <row r="14" spans="1:27" ht="13.5">
      <c r="A14" s="181" t="s">
        <v>110</v>
      </c>
      <c r="B14" s="185"/>
      <c r="C14" s="155">
        <v>49541</v>
      </c>
      <c r="D14" s="155">
        <v>0</v>
      </c>
      <c r="E14" s="156">
        <v>10758</v>
      </c>
      <c r="F14" s="60">
        <v>10758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5379</v>
      </c>
      <c r="Y14" s="60">
        <v>-5379</v>
      </c>
      <c r="Z14" s="140">
        <v>-100</v>
      </c>
      <c r="AA14" s="155">
        <v>10758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40588152</v>
      </c>
      <c r="D19" s="155">
        <v>0</v>
      </c>
      <c r="E19" s="156">
        <v>59970999</v>
      </c>
      <c r="F19" s="60">
        <v>59970999</v>
      </c>
      <c r="G19" s="60">
        <v>11890000</v>
      </c>
      <c r="H19" s="60">
        <v>1290000</v>
      </c>
      <c r="I19" s="60">
        <v>5000000</v>
      </c>
      <c r="J19" s="60">
        <v>18180000</v>
      </c>
      <c r="K19" s="60">
        <v>0</v>
      </c>
      <c r="L19" s="60">
        <v>13182000</v>
      </c>
      <c r="M19" s="60">
        <v>0</v>
      </c>
      <c r="N19" s="60">
        <v>13182000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31362000</v>
      </c>
      <c r="X19" s="60">
        <v>29985500</v>
      </c>
      <c r="Y19" s="60">
        <v>1376500</v>
      </c>
      <c r="Z19" s="140">
        <v>4.59</v>
      </c>
      <c r="AA19" s="155">
        <v>59970999</v>
      </c>
    </row>
    <row r="20" spans="1:27" ht="13.5">
      <c r="A20" s="181" t="s">
        <v>35</v>
      </c>
      <c r="B20" s="185"/>
      <c r="C20" s="155">
        <v>72623</v>
      </c>
      <c r="D20" s="155">
        <v>0</v>
      </c>
      <c r="E20" s="156">
        <v>103774</v>
      </c>
      <c r="F20" s="54">
        <v>103774</v>
      </c>
      <c r="G20" s="54">
        <v>77474</v>
      </c>
      <c r="H20" s="54">
        <v>6355</v>
      </c>
      <c r="I20" s="54">
        <v>4855</v>
      </c>
      <c r="J20" s="54">
        <v>88684</v>
      </c>
      <c r="K20" s="54">
        <v>6090</v>
      </c>
      <c r="L20" s="54">
        <v>0</v>
      </c>
      <c r="M20" s="54">
        <v>4249</v>
      </c>
      <c r="N20" s="54">
        <v>10339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99023</v>
      </c>
      <c r="X20" s="54">
        <v>51887</v>
      </c>
      <c r="Y20" s="54">
        <v>47136</v>
      </c>
      <c r="Z20" s="184">
        <v>90.84</v>
      </c>
      <c r="AA20" s="130">
        <v>103774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81000</v>
      </c>
      <c r="H21" s="60">
        <v>0</v>
      </c>
      <c r="I21" s="82">
        <v>0</v>
      </c>
      <c r="J21" s="60">
        <v>81000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81000</v>
      </c>
      <c r="X21" s="60">
        <v>0</v>
      </c>
      <c r="Y21" s="60">
        <v>81000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41377108</v>
      </c>
      <c r="D22" s="188">
        <f>SUM(D5:D21)</f>
        <v>0</v>
      </c>
      <c r="E22" s="189">
        <f t="shared" si="0"/>
        <v>60554854</v>
      </c>
      <c r="F22" s="190">
        <f t="shared" si="0"/>
        <v>60554854</v>
      </c>
      <c r="G22" s="190">
        <f t="shared" si="0"/>
        <v>12064570</v>
      </c>
      <c r="H22" s="190">
        <f t="shared" si="0"/>
        <v>1320513</v>
      </c>
      <c r="I22" s="190">
        <f t="shared" si="0"/>
        <v>5055959</v>
      </c>
      <c r="J22" s="190">
        <f t="shared" si="0"/>
        <v>18441042</v>
      </c>
      <c r="K22" s="190">
        <f t="shared" si="0"/>
        <v>36029</v>
      </c>
      <c r="L22" s="190">
        <f t="shared" si="0"/>
        <v>13197195</v>
      </c>
      <c r="M22" s="190">
        <f t="shared" si="0"/>
        <v>25947</v>
      </c>
      <c r="N22" s="190">
        <f t="shared" si="0"/>
        <v>13259171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31700213</v>
      </c>
      <c r="X22" s="190">
        <f t="shared" si="0"/>
        <v>30277428</v>
      </c>
      <c r="Y22" s="190">
        <f t="shared" si="0"/>
        <v>1422785</v>
      </c>
      <c r="Z22" s="191">
        <f>+IF(X22&lt;&gt;0,+(Y22/X22)*100,0)</f>
        <v>4.6991607081024185</v>
      </c>
      <c r="AA22" s="188">
        <f>SUM(AA5:AA21)</f>
        <v>60554854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30159010</v>
      </c>
      <c r="D25" s="155">
        <v>0</v>
      </c>
      <c r="E25" s="156">
        <v>34410563</v>
      </c>
      <c r="F25" s="60">
        <v>34410563</v>
      </c>
      <c r="G25" s="60">
        <v>2026011</v>
      </c>
      <c r="H25" s="60">
        <v>2453330</v>
      </c>
      <c r="I25" s="60">
        <v>2671043</v>
      </c>
      <c r="J25" s="60">
        <v>7150384</v>
      </c>
      <c r="K25" s="60">
        <v>2436353</v>
      </c>
      <c r="L25" s="60">
        <v>2946529</v>
      </c>
      <c r="M25" s="60">
        <v>3378779</v>
      </c>
      <c r="N25" s="60">
        <v>8761661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15912045</v>
      </c>
      <c r="X25" s="60">
        <v>17205282</v>
      </c>
      <c r="Y25" s="60">
        <v>-1293237</v>
      </c>
      <c r="Z25" s="140">
        <v>-7.52</v>
      </c>
      <c r="AA25" s="155">
        <v>34410563</v>
      </c>
    </row>
    <row r="26" spans="1:27" ht="13.5">
      <c r="A26" s="183" t="s">
        <v>38</v>
      </c>
      <c r="B26" s="182"/>
      <c r="C26" s="155">
        <v>3318055</v>
      </c>
      <c r="D26" s="155">
        <v>0</v>
      </c>
      <c r="E26" s="156">
        <v>3239545</v>
      </c>
      <c r="F26" s="60">
        <v>3239545</v>
      </c>
      <c r="G26" s="60">
        <v>249543</v>
      </c>
      <c r="H26" s="60">
        <v>275652</v>
      </c>
      <c r="I26" s="60">
        <v>278088</v>
      </c>
      <c r="J26" s="60">
        <v>803283</v>
      </c>
      <c r="K26" s="60">
        <v>0</v>
      </c>
      <c r="L26" s="60">
        <v>313069</v>
      </c>
      <c r="M26" s="60">
        <v>278893</v>
      </c>
      <c r="N26" s="60">
        <v>591962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1395245</v>
      </c>
      <c r="X26" s="60">
        <v>1619773</v>
      </c>
      <c r="Y26" s="60">
        <v>-224528</v>
      </c>
      <c r="Z26" s="140">
        <v>-13.86</v>
      </c>
      <c r="AA26" s="155">
        <v>3239545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3648189</v>
      </c>
      <c r="D28" s="155">
        <v>0</v>
      </c>
      <c r="E28" s="156">
        <v>3866862</v>
      </c>
      <c r="F28" s="60">
        <v>3866862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1933431</v>
      </c>
      <c r="Y28" s="60">
        <v>-1933431</v>
      </c>
      <c r="Z28" s="140">
        <v>-100</v>
      </c>
      <c r="AA28" s="155">
        <v>3866862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600000</v>
      </c>
      <c r="F32" s="60">
        <v>600000</v>
      </c>
      <c r="G32" s="60">
        <v>40539</v>
      </c>
      <c r="H32" s="60">
        <v>40539</v>
      </c>
      <c r="I32" s="60">
        <v>109434</v>
      </c>
      <c r="J32" s="60">
        <v>190512</v>
      </c>
      <c r="K32" s="60">
        <v>40539</v>
      </c>
      <c r="L32" s="60">
        <v>40539</v>
      </c>
      <c r="M32" s="60">
        <v>40539</v>
      </c>
      <c r="N32" s="60">
        <v>121617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312129</v>
      </c>
      <c r="X32" s="60">
        <v>300000</v>
      </c>
      <c r="Y32" s="60">
        <v>12129</v>
      </c>
      <c r="Z32" s="140">
        <v>4.04</v>
      </c>
      <c r="AA32" s="155">
        <v>600000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33641958</v>
      </c>
      <c r="D34" s="155">
        <v>0</v>
      </c>
      <c r="E34" s="156">
        <v>20738904</v>
      </c>
      <c r="F34" s="60">
        <v>20738904</v>
      </c>
      <c r="G34" s="60">
        <v>1876688</v>
      </c>
      <c r="H34" s="60">
        <v>2953870</v>
      </c>
      <c r="I34" s="60">
        <v>2068926</v>
      </c>
      <c r="J34" s="60">
        <v>6899484</v>
      </c>
      <c r="K34" s="60">
        <v>2788350</v>
      </c>
      <c r="L34" s="60">
        <v>2267774</v>
      </c>
      <c r="M34" s="60">
        <v>1751646</v>
      </c>
      <c r="N34" s="60">
        <v>6807770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13707254</v>
      </c>
      <c r="X34" s="60">
        <v>10369452</v>
      </c>
      <c r="Y34" s="60">
        <v>3337802</v>
      </c>
      <c r="Z34" s="140">
        <v>32.19</v>
      </c>
      <c r="AA34" s="155">
        <v>20738904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70767212</v>
      </c>
      <c r="D36" s="188">
        <f>SUM(D25:D35)</f>
        <v>0</v>
      </c>
      <c r="E36" s="189">
        <f t="shared" si="1"/>
        <v>62855874</v>
      </c>
      <c r="F36" s="190">
        <f t="shared" si="1"/>
        <v>62855874</v>
      </c>
      <c r="G36" s="190">
        <f t="shared" si="1"/>
        <v>4192781</v>
      </c>
      <c r="H36" s="190">
        <f t="shared" si="1"/>
        <v>5723391</v>
      </c>
      <c r="I36" s="190">
        <f t="shared" si="1"/>
        <v>5127491</v>
      </c>
      <c r="J36" s="190">
        <f t="shared" si="1"/>
        <v>15043663</v>
      </c>
      <c r="K36" s="190">
        <f t="shared" si="1"/>
        <v>5265242</v>
      </c>
      <c r="L36" s="190">
        <f t="shared" si="1"/>
        <v>5567911</v>
      </c>
      <c r="M36" s="190">
        <f t="shared" si="1"/>
        <v>5449857</v>
      </c>
      <c r="N36" s="190">
        <f t="shared" si="1"/>
        <v>16283010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31326673</v>
      </c>
      <c r="X36" s="190">
        <f t="shared" si="1"/>
        <v>31427938</v>
      </c>
      <c r="Y36" s="190">
        <f t="shared" si="1"/>
        <v>-101265</v>
      </c>
      <c r="Z36" s="191">
        <f>+IF(X36&lt;&gt;0,+(Y36/X36)*100,0)</f>
        <v>-0.3222133122446659</v>
      </c>
      <c r="AA36" s="188">
        <f>SUM(AA25:AA35)</f>
        <v>62855874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-29390104</v>
      </c>
      <c r="D38" s="199">
        <f>+D22-D36</f>
        <v>0</v>
      </c>
      <c r="E38" s="200">
        <f t="shared" si="2"/>
        <v>-2301020</v>
      </c>
      <c r="F38" s="106">
        <f t="shared" si="2"/>
        <v>-2301020</v>
      </c>
      <c r="G38" s="106">
        <f t="shared" si="2"/>
        <v>7871789</v>
      </c>
      <c r="H38" s="106">
        <f t="shared" si="2"/>
        <v>-4402878</v>
      </c>
      <c r="I38" s="106">
        <f t="shared" si="2"/>
        <v>-71532</v>
      </c>
      <c r="J38" s="106">
        <f t="shared" si="2"/>
        <v>3397379</v>
      </c>
      <c r="K38" s="106">
        <f t="shared" si="2"/>
        <v>-5229213</v>
      </c>
      <c r="L38" s="106">
        <f t="shared" si="2"/>
        <v>7629284</v>
      </c>
      <c r="M38" s="106">
        <f t="shared" si="2"/>
        <v>-5423910</v>
      </c>
      <c r="N38" s="106">
        <f t="shared" si="2"/>
        <v>-3023839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373540</v>
      </c>
      <c r="X38" s="106">
        <f>IF(F22=F36,0,X22-X36)</f>
        <v>-1150510</v>
      </c>
      <c r="Y38" s="106">
        <f t="shared" si="2"/>
        <v>1524050</v>
      </c>
      <c r="Z38" s="201">
        <f>+IF(X38&lt;&gt;0,+(Y38/X38)*100,0)</f>
        <v>-132.4673405707034</v>
      </c>
      <c r="AA38" s="199">
        <f>+AA22-AA36</f>
        <v>-2301020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1269000</v>
      </c>
      <c r="I39" s="60">
        <v>0</v>
      </c>
      <c r="J39" s="60">
        <v>1269000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1269000</v>
      </c>
      <c r="X39" s="60">
        <v>0</v>
      </c>
      <c r="Y39" s="60">
        <v>1269000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-29390104</v>
      </c>
      <c r="D42" s="206">
        <f>SUM(D38:D41)</f>
        <v>0</v>
      </c>
      <c r="E42" s="207">
        <f t="shared" si="3"/>
        <v>-2301020</v>
      </c>
      <c r="F42" s="88">
        <f t="shared" si="3"/>
        <v>-2301020</v>
      </c>
      <c r="G42" s="88">
        <f t="shared" si="3"/>
        <v>7871789</v>
      </c>
      <c r="H42" s="88">
        <f t="shared" si="3"/>
        <v>-3133878</v>
      </c>
      <c r="I42" s="88">
        <f t="shared" si="3"/>
        <v>-71532</v>
      </c>
      <c r="J42" s="88">
        <f t="shared" si="3"/>
        <v>4666379</v>
      </c>
      <c r="K42" s="88">
        <f t="shared" si="3"/>
        <v>-5229213</v>
      </c>
      <c r="L42" s="88">
        <f t="shared" si="3"/>
        <v>7629284</v>
      </c>
      <c r="M42" s="88">
        <f t="shared" si="3"/>
        <v>-5423910</v>
      </c>
      <c r="N42" s="88">
        <f t="shared" si="3"/>
        <v>-3023839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1642540</v>
      </c>
      <c r="X42" s="88">
        <f t="shared" si="3"/>
        <v>-1150510</v>
      </c>
      <c r="Y42" s="88">
        <f t="shared" si="3"/>
        <v>2793050</v>
      </c>
      <c r="Z42" s="208">
        <f>+IF(X42&lt;&gt;0,+(Y42/X42)*100,0)</f>
        <v>-242.76625148847035</v>
      </c>
      <c r="AA42" s="206">
        <f>SUM(AA38:AA41)</f>
        <v>-2301020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-29390104</v>
      </c>
      <c r="D44" s="210">
        <f>+D42-D43</f>
        <v>0</v>
      </c>
      <c r="E44" s="211">
        <f t="shared" si="4"/>
        <v>-2301020</v>
      </c>
      <c r="F44" s="77">
        <f t="shared" si="4"/>
        <v>-2301020</v>
      </c>
      <c r="G44" s="77">
        <f t="shared" si="4"/>
        <v>7871789</v>
      </c>
      <c r="H44" s="77">
        <f t="shared" si="4"/>
        <v>-3133878</v>
      </c>
      <c r="I44" s="77">
        <f t="shared" si="4"/>
        <v>-71532</v>
      </c>
      <c r="J44" s="77">
        <f t="shared" si="4"/>
        <v>4666379</v>
      </c>
      <c r="K44" s="77">
        <f t="shared" si="4"/>
        <v>-5229213</v>
      </c>
      <c r="L44" s="77">
        <f t="shared" si="4"/>
        <v>7629284</v>
      </c>
      <c r="M44" s="77">
        <f t="shared" si="4"/>
        <v>-5423910</v>
      </c>
      <c r="N44" s="77">
        <f t="shared" si="4"/>
        <v>-3023839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1642540</v>
      </c>
      <c r="X44" s="77">
        <f t="shared" si="4"/>
        <v>-1150510</v>
      </c>
      <c r="Y44" s="77">
        <f t="shared" si="4"/>
        <v>2793050</v>
      </c>
      <c r="Z44" s="212">
        <f>+IF(X44&lt;&gt;0,+(Y44/X44)*100,0)</f>
        <v>-242.76625148847035</v>
      </c>
      <c r="AA44" s="210">
        <f>+AA42-AA43</f>
        <v>-2301020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-29390104</v>
      </c>
      <c r="D46" s="206">
        <f>SUM(D44:D45)</f>
        <v>0</v>
      </c>
      <c r="E46" s="207">
        <f t="shared" si="5"/>
        <v>-2301020</v>
      </c>
      <c r="F46" s="88">
        <f t="shared" si="5"/>
        <v>-2301020</v>
      </c>
      <c r="G46" s="88">
        <f t="shared" si="5"/>
        <v>7871789</v>
      </c>
      <c r="H46" s="88">
        <f t="shared" si="5"/>
        <v>-3133878</v>
      </c>
      <c r="I46" s="88">
        <f t="shared" si="5"/>
        <v>-71532</v>
      </c>
      <c r="J46" s="88">
        <f t="shared" si="5"/>
        <v>4666379</v>
      </c>
      <c r="K46" s="88">
        <f t="shared" si="5"/>
        <v>-5229213</v>
      </c>
      <c r="L46" s="88">
        <f t="shared" si="5"/>
        <v>7629284</v>
      </c>
      <c r="M46" s="88">
        <f t="shared" si="5"/>
        <v>-5423910</v>
      </c>
      <c r="N46" s="88">
        <f t="shared" si="5"/>
        <v>-3023839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1642540</v>
      </c>
      <c r="X46" s="88">
        <f t="shared" si="5"/>
        <v>-1150510</v>
      </c>
      <c r="Y46" s="88">
        <f t="shared" si="5"/>
        <v>2793050</v>
      </c>
      <c r="Z46" s="208">
        <f>+IF(X46&lt;&gt;0,+(Y46/X46)*100,0)</f>
        <v>-242.76625148847035</v>
      </c>
      <c r="AA46" s="206">
        <f>SUM(AA44:AA45)</f>
        <v>-2301020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-29390104</v>
      </c>
      <c r="D48" s="217">
        <f>SUM(D46:D47)</f>
        <v>0</v>
      </c>
      <c r="E48" s="218">
        <f t="shared" si="6"/>
        <v>-2301020</v>
      </c>
      <c r="F48" s="219">
        <f t="shared" si="6"/>
        <v>-2301020</v>
      </c>
      <c r="G48" s="219">
        <f t="shared" si="6"/>
        <v>7871789</v>
      </c>
      <c r="H48" s="220">
        <f t="shared" si="6"/>
        <v>-3133878</v>
      </c>
      <c r="I48" s="220">
        <f t="shared" si="6"/>
        <v>-71532</v>
      </c>
      <c r="J48" s="220">
        <f t="shared" si="6"/>
        <v>4666379</v>
      </c>
      <c r="K48" s="220">
        <f t="shared" si="6"/>
        <v>-5229213</v>
      </c>
      <c r="L48" s="220">
        <f t="shared" si="6"/>
        <v>7629284</v>
      </c>
      <c r="M48" s="219">
        <f t="shared" si="6"/>
        <v>-5423910</v>
      </c>
      <c r="N48" s="219">
        <f t="shared" si="6"/>
        <v>-3023839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1642540</v>
      </c>
      <c r="X48" s="220">
        <f t="shared" si="6"/>
        <v>-1150510</v>
      </c>
      <c r="Y48" s="220">
        <f t="shared" si="6"/>
        <v>2793050</v>
      </c>
      <c r="Z48" s="221">
        <f>+IF(X48&lt;&gt;0,+(Y48/X48)*100,0)</f>
        <v>-242.76625148847035</v>
      </c>
      <c r="AA48" s="222">
        <f>SUM(AA46:AA47)</f>
        <v>-2301020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1219599</v>
      </c>
      <c r="D5" s="153">
        <f>SUM(D6:D8)</f>
        <v>0</v>
      </c>
      <c r="E5" s="154">
        <f t="shared" si="0"/>
        <v>2600000</v>
      </c>
      <c r="F5" s="100">
        <f t="shared" si="0"/>
        <v>2600000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33132</v>
      </c>
      <c r="L5" s="100">
        <f t="shared" si="0"/>
        <v>0</v>
      </c>
      <c r="M5" s="100">
        <f t="shared" si="0"/>
        <v>0</v>
      </c>
      <c r="N5" s="100">
        <f t="shared" si="0"/>
        <v>33132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33132</v>
      </c>
      <c r="X5" s="100">
        <f t="shared" si="0"/>
        <v>1300000</v>
      </c>
      <c r="Y5" s="100">
        <f t="shared" si="0"/>
        <v>-1266868</v>
      </c>
      <c r="Z5" s="137">
        <f>+IF(X5&lt;&gt;0,+(Y5/X5)*100,0)</f>
        <v>-97.45138461538461</v>
      </c>
      <c r="AA5" s="153">
        <f>SUM(AA6:AA8)</f>
        <v>2600000</v>
      </c>
    </row>
    <row r="6" spans="1:27" ht="13.5">
      <c r="A6" s="138" t="s">
        <v>75</v>
      </c>
      <c r="B6" s="136"/>
      <c r="C6" s="155">
        <v>300525</v>
      </c>
      <c r="D6" s="155"/>
      <c r="E6" s="156">
        <v>30000</v>
      </c>
      <c r="F6" s="60">
        <v>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15000</v>
      </c>
      <c r="Y6" s="60">
        <v>-15000</v>
      </c>
      <c r="Z6" s="140">
        <v>-100</v>
      </c>
      <c r="AA6" s="62">
        <v>30000</v>
      </c>
    </row>
    <row r="7" spans="1:27" ht="13.5">
      <c r="A7" s="138" t="s">
        <v>76</v>
      </c>
      <c r="B7" s="136"/>
      <c r="C7" s="157">
        <v>250438</v>
      </c>
      <c r="D7" s="157"/>
      <c r="E7" s="158">
        <v>635000</v>
      </c>
      <c r="F7" s="159">
        <v>635000</v>
      </c>
      <c r="G7" s="159"/>
      <c r="H7" s="159"/>
      <c r="I7" s="159"/>
      <c r="J7" s="159"/>
      <c r="K7" s="159">
        <v>12832</v>
      </c>
      <c r="L7" s="159"/>
      <c r="M7" s="159"/>
      <c r="N7" s="159">
        <v>12832</v>
      </c>
      <c r="O7" s="159"/>
      <c r="P7" s="159"/>
      <c r="Q7" s="159"/>
      <c r="R7" s="159"/>
      <c r="S7" s="159"/>
      <c r="T7" s="159"/>
      <c r="U7" s="159"/>
      <c r="V7" s="159"/>
      <c r="W7" s="159">
        <v>12832</v>
      </c>
      <c r="X7" s="159">
        <v>317500</v>
      </c>
      <c r="Y7" s="159">
        <v>-304668</v>
      </c>
      <c r="Z7" s="141">
        <v>-95.96</v>
      </c>
      <c r="AA7" s="225">
        <v>635000</v>
      </c>
    </row>
    <row r="8" spans="1:27" ht="13.5">
      <c r="A8" s="138" t="s">
        <v>77</v>
      </c>
      <c r="B8" s="136"/>
      <c r="C8" s="155">
        <v>668636</v>
      </c>
      <c r="D8" s="155"/>
      <c r="E8" s="156">
        <v>1935000</v>
      </c>
      <c r="F8" s="60">
        <v>1935000</v>
      </c>
      <c r="G8" s="60"/>
      <c r="H8" s="60"/>
      <c r="I8" s="60"/>
      <c r="J8" s="60"/>
      <c r="K8" s="60">
        <v>20300</v>
      </c>
      <c r="L8" s="60"/>
      <c r="M8" s="60"/>
      <c r="N8" s="60">
        <v>20300</v>
      </c>
      <c r="O8" s="60"/>
      <c r="P8" s="60"/>
      <c r="Q8" s="60"/>
      <c r="R8" s="60"/>
      <c r="S8" s="60"/>
      <c r="T8" s="60"/>
      <c r="U8" s="60"/>
      <c r="V8" s="60"/>
      <c r="W8" s="60">
        <v>20300</v>
      </c>
      <c r="X8" s="60">
        <v>967500</v>
      </c>
      <c r="Y8" s="60">
        <v>-947200</v>
      </c>
      <c r="Z8" s="140">
        <v>-97.9</v>
      </c>
      <c r="AA8" s="62">
        <v>1935000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237915</v>
      </c>
      <c r="D15" s="153">
        <f>SUM(D16:D18)</f>
        <v>0</v>
      </c>
      <c r="E15" s="154">
        <f t="shared" si="2"/>
        <v>1746000</v>
      </c>
      <c r="F15" s="100">
        <f t="shared" si="2"/>
        <v>1746000</v>
      </c>
      <c r="G15" s="100">
        <f t="shared" si="2"/>
        <v>0</v>
      </c>
      <c r="H15" s="100">
        <f t="shared" si="2"/>
        <v>0</v>
      </c>
      <c r="I15" s="100">
        <f t="shared" si="2"/>
        <v>39260</v>
      </c>
      <c r="J15" s="100">
        <f t="shared" si="2"/>
        <v>39260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39260</v>
      </c>
      <c r="X15" s="100">
        <f t="shared" si="2"/>
        <v>873000</v>
      </c>
      <c r="Y15" s="100">
        <f t="shared" si="2"/>
        <v>-833740</v>
      </c>
      <c r="Z15" s="137">
        <f>+IF(X15&lt;&gt;0,+(Y15/X15)*100,0)</f>
        <v>-95.5028636884307</v>
      </c>
      <c r="AA15" s="102">
        <f>SUM(AA16:AA18)</f>
        <v>1746000</v>
      </c>
    </row>
    <row r="16" spans="1:27" ht="13.5">
      <c r="A16" s="138" t="s">
        <v>85</v>
      </c>
      <c r="B16" s="136"/>
      <c r="C16" s="155">
        <v>237915</v>
      </c>
      <c r="D16" s="155"/>
      <c r="E16" s="156">
        <v>1746000</v>
      </c>
      <c r="F16" s="60">
        <v>1746000</v>
      </c>
      <c r="G16" s="60"/>
      <c r="H16" s="60"/>
      <c r="I16" s="60">
        <v>39260</v>
      </c>
      <c r="J16" s="60">
        <v>39260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39260</v>
      </c>
      <c r="X16" s="60">
        <v>873000</v>
      </c>
      <c r="Y16" s="60">
        <v>-833740</v>
      </c>
      <c r="Z16" s="140">
        <v>-95.5</v>
      </c>
      <c r="AA16" s="62">
        <v>1746000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1457514</v>
      </c>
      <c r="D25" s="217">
        <f>+D5+D9+D15+D19+D24</f>
        <v>0</v>
      </c>
      <c r="E25" s="230">
        <f t="shared" si="4"/>
        <v>4346000</v>
      </c>
      <c r="F25" s="219">
        <f t="shared" si="4"/>
        <v>4346000</v>
      </c>
      <c r="G25" s="219">
        <f t="shared" si="4"/>
        <v>0</v>
      </c>
      <c r="H25" s="219">
        <f t="shared" si="4"/>
        <v>0</v>
      </c>
      <c r="I25" s="219">
        <f t="shared" si="4"/>
        <v>39260</v>
      </c>
      <c r="J25" s="219">
        <f t="shared" si="4"/>
        <v>39260</v>
      </c>
      <c r="K25" s="219">
        <f t="shared" si="4"/>
        <v>33132</v>
      </c>
      <c r="L25" s="219">
        <f t="shared" si="4"/>
        <v>0</v>
      </c>
      <c r="M25" s="219">
        <f t="shared" si="4"/>
        <v>0</v>
      </c>
      <c r="N25" s="219">
        <f t="shared" si="4"/>
        <v>33132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72392</v>
      </c>
      <c r="X25" s="219">
        <f t="shared" si="4"/>
        <v>2173000</v>
      </c>
      <c r="Y25" s="219">
        <f t="shared" si="4"/>
        <v>-2100608</v>
      </c>
      <c r="Z25" s="231">
        <f>+IF(X25&lt;&gt;0,+(Y25/X25)*100,0)</f>
        <v>-96.66856879889554</v>
      </c>
      <c r="AA25" s="232">
        <f>+AA5+AA9+AA15+AA19+AA24</f>
        <v>4346000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1457514</v>
      </c>
      <c r="D28" s="155"/>
      <c r="E28" s="156">
        <v>4346000</v>
      </c>
      <c r="F28" s="60">
        <v>4346000</v>
      </c>
      <c r="G28" s="60"/>
      <c r="H28" s="60"/>
      <c r="I28" s="60">
        <v>39260</v>
      </c>
      <c r="J28" s="60">
        <v>39260</v>
      </c>
      <c r="K28" s="60">
        <v>33132</v>
      </c>
      <c r="L28" s="60"/>
      <c r="M28" s="60"/>
      <c r="N28" s="60">
        <v>33132</v>
      </c>
      <c r="O28" s="60"/>
      <c r="P28" s="60"/>
      <c r="Q28" s="60"/>
      <c r="R28" s="60"/>
      <c r="S28" s="60"/>
      <c r="T28" s="60"/>
      <c r="U28" s="60"/>
      <c r="V28" s="60"/>
      <c r="W28" s="60">
        <v>72392</v>
      </c>
      <c r="X28" s="60">
        <v>2173000</v>
      </c>
      <c r="Y28" s="60">
        <v>-2100608</v>
      </c>
      <c r="Z28" s="140">
        <v>-96.67</v>
      </c>
      <c r="AA28" s="155">
        <v>4346000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1457514</v>
      </c>
      <c r="D32" s="210">
        <f>SUM(D28:D31)</f>
        <v>0</v>
      </c>
      <c r="E32" s="211">
        <f t="shared" si="5"/>
        <v>4346000</v>
      </c>
      <c r="F32" s="77">
        <f t="shared" si="5"/>
        <v>4346000</v>
      </c>
      <c r="G32" s="77">
        <f t="shared" si="5"/>
        <v>0</v>
      </c>
      <c r="H32" s="77">
        <f t="shared" si="5"/>
        <v>0</v>
      </c>
      <c r="I32" s="77">
        <f t="shared" si="5"/>
        <v>39260</v>
      </c>
      <c r="J32" s="77">
        <f t="shared" si="5"/>
        <v>39260</v>
      </c>
      <c r="K32" s="77">
        <f t="shared" si="5"/>
        <v>33132</v>
      </c>
      <c r="L32" s="77">
        <f t="shared" si="5"/>
        <v>0</v>
      </c>
      <c r="M32" s="77">
        <f t="shared" si="5"/>
        <v>0</v>
      </c>
      <c r="N32" s="77">
        <f t="shared" si="5"/>
        <v>33132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72392</v>
      </c>
      <c r="X32" s="77">
        <f t="shared" si="5"/>
        <v>2173000</v>
      </c>
      <c r="Y32" s="77">
        <f t="shared" si="5"/>
        <v>-2100608</v>
      </c>
      <c r="Z32" s="212">
        <f>+IF(X32&lt;&gt;0,+(Y32/X32)*100,0)</f>
        <v>-96.66856879889554</v>
      </c>
      <c r="AA32" s="79">
        <f>SUM(AA28:AA31)</f>
        <v>4346000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1457514</v>
      </c>
      <c r="D36" s="222">
        <f>SUM(D32:D35)</f>
        <v>0</v>
      </c>
      <c r="E36" s="218">
        <f t="shared" si="6"/>
        <v>4346000</v>
      </c>
      <c r="F36" s="220">
        <f t="shared" si="6"/>
        <v>4346000</v>
      </c>
      <c r="G36" s="220">
        <f t="shared" si="6"/>
        <v>0</v>
      </c>
      <c r="H36" s="220">
        <f t="shared" si="6"/>
        <v>0</v>
      </c>
      <c r="I36" s="220">
        <f t="shared" si="6"/>
        <v>39260</v>
      </c>
      <c r="J36" s="220">
        <f t="shared" si="6"/>
        <v>39260</v>
      </c>
      <c r="K36" s="220">
        <f t="shared" si="6"/>
        <v>33132</v>
      </c>
      <c r="L36" s="220">
        <f t="shared" si="6"/>
        <v>0</v>
      </c>
      <c r="M36" s="220">
        <f t="shared" si="6"/>
        <v>0</v>
      </c>
      <c r="N36" s="220">
        <f t="shared" si="6"/>
        <v>33132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72392</v>
      </c>
      <c r="X36" s="220">
        <f t="shared" si="6"/>
        <v>2173000</v>
      </c>
      <c r="Y36" s="220">
        <f t="shared" si="6"/>
        <v>-2100608</v>
      </c>
      <c r="Z36" s="221">
        <f>+IF(X36&lt;&gt;0,+(Y36/X36)*100,0)</f>
        <v>-96.66856879889554</v>
      </c>
      <c r="AA36" s="239">
        <f>SUM(AA32:AA35)</f>
        <v>4346000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1819068</v>
      </c>
      <c r="D6" s="155"/>
      <c r="E6" s="59"/>
      <c r="F6" s="60"/>
      <c r="G6" s="60">
        <v>2683359</v>
      </c>
      <c r="H6" s="60">
        <v>3534734</v>
      </c>
      <c r="I6" s="60">
        <v>3942889</v>
      </c>
      <c r="J6" s="60">
        <v>3942889</v>
      </c>
      <c r="K6" s="60">
        <v>1177904</v>
      </c>
      <c r="L6" s="60">
        <v>8807514</v>
      </c>
      <c r="M6" s="60">
        <v>773503</v>
      </c>
      <c r="N6" s="60">
        <v>773503</v>
      </c>
      <c r="O6" s="60"/>
      <c r="P6" s="60"/>
      <c r="Q6" s="60"/>
      <c r="R6" s="60"/>
      <c r="S6" s="60"/>
      <c r="T6" s="60"/>
      <c r="U6" s="60"/>
      <c r="V6" s="60"/>
      <c r="W6" s="60">
        <v>773503</v>
      </c>
      <c r="X6" s="60"/>
      <c r="Y6" s="60">
        <v>773503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5000000</v>
      </c>
      <c r="F7" s="60">
        <v>5000000</v>
      </c>
      <c r="G7" s="60">
        <v>7005755</v>
      </c>
      <c r="H7" s="60">
        <v>3016027</v>
      </c>
      <c r="I7" s="60">
        <v>2506247</v>
      </c>
      <c r="J7" s="60">
        <v>2506247</v>
      </c>
      <c r="K7" s="60"/>
      <c r="L7" s="60"/>
      <c r="M7" s="60">
        <v>2606496</v>
      </c>
      <c r="N7" s="60">
        <v>2606496</v>
      </c>
      <c r="O7" s="60"/>
      <c r="P7" s="60"/>
      <c r="Q7" s="60"/>
      <c r="R7" s="60"/>
      <c r="S7" s="60"/>
      <c r="T7" s="60"/>
      <c r="U7" s="60"/>
      <c r="V7" s="60"/>
      <c r="W7" s="60">
        <v>2606496</v>
      </c>
      <c r="X7" s="60">
        <v>2500000</v>
      </c>
      <c r="Y7" s="60">
        <v>106496</v>
      </c>
      <c r="Z7" s="140">
        <v>4.26</v>
      </c>
      <c r="AA7" s="62">
        <v>5000000</v>
      </c>
    </row>
    <row r="8" spans="1:27" ht="13.5">
      <c r="A8" s="249" t="s">
        <v>145</v>
      </c>
      <c r="B8" s="182"/>
      <c r="C8" s="155"/>
      <c r="D8" s="155"/>
      <c r="E8" s="59">
        <v>17193230</v>
      </c>
      <c r="F8" s="60">
        <v>17193230</v>
      </c>
      <c r="G8" s="60">
        <v>5957046</v>
      </c>
      <c r="H8" s="60">
        <v>6177376</v>
      </c>
      <c r="I8" s="60">
        <v>6161884</v>
      </c>
      <c r="J8" s="60">
        <v>6161884</v>
      </c>
      <c r="K8" s="60">
        <v>6161462</v>
      </c>
      <c r="L8" s="60">
        <v>-84378</v>
      </c>
      <c r="M8" s="60">
        <v>-84639</v>
      </c>
      <c r="N8" s="60">
        <v>-84639</v>
      </c>
      <c r="O8" s="60"/>
      <c r="P8" s="60"/>
      <c r="Q8" s="60"/>
      <c r="R8" s="60"/>
      <c r="S8" s="60"/>
      <c r="T8" s="60"/>
      <c r="U8" s="60"/>
      <c r="V8" s="60"/>
      <c r="W8" s="60">
        <v>-84639</v>
      </c>
      <c r="X8" s="60">
        <v>8596615</v>
      </c>
      <c r="Y8" s="60">
        <v>-8681254</v>
      </c>
      <c r="Z8" s="140">
        <v>-100.98</v>
      </c>
      <c r="AA8" s="62">
        <v>17193230</v>
      </c>
    </row>
    <row r="9" spans="1:27" ht="13.5">
      <c r="A9" s="249" t="s">
        <v>146</v>
      </c>
      <c r="B9" s="182"/>
      <c r="C9" s="155">
        <v>806729</v>
      </c>
      <c r="D9" s="155"/>
      <c r="E9" s="59">
        <v>1033318</v>
      </c>
      <c r="F9" s="60">
        <v>1033318</v>
      </c>
      <c r="G9" s="60">
        <v>1416299</v>
      </c>
      <c r="H9" s="60">
        <v>1516401</v>
      </c>
      <c r="I9" s="60">
        <v>1583321</v>
      </c>
      <c r="J9" s="60">
        <v>1583321</v>
      </c>
      <c r="K9" s="60">
        <v>1724106</v>
      </c>
      <c r="L9" s="60">
        <v>1791426</v>
      </c>
      <c r="M9" s="60">
        <v>1850525</v>
      </c>
      <c r="N9" s="60">
        <v>1850525</v>
      </c>
      <c r="O9" s="60"/>
      <c r="P9" s="60"/>
      <c r="Q9" s="60"/>
      <c r="R9" s="60"/>
      <c r="S9" s="60"/>
      <c r="T9" s="60"/>
      <c r="U9" s="60"/>
      <c r="V9" s="60"/>
      <c r="W9" s="60">
        <v>1850525</v>
      </c>
      <c r="X9" s="60">
        <v>516659</v>
      </c>
      <c r="Y9" s="60">
        <v>1333866</v>
      </c>
      <c r="Z9" s="140">
        <v>258.17</v>
      </c>
      <c r="AA9" s="62">
        <v>1033318</v>
      </c>
    </row>
    <row r="10" spans="1:27" ht="13.5">
      <c r="A10" s="249" t="s">
        <v>147</v>
      </c>
      <c r="B10" s="182"/>
      <c r="C10" s="155">
        <v>979901</v>
      </c>
      <c r="D10" s="155"/>
      <c r="E10" s="59"/>
      <c r="F10" s="60"/>
      <c r="G10" s="159">
        <v>10547276</v>
      </c>
      <c r="H10" s="159">
        <v>10547276</v>
      </c>
      <c r="I10" s="159">
        <v>10547276</v>
      </c>
      <c r="J10" s="60">
        <v>10547276</v>
      </c>
      <c r="K10" s="159">
        <v>10547276</v>
      </c>
      <c r="L10" s="159">
        <v>10190276</v>
      </c>
      <c r="M10" s="60">
        <v>10190276</v>
      </c>
      <c r="N10" s="159">
        <v>10190276</v>
      </c>
      <c r="O10" s="159"/>
      <c r="P10" s="159"/>
      <c r="Q10" s="60"/>
      <c r="R10" s="159"/>
      <c r="S10" s="159"/>
      <c r="T10" s="60"/>
      <c r="U10" s="159"/>
      <c r="V10" s="159"/>
      <c r="W10" s="159">
        <v>10190276</v>
      </c>
      <c r="X10" s="60"/>
      <c r="Y10" s="159">
        <v>10190276</v>
      </c>
      <c r="Z10" s="141"/>
      <c r="AA10" s="225"/>
    </row>
    <row r="11" spans="1:27" ht="13.5">
      <c r="A11" s="249" t="s">
        <v>148</v>
      </c>
      <c r="B11" s="182"/>
      <c r="C11" s="155">
        <v>123671</v>
      </c>
      <c r="D11" s="155"/>
      <c r="E11" s="59"/>
      <c r="F11" s="60"/>
      <c r="G11" s="60">
        <v>159691</v>
      </c>
      <c r="H11" s="60">
        <v>123671</v>
      </c>
      <c r="I11" s="60">
        <v>123671</v>
      </c>
      <c r="J11" s="60">
        <v>123671</v>
      </c>
      <c r="K11" s="60">
        <v>123671</v>
      </c>
      <c r="L11" s="60">
        <v>123671</v>
      </c>
      <c r="M11" s="60">
        <v>123671</v>
      </c>
      <c r="N11" s="60">
        <v>123671</v>
      </c>
      <c r="O11" s="60"/>
      <c r="P11" s="60"/>
      <c r="Q11" s="60"/>
      <c r="R11" s="60"/>
      <c r="S11" s="60"/>
      <c r="T11" s="60"/>
      <c r="U11" s="60"/>
      <c r="V11" s="60"/>
      <c r="W11" s="60">
        <v>123671</v>
      </c>
      <c r="X11" s="60"/>
      <c r="Y11" s="60">
        <v>123671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3729369</v>
      </c>
      <c r="D12" s="168">
        <f>SUM(D6:D11)</f>
        <v>0</v>
      </c>
      <c r="E12" s="72">
        <f t="shared" si="0"/>
        <v>23226548</v>
      </c>
      <c r="F12" s="73">
        <f t="shared" si="0"/>
        <v>23226548</v>
      </c>
      <c r="G12" s="73">
        <f t="shared" si="0"/>
        <v>27769426</v>
      </c>
      <c r="H12" s="73">
        <f t="shared" si="0"/>
        <v>24915485</v>
      </c>
      <c r="I12" s="73">
        <f t="shared" si="0"/>
        <v>24865288</v>
      </c>
      <c r="J12" s="73">
        <f t="shared" si="0"/>
        <v>24865288</v>
      </c>
      <c r="K12" s="73">
        <f t="shared" si="0"/>
        <v>19734419</v>
      </c>
      <c r="L12" s="73">
        <f t="shared" si="0"/>
        <v>20828509</v>
      </c>
      <c r="M12" s="73">
        <f t="shared" si="0"/>
        <v>15459832</v>
      </c>
      <c r="N12" s="73">
        <f t="shared" si="0"/>
        <v>15459832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15459832</v>
      </c>
      <c r="X12" s="73">
        <f t="shared" si="0"/>
        <v>11613274</v>
      </c>
      <c r="Y12" s="73">
        <f t="shared" si="0"/>
        <v>3846558</v>
      </c>
      <c r="Z12" s="170">
        <f>+IF(X12&lt;&gt;0,+(Y12/X12)*100,0)</f>
        <v>33.12208081889741</v>
      </c>
      <c r="AA12" s="74">
        <f>SUM(AA6:AA11)</f>
        <v>23226548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20082803</v>
      </c>
      <c r="D19" s="155"/>
      <c r="E19" s="59">
        <v>20716156</v>
      </c>
      <c r="F19" s="60">
        <v>20716156</v>
      </c>
      <c r="G19" s="60">
        <v>21823310</v>
      </c>
      <c r="H19" s="60">
        <v>20084999</v>
      </c>
      <c r="I19" s="60">
        <v>20124212</v>
      </c>
      <c r="J19" s="60">
        <v>20124212</v>
      </c>
      <c r="K19" s="60">
        <v>20153275</v>
      </c>
      <c r="L19" s="60">
        <v>21494890</v>
      </c>
      <c r="M19" s="60">
        <v>21494890</v>
      </c>
      <c r="N19" s="60">
        <v>21494890</v>
      </c>
      <c r="O19" s="60"/>
      <c r="P19" s="60"/>
      <c r="Q19" s="60"/>
      <c r="R19" s="60"/>
      <c r="S19" s="60"/>
      <c r="T19" s="60"/>
      <c r="U19" s="60"/>
      <c r="V19" s="60"/>
      <c r="W19" s="60">
        <v>21494890</v>
      </c>
      <c r="X19" s="60">
        <v>10358078</v>
      </c>
      <c r="Y19" s="60">
        <v>11136812</v>
      </c>
      <c r="Z19" s="140">
        <v>107.52</v>
      </c>
      <c r="AA19" s="62">
        <v>20716156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739015</v>
      </c>
      <c r="D22" s="155"/>
      <c r="E22" s="59">
        <v>408000</v>
      </c>
      <c r="F22" s="60">
        <v>408000</v>
      </c>
      <c r="G22" s="60">
        <v>407540</v>
      </c>
      <c r="H22" s="60">
        <v>711774</v>
      </c>
      <c r="I22" s="60">
        <v>711774</v>
      </c>
      <c r="J22" s="60">
        <v>711774</v>
      </c>
      <c r="K22" s="60">
        <v>711774</v>
      </c>
      <c r="L22" s="60">
        <v>739015</v>
      </c>
      <c r="M22" s="60">
        <v>739015</v>
      </c>
      <c r="N22" s="60">
        <v>739015</v>
      </c>
      <c r="O22" s="60"/>
      <c r="P22" s="60"/>
      <c r="Q22" s="60"/>
      <c r="R22" s="60"/>
      <c r="S22" s="60"/>
      <c r="T22" s="60"/>
      <c r="U22" s="60"/>
      <c r="V22" s="60"/>
      <c r="W22" s="60">
        <v>739015</v>
      </c>
      <c r="X22" s="60">
        <v>204000</v>
      </c>
      <c r="Y22" s="60">
        <v>535015</v>
      </c>
      <c r="Z22" s="140">
        <v>262.26</v>
      </c>
      <c r="AA22" s="62">
        <v>408000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124790</v>
      </c>
      <c r="H23" s="159">
        <v>125441</v>
      </c>
      <c r="I23" s="159">
        <v>126097</v>
      </c>
      <c r="J23" s="60">
        <v>126097</v>
      </c>
      <c r="K23" s="159">
        <v>126758</v>
      </c>
      <c r="L23" s="159">
        <v>127423</v>
      </c>
      <c r="M23" s="60">
        <v>128090</v>
      </c>
      <c r="N23" s="159">
        <v>128090</v>
      </c>
      <c r="O23" s="159"/>
      <c r="P23" s="159"/>
      <c r="Q23" s="60"/>
      <c r="R23" s="159"/>
      <c r="S23" s="159"/>
      <c r="T23" s="60"/>
      <c r="U23" s="159"/>
      <c r="V23" s="159"/>
      <c r="W23" s="159">
        <v>128090</v>
      </c>
      <c r="X23" s="60"/>
      <c r="Y23" s="159">
        <v>128090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20821818</v>
      </c>
      <c r="D24" s="168">
        <f>SUM(D15:D23)</f>
        <v>0</v>
      </c>
      <c r="E24" s="76">
        <f t="shared" si="1"/>
        <v>21124156</v>
      </c>
      <c r="F24" s="77">
        <f t="shared" si="1"/>
        <v>21124156</v>
      </c>
      <c r="G24" s="77">
        <f t="shared" si="1"/>
        <v>22355640</v>
      </c>
      <c r="H24" s="77">
        <f t="shared" si="1"/>
        <v>20922214</v>
      </c>
      <c r="I24" s="77">
        <f t="shared" si="1"/>
        <v>20962083</v>
      </c>
      <c r="J24" s="77">
        <f t="shared" si="1"/>
        <v>20962083</v>
      </c>
      <c r="K24" s="77">
        <f t="shared" si="1"/>
        <v>20991807</v>
      </c>
      <c r="L24" s="77">
        <f t="shared" si="1"/>
        <v>22361328</v>
      </c>
      <c r="M24" s="77">
        <f t="shared" si="1"/>
        <v>22361995</v>
      </c>
      <c r="N24" s="77">
        <f t="shared" si="1"/>
        <v>22361995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22361995</v>
      </c>
      <c r="X24" s="77">
        <f t="shared" si="1"/>
        <v>10562078</v>
      </c>
      <c r="Y24" s="77">
        <f t="shared" si="1"/>
        <v>11799917</v>
      </c>
      <c r="Z24" s="212">
        <f>+IF(X24&lt;&gt;0,+(Y24/X24)*100,0)</f>
        <v>111.71965403020126</v>
      </c>
      <c r="AA24" s="79">
        <f>SUM(AA15:AA23)</f>
        <v>21124156</v>
      </c>
    </row>
    <row r="25" spans="1:27" ht="13.5">
      <c r="A25" s="250" t="s">
        <v>159</v>
      </c>
      <c r="B25" s="251"/>
      <c r="C25" s="168">
        <f aca="true" t="shared" si="2" ref="C25:Y25">+C12+C24</f>
        <v>24551187</v>
      </c>
      <c r="D25" s="168">
        <f>+D12+D24</f>
        <v>0</v>
      </c>
      <c r="E25" s="72">
        <f t="shared" si="2"/>
        <v>44350704</v>
      </c>
      <c r="F25" s="73">
        <f t="shared" si="2"/>
        <v>44350704</v>
      </c>
      <c r="G25" s="73">
        <f t="shared" si="2"/>
        <v>50125066</v>
      </c>
      <c r="H25" s="73">
        <f t="shared" si="2"/>
        <v>45837699</v>
      </c>
      <c r="I25" s="73">
        <f t="shared" si="2"/>
        <v>45827371</v>
      </c>
      <c r="J25" s="73">
        <f t="shared" si="2"/>
        <v>45827371</v>
      </c>
      <c r="K25" s="73">
        <f t="shared" si="2"/>
        <v>40726226</v>
      </c>
      <c r="L25" s="73">
        <f t="shared" si="2"/>
        <v>43189837</v>
      </c>
      <c r="M25" s="73">
        <f t="shared" si="2"/>
        <v>37821827</v>
      </c>
      <c r="N25" s="73">
        <f t="shared" si="2"/>
        <v>37821827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37821827</v>
      </c>
      <c r="X25" s="73">
        <f t="shared" si="2"/>
        <v>22175352</v>
      </c>
      <c r="Y25" s="73">
        <f t="shared" si="2"/>
        <v>15646475</v>
      </c>
      <c r="Z25" s="170">
        <f>+IF(X25&lt;&gt;0,+(Y25/X25)*100,0)</f>
        <v>70.5579555174592</v>
      </c>
      <c r="AA25" s="74">
        <f>+AA12+AA24</f>
        <v>44350704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-241331</v>
      </c>
      <c r="H30" s="60">
        <v>-71822</v>
      </c>
      <c r="I30" s="60">
        <v>-171201</v>
      </c>
      <c r="J30" s="60">
        <v>-171201</v>
      </c>
      <c r="K30" s="60">
        <v>-270581</v>
      </c>
      <c r="L30" s="60">
        <v>-369960</v>
      </c>
      <c r="M30" s="60">
        <v>124087</v>
      </c>
      <c r="N30" s="60">
        <v>124087</v>
      </c>
      <c r="O30" s="60"/>
      <c r="P30" s="60"/>
      <c r="Q30" s="60"/>
      <c r="R30" s="60"/>
      <c r="S30" s="60"/>
      <c r="T30" s="60"/>
      <c r="U30" s="60"/>
      <c r="V30" s="60"/>
      <c r="W30" s="60">
        <v>124087</v>
      </c>
      <c r="X30" s="60"/>
      <c r="Y30" s="60">
        <v>124087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8283540</v>
      </c>
      <c r="D32" s="155"/>
      <c r="E32" s="59">
        <v>15076021</v>
      </c>
      <c r="F32" s="60">
        <v>15076021</v>
      </c>
      <c r="G32" s="60">
        <v>4772326</v>
      </c>
      <c r="H32" s="60">
        <v>4341664</v>
      </c>
      <c r="I32" s="60">
        <v>2294708</v>
      </c>
      <c r="J32" s="60">
        <v>2294708</v>
      </c>
      <c r="K32" s="60">
        <v>2692252</v>
      </c>
      <c r="L32" s="60">
        <v>3718437</v>
      </c>
      <c r="M32" s="60">
        <v>3825953</v>
      </c>
      <c r="N32" s="60">
        <v>3825953</v>
      </c>
      <c r="O32" s="60"/>
      <c r="P32" s="60"/>
      <c r="Q32" s="60"/>
      <c r="R32" s="60"/>
      <c r="S32" s="60"/>
      <c r="T32" s="60"/>
      <c r="U32" s="60"/>
      <c r="V32" s="60"/>
      <c r="W32" s="60">
        <v>3825953</v>
      </c>
      <c r="X32" s="60">
        <v>7538011</v>
      </c>
      <c r="Y32" s="60">
        <v>-3712058</v>
      </c>
      <c r="Z32" s="140">
        <v>-49.24</v>
      </c>
      <c r="AA32" s="62">
        <v>15076021</v>
      </c>
    </row>
    <row r="33" spans="1:27" ht="13.5">
      <c r="A33" s="249" t="s">
        <v>165</v>
      </c>
      <c r="B33" s="182"/>
      <c r="C33" s="155">
        <v>237000</v>
      </c>
      <c r="D33" s="155"/>
      <c r="E33" s="59">
        <v>84000</v>
      </c>
      <c r="F33" s="60">
        <v>84000</v>
      </c>
      <c r="G33" s="60">
        <v>2134747</v>
      </c>
      <c r="H33" s="60">
        <v>3534804</v>
      </c>
      <c r="I33" s="60">
        <v>1684185</v>
      </c>
      <c r="J33" s="60">
        <v>1684185</v>
      </c>
      <c r="K33" s="60">
        <v>3435694</v>
      </c>
      <c r="L33" s="60">
        <v>13490493</v>
      </c>
      <c r="M33" s="60">
        <v>12672802</v>
      </c>
      <c r="N33" s="60">
        <v>12672802</v>
      </c>
      <c r="O33" s="60"/>
      <c r="P33" s="60"/>
      <c r="Q33" s="60"/>
      <c r="R33" s="60"/>
      <c r="S33" s="60"/>
      <c r="T33" s="60"/>
      <c r="U33" s="60"/>
      <c r="V33" s="60"/>
      <c r="W33" s="60">
        <v>12672802</v>
      </c>
      <c r="X33" s="60">
        <v>42000</v>
      </c>
      <c r="Y33" s="60">
        <v>12630802</v>
      </c>
      <c r="Z33" s="140">
        <v>30073.34</v>
      </c>
      <c r="AA33" s="62">
        <v>84000</v>
      </c>
    </row>
    <row r="34" spans="1:27" ht="13.5">
      <c r="A34" s="250" t="s">
        <v>58</v>
      </c>
      <c r="B34" s="251"/>
      <c r="C34" s="168">
        <f aca="true" t="shared" si="3" ref="C34:Y34">SUM(C29:C33)</f>
        <v>8520540</v>
      </c>
      <c r="D34" s="168">
        <f>SUM(D29:D33)</f>
        <v>0</v>
      </c>
      <c r="E34" s="72">
        <f t="shared" si="3"/>
        <v>15160021</v>
      </c>
      <c r="F34" s="73">
        <f t="shared" si="3"/>
        <v>15160021</v>
      </c>
      <c r="G34" s="73">
        <f t="shared" si="3"/>
        <v>6665742</v>
      </c>
      <c r="H34" s="73">
        <f t="shared" si="3"/>
        <v>7804646</v>
      </c>
      <c r="I34" s="73">
        <f t="shared" si="3"/>
        <v>3807692</v>
      </c>
      <c r="J34" s="73">
        <f t="shared" si="3"/>
        <v>3807692</v>
      </c>
      <c r="K34" s="73">
        <f t="shared" si="3"/>
        <v>5857365</v>
      </c>
      <c r="L34" s="73">
        <f t="shared" si="3"/>
        <v>16838970</v>
      </c>
      <c r="M34" s="73">
        <f t="shared" si="3"/>
        <v>16622842</v>
      </c>
      <c r="N34" s="73">
        <f t="shared" si="3"/>
        <v>16622842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16622842</v>
      </c>
      <c r="X34" s="73">
        <f t="shared" si="3"/>
        <v>7580011</v>
      </c>
      <c r="Y34" s="73">
        <f t="shared" si="3"/>
        <v>9042831</v>
      </c>
      <c r="Z34" s="170">
        <f>+IF(X34&lt;&gt;0,+(Y34/X34)*100,0)</f>
        <v>119.298388880966</v>
      </c>
      <c r="AA34" s="74">
        <f>SUM(AA29:AA33)</f>
        <v>15160021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87160</v>
      </c>
      <c r="H37" s="60">
        <v>87160</v>
      </c>
      <c r="I37" s="60">
        <v>87160</v>
      </c>
      <c r="J37" s="60">
        <v>87160</v>
      </c>
      <c r="K37" s="60">
        <v>87160</v>
      </c>
      <c r="L37" s="60">
        <v>94592</v>
      </c>
      <c r="M37" s="60">
        <v>94592</v>
      </c>
      <c r="N37" s="60">
        <v>94592</v>
      </c>
      <c r="O37" s="60"/>
      <c r="P37" s="60"/>
      <c r="Q37" s="60"/>
      <c r="R37" s="60"/>
      <c r="S37" s="60"/>
      <c r="T37" s="60"/>
      <c r="U37" s="60"/>
      <c r="V37" s="60"/>
      <c r="W37" s="60">
        <v>94592</v>
      </c>
      <c r="X37" s="60"/>
      <c r="Y37" s="60">
        <v>94592</v>
      </c>
      <c r="Z37" s="140"/>
      <c r="AA37" s="62"/>
    </row>
    <row r="38" spans="1:27" ht="13.5">
      <c r="A38" s="249" t="s">
        <v>165</v>
      </c>
      <c r="B38" s="182"/>
      <c r="C38" s="155">
        <v>879000</v>
      </c>
      <c r="D38" s="155"/>
      <c r="E38" s="59">
        <v>579422</v>
      </c>
      <c r="F38" s="60">
        <v>579422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289711</v>
      </c>
      <c r="Y38" s="60">
        <v>-289711</v>
      </c>
      <c r="Z38" s="140">
        <v>-100</v>
      </c>
      <c r="AA38" s="62">
        <v>579422</v>
      </c>
    </row>
    <row r="39" spans="1:27" ht="13.5">
      <c r="A39" s="250" t="s">
        <v>59</v>
      </c>
      <c r="B39" s="253"/>
      <c r="C39" s="168">
        <f aca="true" t="shared" si="4" ref="C39:Y39">SUM(C37:C38)</f>
        <v>879000</v>
      </c>
      <c r="D39" s="168">
        <f>SUM(D37:D38)</f>
        <v>0</v>
      </c>
      <c r="E39" s="76">
        <f t="shared" si="4"/>
        <v>579422</v>
      </c>
      <c r="F39" s="77">
        <f t="shared" si="4"/>
        <v>579422</v>
      </c>
      <c r="G39" s="77">
        <f t="shared" si="4"/>
        <v>87160</v>
      </c>
      <c r="H39" s="77">
        <f t="shared" si="4"/>
        <v>87160</v>
      </c>
      <c r="I39" s="77">
        <f t="shared" si="4"/>
        <v>87160</v>
      </c>
      <c r="J39" s="77">
        <f t="shared" si="4"/>
        <v>87160</v>
      </c>
      <c r="K39" s="77">
        <f t="shared" si="4"/>
        <v>87160</v>
      </c>
      <c r="L39" s="77">
        <f t="shared" si="4"/>
        <v>94592</v>
      </c>
      <c r="M39" s="77">
        <f t="shared" si="4"/>
        <v>94592</v>
      </c>
      <c r="N39" s="77">
        <f t="shared" si="4"/>
        <v>94592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94592</v>
      </c>
      <c r="X39" s="77">
        <f t="shared" si="4"/>
        <v>289711</v>
      </c>
      <c r="Y39" s="77">
        <f t="shared" si="4"/>
        <v>-195119</v>
      </c>
      <c r="Z39" s="212">
        <f>+IF(X39&lt;&gt;0,+(Y39/X39)*100,0)</f>
        <v>-67.34953108442552</v>
      </c>
      <c r="AA39" s="79">
        <f>SUM(AA37:AA38)</f>
        <v>579422</v>
      </c>
    </row>
    <row r="40" spans="1:27" ht="13.5">
      <c r="A40" s="250" t="s">
        <v>167</v>
      </c>
      <c r="B40" s="251"/>
      <c r="C40" s="168">
        <f aca="true" t="shared" si="5" ref="C40:Y40">+C34+C39</f>
        <v>9399540</v>
      </c>
      <c r="D40" s="168">
        <f>+D34+D39</f>
        <v>0</v>
      </c>
      <c r="E40" s="72">
        <f t="shared" si="5"/>
        <v>15739443</v>
      </c>
      <c r="F40" s="73">
        <f t="shared" si="5"/>
        <v>15739443</v>
      </c>
      <c r="G40" s="73">
        <f t="shared" si="5"/>
        <v>6752902</v>
      </c>
      <c r="H40" s="73">
        <f t="shared" si="5"/>
        <v>7891806</v>
      </c>
      <c r="I40" s="73">
        <f t="shared" si="5"/>
        <v>3894852</v>
      </c>
      <c r="J40" s="73">
        <f t="shared" si="5"/>
        <v>3894852</v>
      </c>
      <c r="K40" s="73">
        <f t="shared" si="5"/>
        <v>5944525</v>
      </c>
      <c r="L40" s="73">
        <f t="shared" si="5"/>
        <v>16933562</v>
      </c>
      <c r="M40" s="73">
        <f t="shared" si="5"/>
        <v>16717434</v>
      </c>
      <c r="N40" s="73">
        <f t="shared" si="5"/>
        <v>16717434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16717434</v>
      </c>
      <c r="X40" s="73">
        <f t="shared" si="5"/>
        <v>7869722</v>
      </c>
      <c r="Y40" s="73">
        <f t="shared" si="5"/>
        <v>8847712</v>
      </c>
      <c r="Z40" s="170">
        <f>+IF(X40&lt;&gt;0,+(Y40/X40)*100,0)</f>
        <v>112.4272496537997</v>
      </c>
      <c r="AA40" s="74">
        <f>+AA34+AA39</f>
        <v>15739443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15151647</v>
      </c>
      <c r="D42" s="257">
        <f>+D25-D40</f>
        <v>0</v>
      </c>
      <c r="E42" s="258">
        <f t="shared" si="6"/>
        <v>28611261</v>
      </c>
      <c r="F42" s="259">
        <f t="shared" si="6"/>
        <v>28611261</v>
      </c>
      <c r="G42" s="259">
        <f t="shared" si="6"/>
        <v>43372164</v>
      </c>
      <c r="H42" s="259">
        <f t="shared" si="6"/>
        <v>37945893</v>
      </c>
      <c r="I42" s="259">
        <f t="shared" si="6"/>
        <v>41932519</v>
      </c>
      <c r="J42" s="259">
        <f t="shared" si="6"/>
        <v>41932519</v>
      </c>
      <c r="K42" s="259">
        <f t="shared" si="6"/>
        <v>34781701</v>
      </c>
      <c r="L42" s="259">
        <f t="shared" si="6"/>
        <v>26256275</v>
      </c>
      <c r="M42" s="259">
        <f t="shared" si="6"/>
        <v>21104393</v>
      </c>
      <c r="N42" s="259">
        <f t="shared" si="6"/>
        <v>21104393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21104393</v>
      </c>
      <c r="X42" s="259">
        <f t="shared" si="6"/>
        <v>14305630</v>
      </c>
      <c r="Y42" s="259">
        <f t="shared" si="6"/>
        <v>6798763</v>
      </c>
      <c r="Z42" s="260">
        <f>+IF(X42&lt;&gt;0,+(Y42/X42)*100,0)</f>
        <v>47.52508627722092</v>
      </c>
      <c r="AA42" s="261">
        <f>+AA25-AA40</f>
        <v>28611261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15151647</v>
      </c>
      <c r="D45" s="155"/>
      <c r="E45" s="59">
        <v>28611261</v>
      </c>
      <c r="F45" s="60">
        <v>28611261</v>
      </c>
      <c r="G45" s="60">
        <v>13481891</v>
      </c>
      <c r="H45" s="60">
        <v>10308816</v>
      </c>
      <c r="I45" s="60">
        <v>10308816</v>
      </c>
      <c r="J45" s="60">
        <v>10308816</v>
      </c>
      <c r="K45" s="60">
        <v>1677200</v>
      </c>
      <c r="L45" s="60">
        <v>-720807</v>
      </c>
      <c r="M45" s="60">
        <v>3901207</v>
      </c>
      <c r="N45" s="60">
        <v>3901207</v>
      </c>
      <c r="O45" s="60"/>
      <c r="P45" s="60"/>
      <c r="Q45" s="60"/>
      <c r="R45" s="60"/>
      <c r="S45" s="60"/>
      <c r="T45" s="60"/>
      <c r="U45" s="60"/>
      <c r="V45" s="60"/>
      <c r="W45" s="60">
        <v>3901207</v>
      </c>
      <c r="X45" s="60">
        <v>14305631</v>
      </c>
      <c r="Y45" s="60">
        <v>-10404424</v>
      </c>
      <c r="Z45" s="139">
        <v>-72.73</v>
      </c>
      <c r="AA45" s="62">
        <v>28611261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29890273</v>
      </c>
      <c r="H46" s="60">
        <v>27637077</v>
      </c>
      <c r="I46" s="60">
        <v>31623703</v>
      </c>
      <c r="J46" s="60">
        <v>31623703</v>
      </c>
      <c r="K46" s="60">
        <v>33104501</v>
      </c>
      <c r="L46" s="60">
        <v>26977082</v>
      </c>
      <c r="M46" s="60">
        <v>17203186</v>
      </c>
      <c r="N46" s="60">
        <v>17203186</v>
      </c>
      <c r="O46" s="60"/>
      <c r="P46" s="60"/>
      <c r="Q46" s="60"/>
      <c r="R46" s="60"/>
      <c r="S46" s="60"/>
      <c r="T46" s="60"/>
      <c r="U46" s="60"/>
      <c r="V46" s="60"/>
      <c r="W46" s="60">
        <v>17203186</v>
      </c>
      <c r="X46" s="60"/>
      <c r="Y46" s="60">
        <v>17203186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15151647</v>
      </c>
      <c r="D48" s="217">
        <f>SUM(D45:D47)</f>
        <v>0</v>
      </c>
      <c r="E48" s="264">
        <f t="shared" si="7"/>
        <v>28611261</v>
      </c>
      <c r="F48" s="219">
        <f t="shared" si="7"/>
        <v>28611261</v>
      </c>
      <c r="G48" s="219">
        <f t="shared" si="7"/>
        <v>43372164</v>
      </c>
      <c r="H48" s="219">
        <f t="shared" si="7"/>
        <v>37945893</v>
      </c>
      <c r="I48" s="219">
        <f t="shared" si="7"/>
        <v>41932519</v>
      </c>
      <c r="J48" s="219">
        <f t="shared" si="7"/>
        <v>41932519</v>
      </c>
      <c r="K48" s="219">
        <f t="shared" si="7"/>
        <v>34781701</v>
      </c>
      <c r="L48" s="219">
        <f t="shared" si="7"/>
        <v>26256275</v>
      </c>
      <c r="M48" s="219">
        <f t="shared" si="7"/>
        <v>21104393</v>
      </c>
      <c r="N48" s="219">
        <f t="shared" si="7"/>
        <v>21104393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21104393</v>
      </c>
      <c r="X48" s="219">
        <f t="shared" si="7"/>
        <v>14305631</v>
      </c>
      <c r="Y48" s="219">
        <f t="shared" si="7"/>
        <v>6798762</v>
      </c>
      <c r="Z48" s="265">
        <f>+IF(X48&lt;&gt;0,+(Y48/X48)*100,0)</f>
        <v>47.525075964842095</v>
      </c>
      <c r="AA48" s="232">
        <f>SUM(AA45:AA47)</f>
        <v>28611261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254017</v>
      </c>
      <c r="D6" s="155"/>
      <c r="E6" s="59">
        <v>444504</v>
      </c>
      <c r="F6" s="60">
        <v>444504</v>
      </c>
      <c r="G6" s="60">
        <v>166495</v>
      </c>
      <c r="H6" s="60">
        <v>3620</v>
      </c>
      <c r="I6" s="60">
        <v>45552</v>
      </c>
      <c r="J6" s="60">
        <v>215667</v>
      </c>
      <c r="K6" s="60">
        <v>19877</v>
      </c>
      <c r="L6" s="60">
        <v>14985</v>
      </c>
      <c r="M6" s="60">
        <v>16705</v>
      </c>
      <c r="N6" s="60">
        <v>51567</v>
      </c>
      <c r="O6" s="60"/>
      <c r="P6" s="60"/>
      <c r="Q6" s="60"/>
      <c r="R6" s="60"/>
      <c r="S6" s="60"/>
      <c r="T6" s="60"/>
      <c r="U6" s="60"/>
      <c r="V6" s="60"/>
      <c r="W6" s="60">
        <v>267234</v>
      </c>
      <c r="X6" s="60">
        <v>222252</v>
      </c>
      <c r="Y6" s="60">
        <v>44982</v>
      </c>
      <c r="Z6" s="140">
        <v>20.24</v>
      </c>
      <c r="AA6" s="62">
        <v>444504</v>
      </c>
    </row>
    <row r="7" spans="1:27" ht="13.5">
      <c r="A7" s="249" t="s">
        <v>178</v>
      </c>
      <c r="B7" s="182"/>
      <c r="C7" s="155">
        <v>40588152</v>
      </c>
      <c r="D7" s="155"/>
      <c r="E7" s="59">
        <v>59971001</v>
      </c>
      <c r="F7" s="60">
        <v>59971001</v>
      </c>
      <c r="G7" s="60">
        <v>11890000</v>
      </c>
      <c r="H7" s="60">
        <v>2559000</v>
      </c>
      <c r="I7" s="60">
        <v>5000000</v>
      </c>
      <c r="J7" s="60">
        <v>19449000</v>
      </c>
      <c r="K7" s="60"/>
      <c r="L7" s="60">
        <v>13182000</v>
      </c>
      <c r="M7" s="60"/>
      <c r="N7" s="60">
        <v>13182000</v>
      </c>
      <c r="O7" s="60"/>
      <c r="P7" s="60"/>
      <c r="Q7" s="60"/>
      <c r="R7" s="60"/>
      <c r="S7" s="60"/>
      <c r="T7" s="60"/>
      <c r="U7" s="60"/>
      <c r="V7" s="60"/>
      <c r="W7" s="60">
        <v>32631000</v>
      </c>
      <c r="X7" s="60">
        <v>36432334</v>
      </c>
      <c r="Y7" s="60">
        <v>-3801334</v>
      </c>
      <c r="Z7" s="140">
        <v>-10.43</v>
      </c>
      <c r="AA7" s="62">
        <v>59971001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283816</v>
      </c>
      <c r="D9" s="155"/>
      <c r="E9" s="59">
        <v>139368</v>
      </c>
      <c r="F9" s="60">
        <v>139368</v>
      </c>
      <c r="G9" s="60">
        <v>354</v>
      </c>
      <c r="H9" s="60">
        <v>10730</v>
      </c>
      <c r="I9" s="60">
        <v>1754</v>
      </c>
      <c r="J9" s="60">
        <v>12838</v>
      </c>
      <c r="K9" s="60">
        <v>13502</v>
      </c>
      <c r="L9" s="60">
        <v>210</v>
      </c>
      <c r="M9" s="60">
        <v>217</v>
      </c>
      <c r="N9" s="60">
        <v>13929</v>
      </c>
      <c r="O9" s="60"/>
      <c r="P9" s="60"/>
      <c r="Q9" s="60"/>
      <c r="R9" s="60"/>
      <c r="S9" s="60"/>
      <c r="T9" s="60"/>
      <c r="U9" s="60"/>
      <c r="V9" s="60"/>
      <c r="W9" s="60">
        <v>26767</v>
      </c>
      <c r="X9" s="60">
        <v>69684</v>
      </c>
      <c r="Y9" s="60">
        <v>-42917</v>
      </c>
      <c r="Z9" s="140">
        <v>-61.59</v>
      </c>
      <c r="AA9" s="62">
        <v>139368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-48348963</v>
      </c>
      <c r="D12" s="155"/>
      <c r="E12" s="59">
        <v>-58358453</v>
      </c>
      <c r="F12" s="60">
        <v>-58358453</v>
      </c>
      <c r="G12" s="60">
        <v>-4192781</v>
      </c>
      <c r="H12" s="60">
        <v>-5723078</v>
      </c>
      <c r="I12" s="60">
        <v>-5116836</v>
      </c>
      <c r="J12" s="60">
        <v>-15032695</v>
      </c>
      <c r="K12" s="60">
        <v>-5264830</v>
      </c>
      <c r="L12" s="60">
        <v>-5567660</v>
      </c>
      <c r="M12" s="60">
        <v>-5449673</v>
      </c>
      <c r="N12" s="60">
        <v>-16282163</v>
      </c>
      <c r="O12" s="60"/>
      <c r="P12" s="60"/>
      <c r="Q12" s="60"/>
      <c r="R12" s="60"/>
      <c r="S12" s="60"/>
      <c r="T12" s="60"/>
      <c r="U12" s="60"/>
      <c r="V12" s="60"/>
      <c r="W12" s="60">
        <v>-31314858</v>
      </c>
      <c r="X12" s="60">
        <v>-32666818</v>
      </c>
      <c r="Y12" s="60">
        <v>1351960</v>
      </c>
      <c r="Z12" s="140">
        <v>-4.14</v>
      </c>
      <c r="AA12" s="62">
        <v>-58358453</v>
      </c>
    </row>
    <row r="13" spans="1:27" ht="13.5">
      <c r="A13" s="249" t="s">
        <v>40</v>
      </c>
      <c r="B13" s="182"/>
      <c r="C13" s="155">
        <v>-286676</v>
      </c>
      <c r="D13" s="155"/>
      <c r="E13" s="59"/>
      <c r="F13" s="60"/>
      <c r="G13" s="60"/>
      <c r="H13" s="60">
        <v>-313</v>
      </c>
      <c r="I13" s="60">
        <v>-10655</v>
      </c>
      <c r="J13" s="60">
        <v>-10968</v>
      </c>
      <c r="K13" s="60">
        <v>-412</v>
      </c>
      <c r="L13" s="60">
        <v>-251</v>
      </c>
      <c r="M13" s="60">
        <v>-184</v>
      </c>
      <c r="N13" s="60">
        <v>-847</v>
      </c>
      <c r="O13" s="60"/>
      <c r="P13" s="60"/>
      <c r="Q13" s="60"/>
      <c r="R13" s="60"/>
      <c r="S13" s="60"/>
      <c r="T13" s="60"/>
      <c r="U13" s="60"/>
      <c r="V13" s="60"/>
      <c r="W13" s="60">
        <v>-11815</v>
      </c>
      <c r="X13" s="60"/>
      <c r="Y13" s="60">
        <v>-11815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-7509654</v>
      </c>
      <c r="D15" s="168">
        <f>SUM(D6:D14)</f>
        <v>0</v>
      </c>
      <c r="E15" s="72">
        <f t="shared" si="0"/>
        <v>2196420</v>
      </c>
      <c r="F15" s="73">
        <f t="shared" si="0"/>
        <v>2196420</v>
      </c>
      <c r="G15" s="73">
        <f t="shared" si="0"/>
        <v>7864068</v>
      </c>
      <c r="H15" s="73">
        <f t="shared" si="0"/>
        <v>-3150041</v>
      </c>
      <c r="I15" s="73">
        <f t="shared" si="0"/>
        <v>-80185</v>
      </c>
      <c r="J15" s="73">
        <f t="shared" si="0"/>
        <v>4633842</v>
      </c>
      <c r="K15" s="73">
        <f t="shared" si="0"/>
        <v>-5231863</v>
      </c>
      <c r="L15" s="73">
        <f t="shared" si="0"/>
        <v>7629284</v>
      </c>
      <c r="M15" s="73">
        <f t="shared" si="0"/>
        <v>-5432935</v>
      </c>
      <c r="N15" s="73">
        <f t="shared" si="0"/>
        <v>-3035514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1598328</v>
      </c>
      <c r="X15" s="73">
        <f t="shared" si="0"/>
        <v>4057452</v>
      </c>
      <c r="Y15" s="73">
        <f t="shared" si="0"/>
        <v>-2459124</v>
      </c>
      <c r="Z15" s="170">
        <f>+IF(X15&lt;&gt;0,+(Y15/X15)*100,0)</f>
        <v>-60.60759313973399</v>
      </c>
      <c r="AA15" s="74">
        <f>SUM(AA6:AA14)</f>
        <v>2196420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10000000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526613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-7000000</v>
      </c>
      <c r="H22" s="60">
        <v>4003156</v>
      </c>
      <c r="I22" s="60">
        <v>526855</v>
      </c>
      <c r="J22" s="60">
        <v>-2469989</v>
      </c>
      <c r="K22" s="60">
        <v>2500000</v>
      </c>
      <c r="L22" s="60"/>
      <c r="M22" s="60">
        <v>-2600000</v>
      </c>
      <c r="N22" s="60">
        <v>-100000</v>
      </c>
      <c r="O22" s="60"/>
      <c r="P22" s="60"/>
      <c r="Q22" s="60"/>
      <c r="R22" s="60"/>
      <c r="S22" s="60"/>
      <c r="T22" s="60"/>
      <c r="U22" s="60"/>
      <c r="V22" s="60"/>
      <c r="W22" s="60">
        <v>-2569989</v>
      </c>
      <c r="X22" s="60"/>
      <c r="Y22" s="60">
        <v>-2569989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-1482245</v>
      </c>
      <c r="D24" s="155"/>
      <c r="E24" s="59">
        <v>-3746000</v>
      </c>
      <c r="F24" s="60">
        <v>-3746000</v>
      </c>
      <c r="G24" s="60"/>
      <c r="H24" s="60"/>
      <c r="I24" s="60">
        <v>-39260</v>
      </c>
      <c r="J24" s="60">
        <v>-39260</v>
      </c>
      <c r="K24" s="60">
        <v>-33132</v>
      </c>
      <c r="L24" s="60"/>
      <c r="M24" s="60"/>
      <c r="N24" s="60">
        <v>-33132</v>
      </c>
      <c r="O24" s="60"/>
      <c r="P24" s="60"/>
      <c r="Q24" s="60"/>
      <c r="R24" s="60"/>
      <c r="S24" s="60"/>
      <c r="T24" s="60"/>
      <c r="U24" s="60"/>
      <c r="V24" s="60"/>
      <c r="W24" s="60">
        <v>-72392</v>
      </c>
      <c r="X24" s="60">
        <v>-3485000</v>
      </c>
      <c r="Y24" s="60">
        <v>3412608</v>
      </c>
      <c r="Z24" s="140">
        <v>-97.92</v>
      </c>
      <c r="AA24" s="62">
        <v>-3746000</v>
      </c>
    </row>
    <row r="25" spans="1:27" ht="13.5">
      <c r="A25" s="250" t="s">
        <v>191</v>
      </c>
      <c r="B25" s="251"/>
      <c r="C25" s="168">
        <f aca="true" t="shared" si="1" ref="C25:Y25">SUM(C19:C24)</f>
        <v>9044368</v>
      </c>
      <c r="D25" s="168">
        <f>SUM(D19:D24)</f>
        <v>0</v>
      </c>
      <c r="E25" s="72">
        <f t="shared" si="1"/>
        <v>-3746000</v>
      </c>
      <c r="F25" s="73">
        <f t="shared" si="1"/>
        <v>-3746000</v>
      </c>
      <c r="G25" s="73">
        <f t="shared" si="1"/>
        <v>-7000000</v>
      </c>
      <c r="H25" s="73">
        <f t="shared" si="1"/>
        <v>4003156</v>
      </c>
      <c r="I25" s="73">
        <f t="shared" si="1"/>
        <v>487595</v>
      </c>
      <c r="J25" s="73">
        <f t="shared" si="1"/>
        <v>-2509249</v>
      </c>
      <c r="K25" s="73">
        <f t="shared" si="1"/>
        <v>2466868</v>
      </c>
      <c r="L25" s="73">
        <f t="shared" si="1"/>
        <v>0</v>
      </c>
      <c r="M25" s="73">
        <f t="shared" si="1"/>
        <v>-2600000</v>
      </c>
      <c r="N25" s="73">
        <f t="shared" si="1"/>
        <v>-133132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-2642381</v>
      </c>
      <c r="X25" s="73">
        <f t="shared" si="1"/>
        <v>-3485000</v>
      </c>
      <c r="Y25" s="73">
        <f t="shared" si="1"/>
        <v>842619</v>
      </c>
      <c r="Z25" s="170">
        <f>+IF(X25&lt;&gt;0,+(Y25/X25)*100,0)</f>
        <v>-24.178450502152078</v>
      </c>
      <c r="AA25" s="74">
        <f>SUM(AA19:AA24)</f>
        <v>-3746000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-10777736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-10777736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-9243022</v>
      </c>
      <c r="D36" s="153">
        <f>+D15+D25+D34</f>
        <v>0</v>
      </c>
      <c r="E36" s="99">
        <f t="shared" si="3"/>
        <v>-1549580</v>
      </c>
      <c r="F36" s="100">
        <f t="shared" si="3"/>
        <v>-1549580</v>
      </c>
      <c r="G36" s="100">
        <f t="shared" si="3"/>
        <v>864068</v>
      </c>
      <c r="H36" s="100">
        <f t="shared" si="3"/>
        <v>853115</v>
      </c>
      <c r="I36" s="100">
        <f t="shared" si="3"/>
        <v>407410</v>
      </c>
      <c r="J36" s="100">
        <f t="shared" si="3"/>
        <v>2124593</v>
      </c>
      <c r="K36" s="100">
        <f t="shared" si="3"/>
        <v>-2764995</v>
      </c>
      <c r="L36" s="100">
        <f t="shared" si="3"/>
        <v>7629284</v>
      </c>
      <c r="M36" s="100">
        <f t="shared" si="3"/>
        <v>-8032935</v>
      </c>
      <c r="N36" s="100">
        <f t="shared" si="3"/>
        <v>-3168646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-1044053</v>
      </c>
      <c r="X36" s="100">
        <f t="shared" si="3"/>
        <v>572452</v>
      </c>
      <c r="Y36" s="100">
        <f t="shared" si="3"/>
        <v>-1616505</v>
      </c>
      <c r="Z36" s="137">
        <f>+IF(X36&lt;&gt;0,+(Y36/X36)*100,0)</f>
        <v>-282.38262771376463</v>
      </c>
      <c r="AA36" s="102">
        <f>+AA15+AA25+AA34</f>
        <v>-1549580</v>
      </c>
    </row>
    <row r="37" spans="1:27" ht="13.5">
      <c r="A37" s="249" t="s">
        <v>199</v>
      </c>
      <c r="B37" s="182"/>
      <c r="C37" s="153">
        <v>11062090</v>
      </c>
      <c r="D37" s="153"/>
      <c r="E37" s="99"/>
      <c r="F37" s="100"/>
      <c r="G37" s="100">
        <v>1817465</v>
      </c>
      <c r="H37" s="100">
        <v>2681533</v>
      </c>
      <c r="I37" s="100">
        <v>3534648</v>
      </c>
      <c r="J37" s="100">
        <v>1817465</v>
      </c>
      <c r="K37" s="100">
        <v>3942058</v>
      </c>
      <c r="L37" s="100">
        <v>1177063</v>
      </c>
      <c r="M37" s="100">
        <v>8806347</v>
      </c>
      <c r="N37" s="100">
        <v>3942058</v>
      </c>
      <c r="O37" s="100"/>
      <c r="P37" s="100"/>
      <c r="Q37" s="100"/>
      <c r="R37" s="100"/>
      <c r="S37" s="100"/>
      <c r="T37" s="100"/>
      <c r="U37" s="100"/>
      <c r="V37" s="100"/>
      <c r="W37" s="100">
        <v>1817465</v>
      </c>
      <c r="X37" s="100"/>
      <c r="Y37" s="100">
        <v>1817465</v>
      </c>
      <c r="Z37" s="137"/>
      <c r="AA37" s="102"/>
    </row>
    <row r="38" spans="1:27" ht="13.5">
      <c r="A38" s="269" t="s">
        <v>200</v>
      </c>
      <c r="B38" s="256"/>
      <c r="C38" s="257">
        <v>1819068</v>
      </c>
      <c r="D38" s="257"/>
      <c r="E38" s="258">
        <v>-1549583</v>
      </c>
      <c r="F38" s="259">
        <v>-1549583</v>
      </c>
      <c r="G38" s="259">
        <v>2681533</v>
      </c>
      <c r="H38" s="259">
        <v>3534648</v>
      </c>
      <c r="I38" s="259">
        <v>3942058</v>
      </c>
      <c r="J38" s="259">
        <v>3942058</v>
      </c>
      <c r="K38" s="259">
        <v>1177063</v>
      </c>
      <c r="L38" s="259">
        <v>8806347</v>
      </c>
      <c r="M38" s="259">
        <v>773412</v>
      </c>
      <c r="N38" s="259">
        <v>773412</v>
      </c>
      <c r="O38" s="259"/>
      <c r="P38" s="259"/>
      <c r="Q38" s="259"/>
      <c r="R38" s="259"/>
      <c r="S38" s="259"/>
      <c r="T38" s="259"/>
      <c r="U38" s="259"/>
      <c r="V38" s="259"/>
      <c r="W38" s="259">
        <v>773412</v>
      </c>
      <c r="X38" s="259">
        <v>572449</v>
      </c>
      <c r="Y38" s="259">
        <v>200963</v>
      </c>
      <c r="Z38" s="260">
        <v>35.11</v>
      </c>
      <c r="AA38" s="261">
        <v>-1549583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1457514</v>
      </c>
      <c r="D5" s="200">
        <f t="shared" si="0"/>
        <v>0</v>
      </c>
      <c r="E5" s="106">
        <f t="shared" si="0"/>
        <v>4346000</v>
      </c>
      <c r="F5" s="106">
        <f t="shared" si="0"/>
        <v>4346000</v>
      </c>
      <c r="G5" s="106">
        <f t="shared" si="0"/>
        <v>0</v>
      </c>
      <c r="H5" s="106">
        <f t="shared" si="0"/>
        <v>0</v>
      </c>
      <c r="I5" s="106">
        <f t="shared" si="0"/>
        <v>39260</v>
      </c>
      <c r="J5" s="106">
        <f t="shared" si="0"/>
        <v>39260</v>
      </c>
      <c r="K5" s="106">
        <f t="shared" si="0"/>
        <v>33132</v>
      </c>
      <c r="L5" s="106">
        <f t="shared" si="0"/>
        <v>0</v>
      </c>
      <c r="M5" s="106">
        <f t="shared" si="0"/>
        <v>0</v>
      </c>
      <c r="N5" s="106">
        <f t="shared" si="0"/>
        <v>33132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72392</v>
      </c>
      <c r="X5" s="106">
        <f t="shared" si="0"/>
        <v>2173000</v>
      </c>
      <c r="Y5" s="106">
        <f t="shared" si="0"/>
        <v>-2100608</v>
      </c>
      <c r="Z5" s="201">
        <f>+IF(X5&lt;&gt;0,+(Y5/X5)*100,0)</f>
        <v>-96.66856879889554</v>
      </c>
      <c r="AA5" s="199">
        <f>SUM(AA11:AA18)</f>
        <v>4346000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1457514</v>
      </c>
      <c r="D15" s="156"/>
      <c r="E15" s="60">
        <v>4346000</v>
      </c>
      <c r="F15" s="60">
        <v>4346000</v>
      </c>
      <c r="G15" s="60"/>
      <c r="H15" s="60"/>
      <c r="I15" s="60">
        <v>39260</v>
      </c>
      <c r="J15" s="60">
        <v>39260</v>
      </c>
      <c r="K15" s="60">
        <v>33132</v>
      </c>
      <c r="L15" s="60"/>
      <c r="M15" s="60"/>
      <c r="N15" s="60">
        <v>33132</v>
      </c>
      <c r="O15" s="60"/>
      <c r="P15" s="60"/>
      <c r="Q15" s="60"/>
      <c r="R15" s="60"/>
      <c r="S15" s="60"/>
      <c r="T15" s="60"/>
      <c r="U15" s="60"/>
      <c r="V15" s="60"/>
      <c r="W15" s="60">
        <v>72392</v>
      </c>
      <c r="X15" s="60">
        <v>2173000</v>
      </c>
      <c r="Y15" s="60">
        <v>-2100608</v>
      </c>
      <c r="Z15" s="140">
        <v>-96.67</v>
      </c>
      <c r="AA15" s="155">
        <v>4346000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1457514</v>
      </c>
      <c r="D45" s="129">
        <f t="shared" si="7"/>
        <v>0</v>
      </c>
      <c r="E45" s="54">
        <f t="shared" si="7"/>
        <v>4346000</v>
      </c>
      <c r="F45" s="54">
        <f t="shared" si="7"/>
        <v>4346000</v>
      </c>
      <c r="G45" s="54">
        <f t="shared" si="7"/>
        <v>0</v>
      </c>
      <c r="H45" s="54">
        <f t="shared" si="7"/>
        <v>0</v>
      </c>
      <c r="I45" s="54">
        <f t="shared" si="7"/>
        <v>39260</v>
      </c>
      <c r="J45" s="54">
        <f t="shared" si="7"/>
        <v>39260</v>
      </c>
      <c r="K45" s="54">
        <f t="shared" si="7"/>
        <v>33132</v>
      </c>
      <c r="L45" s="54">
        <f t="shared" si="7"/>
        <v>0</v>
      </c>
      <c r="M45" s="54">
        <f t="shared" si="7"/>
        <v>0</v>
      </c>
      <c r="N45" s="54">
        <f t="shared" si="7"/>
        <v>33132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72392</v>
      </c>
      <c r="X45" s="54">
        <f t="shared" si="7"/>
        <v>2173000</v>
      </c>
      <c r="Y45" s="54">
        <f t="shared" si="7"/>
        <v>-2100608</v>
      </c>
      <c r="Z45" s="184">
        <f t="shared" si="5"/>
        <v>-96.66856879889554</v>
      </c>
      <c r="AA45" s="130">
        <f t="shared" si="8"/>
        <v>4346000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1457514</v>
      </c>
      <c r="D49" s="218">
        <f t="shared" si="9"/>
        <v>0</v>
      </c>
      <c r="E49" s="220">
        <f t="shared" si="9"/>
        <v>4346000</v>
      </c>
      <c r="F49" s="220">
        <f t="shared" si="9"/>
        <v>4346000</v>
      </c>
      <c r="G49" s="220">
        <f t="shared" si="9"/>
        <v>0</v>
      </c>
      <c r="H49" s="220">
        <f t="shared" si="9"/>
        <v>0</v>
      </c>
      <c r="I49" s="220">
        <f t="shared" si="9"/>
        <v>39260</v>
      </c>
      <c r="J49" s="220">
        <f t="shared" si="9"/>
        <v>39260</v>
      </c>
      <c r="K49" s="220">
        <f t="shared" si="9"/>
        <v>33132</v>
      </c>
      <c r="L49" s="220">
        <f t="shared" si="9"/>
        <v>0</v>
      </c>
      <c r="M49" s="220">
        <f t="shared" si="9"/>
        <v>0</v>
      </c>
      <c r="N49" s="220">
        <f t="shared" si="9"/>
        <v>33132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72392</v>
      </c>
      <c r="X49" s="220">
        <f t="shared" si="9"/>
        <v>2173000</v>
      </c>
      <c r="Y49" s="220">
        <f t="shared" si="9"/>
        <v>-2100608</v>
      </c>
      <c r="Z49" s="221">
        <f t="shared" si="5"/>
        <v>-96.66856879889554</v>
      </c>
      <c r="AA49" s="222">
        <f>SUM(AA41:AA48)</f>
        <v>4346000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1274737</v>
      </c>
      <c r="D51" s="129">
        <f t="shared" si="10"/>
        <v>0</v>
      </c>
      <c r="E51" s="54">
        <f t="shared" si="10"/>
        <v>1151000</v>
      </c>
      <c r="F51" s="54">
        <f t="shared" si="10"/>
        <v>1151000</v>
      </c>
      <c r="G51" s="54">
        <f t="shared" si="10"/>
        <v>71966</v>
      </c>
      <c r="H51" s="54">
        <f t="shared" si="10"/>
        <v>325697</v>
      </c>
      <c r="I51" s="54">
        <f t="shared" si="10"/>
        <v>38320</v>
      </c>
      <c r="J51" s="54">
        <f t="shared" si="10"/>
        <v>435983</v>
      </c>
      <c r="K51" s="54">
        <f t="shared" si="10"/>
        <v>153251</v>
      </c>
      <c r="L51" s="54">
        <f t="shared" si="10"/>
        <v>159724</v>
      </c>
      <c r="M51" s="54">
        <f t="shared" si="10"/>
        <v>48576</v>
      </c>
      <c r="N51" s="54">
        <f t="shared" si="10"/>
        <v>361551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797534</v>
      </c>
      <c r="X51" s="54">
        <f t="shared" si="10"/>
        <v>575500</v>
      </c>
      <c r="Y51" s="54">
        <f t="shared" si="10"/>
        <v>222034</v>
      </c>
      <c r="Z51" s="184">
        <f>+IF(X51&lt;&gt;0,+(Y51/X51)*100,0)</f>
        <v>38.58105994787142</v>
      </c>
      <c r="AA51" s="130">
        <f>SUM(AA57:AA61)</f>
        <v>1151000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>
        <v>13857</v>
      </c>
      <c r="J58" s="60">
        <v>13857</v>
      </c>
      <c r="K58" s="60"/>
      <c r="L58" s="60">
        <v>88804</v>
      </c>
      <c r="M58" s="60"/>
      <c r="N58" s="60">
        <v>88804</v>
      </c>
      <c r="O58" s="60"/>
      <c r="P58" s="60"/>
      <c r="Q58" s="60"/>
      <c r="R58" s="60"/>
      <c r="S58" s="60"/>
      <c r="T58" s="60"/>
      <c r="U58" s="60"/>
      <c r="V58" s="60"/>
      <c r="W58" s="60">
        <v>102661</v>
      </c>
      <c r="X58" s="60"/>
      <c r="Y58" s="60">
        <v>102661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1274737</v>
      </c>
      <c r="D61" s="156"/>
      <c r="E61" s="60">
        <v>1151000</v>
      </c>
      <c r="F61" s="60">
        <v>1151000</v>
      </c>
      <c r="G61" s="60">
        <v>71966</v>
      </c>
      <c r="H61" s="60">
        <v>325697</v>
      </c>
      <c r="I61" s="60">
        <v>24463</v>
      </c>
      <c r="J61" s="60">
        <v>422126</v>
      </c>
      <c r="K61" s="60">
        <v>153251</v>
      </c>
      <c r="L61" s="60">
        <v>70920</v>
      </c>
      <c r="M61" s="60">
        <v>48576</v>
      </c>
      <c r="N61" s="60">
        <v>272747</v>
      </c>
      <c r="O61" s="60"/>
      <c r="P61" s="60"/>
      <c r="Q61" s="60"/>
      <c r="R61" s="60"/>
      <c r="S61" s="60"/>
      <c r="T61" s="60"/>
      <c r="U61" s="60"/>
      <c r="V61" s="60"/>
      <c r="W61" s="60">
        <v>694873</v>
      </c>
      <c r="X61" s="60">
        <v>575500</v>
      </c>
      <c r="Y61" s="60">
        <v>119373</v>
      </c>
      <c r="Z61" s="140">
        <v>20.74</v>
      </c>
      <c r="AA61" s="155">
        <v>1151000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>
        <v>332</v>
      </c>
      <c r="L66" s="275"/>
      <c r="M66" s="275">
        <v>6892</v>
      </c>
      <c r="N66" s="275">
        <v>7224</v>
      </c>
      <c r="O66" s="275"/>
      <c r="P66" s="275"/>
      <c r="Q66" s="275"/>
      <c r="R66" s="275"/>
      <c r="S66" s="275"/>
      <c r="T66" s="275"/>
      <c r="U66" s="275"/>
      <c r="V66" s="275"/>
      <c r="W66" s="275">
        <v>7224</v>
      </c>
      <c r="X66" s="275"/>
      <c r="Y66" s="275">
        <v>7224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1941</v>
      </c>
      <c r="H67" s="60">
        <v>45048</v>
      </c>
      <c r="I67" s="60">
        <v>2945</v>
      </c>
      <c r="J67" s="60">
        <v>49934</v>
      </c>
      <c r="K67" s="60">
        <v>36500</v>
      </c>
      <c r="L67" s="60">
        <v>39075</v>
      </c>
      <c r="M67" s="60">
        <v>29999</v>
      </c>
      <c r="N67" s="60">
        <v>105574</v>
      </c>
      <c r="O67" s="60"/>
      <c r="P67" s="60"/>
      <c r="Q67" s="60"/>
      <c r="R67" s="60"/>
      <c r="S67" s="60"/>
      <c r="T67" s="60"/>
      <c r="U67" s="60"/>
      <c r="V67" s="60"/>
      <c r="W67" s="60">
        <v>155508</v>
      </c>
      <c r="X67" s="60"/>
      <c r="Y67" s="60">
        <v>155508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70025</v>
      </c>
      <c r="H68" s="60">
        <v>280649</v>
      </c>
      <c r="I68" s="60">
        <v>35375</v>
      </c>
      <c r="J68" s="60">
        <v>386049</v>
      </c>
      <c r="K68" s="60">
        <v>116419</v>
      </c>
      <c r="L68" s="60">
        <v>120649</v>
      </c>
      <c r="M68" s="60">
        <v>11685</v>
      </c>
      <c r="N68" s="60">
        <v>248753</v>
      </c>
      <c r="O68" s="60"/>
      <c r="P68" s="60"/>
      <c r="Q68" s="60"/>
      <c r="R68" s="60"/>
      <c r="S68" s="60"/>
      <c r="T68" s="60"/>
      <c r="U68" s="60"/>
      <c r="V68" s="60"/>
      <c r="W68" s="60">
        <v>634802</v>
      </c>
      <c r="X68" s="60"/>
      <c r="Y68" s="60">
        <v>634802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71966</v>
      </c>
      <c r="H69" s="220">
        <f t="shared" si="12"/>
        <v>325697</v>
      </c>
      <c r="I69" s="220">
        <f t="shared" si="12"/>
        <v>38320</v>
      </c>
      <c r="J69" s="220">
        <f t="shared" si="12"/>
        <v>435983</v>
      </c>
      <c r="K69" s="220">
        <f t="shared" si="12"/>
        <v>153251</v>
      </c>
      <c r="L69" s="220">
        <f t="shared" si="12"/>
        <v>159724</v>
      </c>
      <c r="M69" s="220">
        <f t="shared" si="12"/>
        <v>48576</v>
      </c>
      <c r="N69" s="220">
        <f t="shared" si="12"/>
        <v>361551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797534</v>
      </c>
      <c r="X69" s="220">
        <f t="shared" si="12"/>
        <v>0</v>
      </c>
      <c r="Y69" s="220">
        <f t="shared" si="12"/>
        <v>797534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1457514</v>
      </c>
      <c r="D40" s="344">
        <f t="shared" si="9"/>
        <v>0</v>
      </c>
      <c r="E40" s="343">
        <f t="shared" si="9"/>
        <v>4346000</v>
      </c>
      <c r="F40" s="345">
        <f t="shared" si="9"/>
        <v>4346000</v>
      </c>
      <c r="G40" s="345">
        <f t="shared" si="9"/>
        <v>0</v>
      </c>
      <c r="H40" s="343">
        <f t="shared" si="9"/>
        <v>0</v>
      </c>
      <c r="I40" s="343">
        <f t="shared" si="9"/>
        <v>39260</v>
      </c>
      <c r="J40" s="345">
        <f t="shared" si="9"/>
        <v>39260</v>
      </c>
      <c r="K40" s="345">
        <f t="shared" si="9"/>
        <v>33132</v>
      </c>
      <c r="L40" s="343">
        <f t="shared" si="9"/>
        <v>0</v>
      </c>
      <c r="M40" s="343">
        <f t="shared" si="9"/>
        <v>0</v>
      </c>
      <c r="N40" s="345">
        <f t="shared" si="9"/>
        <v>33132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72392</v>
      </c>
      <c r="X40" s="343">
        <f t="shared" si="9"/>
        <v>2173000</v>
      </c>
      <c r="Y40" s="345">
        <f t="shared" si="9"/>
        <v>-2100608</v>
      </c>
      <c r="Z40" s="336">
        <f>+IF(X40&lt;&gt;0,+(Y40/X40)*100,0)</f>
        <v>-96.66856879889554</v>
      </c>
      <c r="AA40" s="350">
        <f>SUM(AA41:AA49)</f>
        <v>4346000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11195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1341167</v>
      </c>
      <c r="D44" s="368"/>
      <c r="E44" s="54">
        <v>4346000</v>
      </c>
      <c r="F44" s="53">
        <v>4346000</v>
      </c>
      <c r="G44" s="53"/>
      <c r="H44" s="54"/>
      <c r="I44" s="54">
        <v>39260</v>
      </c>
      <c r="J44" s="53">
        <v>39260</v>
      </c>
      <c r="K44" s="53">
        <v>33132</v>
      </c>
      <c r="L44" s="54"/>
      <c r="M44" s="54"/>
      <c r="N44" s="53">
        <v>33132</v>
      </c>
      <c r="O44" s="53"/>
      <c r="P44" s="54"/>
      <c r="Q44" s="54"/>
      <c r="R44" s="53"/>
      <c r="S44" s="53"/>
      <c r="T44" s="54"/>
      <c r="U44" s="54"/>
      <c r="V44" s="53"/>
      <c r="W44" s="53">
        <v>72392</v>
      </c>
      <c r="X44" s="54">
        <v>2173000</v>
      </c>
      <c r="Y44" s="53">
        <v>-2100608</v>
      </c>
      <c r="Z44" s="94">
        <v>-96.67</v>
      </c>
      <c r="AA44" s="95">
        <v>4346000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105152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1457514</v>
      </c>
      <c r="D60" s="346">
        <f t="shared" si="14"/>
        <v>0</v>
      </c>
      <c r="E60" s="219">
        <f t="shared" si="14"/>
        <v>4346000</v>
      </c>
      <c r="F60" s="264">
        <f t="shared" si="14"/>
        <v>4346000</v>
      </c>
      <c r="G60" s="264">
        <f t="shared" si="14"/>
        <v>0</v>
      </c>
      <c r="H60" s="219">
        <f t="shared" si="14"/>
        <v>0</v>
      </c>
      <c r="I60" s="219">
        <f t="shared" si="14"/>
        <v>39260</v>
      </c>
      <c r="J60" s="264">
        <f t="shared" si="14"/>
        <v>39260</v>
      </c>
      <c r="K60" s="264">
        <f t="shared" si="14"/>
        <v>33132</v>
      </c>
      <c r="L60" s="219">
        <f t="shared" si="14"/>
        <v>0</v>
      </c>
      <c r="M60" s="219">
        <f t="shared" si="14"/>
        <v>0</v>
      </c>
      <c r="N60" s="264">
        <f t="shared" si="14"/>
        <v>33132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72392</v>
      </c>
      <c r="X60" s="219">
        <f t="shared" si="14"/>
        <v>2173000</v>
      </c>
      <c r="Y60" s="264">
        <f t="shared" si="14"/>
        <v>-2100608</v>
      </c>
      <c r="Z60" s="337">
        <f>+IF(X60&lt;&gt;0,+(Y60/X60)*100,0)</f>
        <v>-96.66856879889554</v>
      </c>
      <c r="AA60" s="232">
        <f>+AA57+AA54+AA51+AA40+AA37+AA34+AA22+AA5</f>
        <v>4346000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2014-02-11T07:19:12Z</dcterms:created>
  <dcterms:modified xsi:type="dcterms:W3CDTF">2014-02-11T07:19:15Z</dcterms:modified>
  <cp:category/>
  <cp:version/>
  <cp:contentType/>
  <cp:contentStatus/>
</cp:coreProperties>
</file>