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<sst xmlns="http://schemas.openxmlformats.org/spreadsheetml/2006/main" count="855" uniqueCount="302">
  <si>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Lejweleputswa(DC18)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</si>
  <si>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</si>
  <si>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</si>
  <si>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</si>
  <si>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</si>
  <si>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</si>
  <si>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</si>
  <si>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</si>
  <si>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</si>
  <si>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</si>
  <si>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</si>
  <si>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</si>
  <si>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</si>
  <si>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</si>
  <si>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</si>
  <si>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</si>
  <si>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</si>
  <si>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</si>
  <si>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</si>
  <si>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</si>
  <si>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</si>
  <si>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</si>
  <si>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</si>
  <si>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</si>
  <si>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</si>
  <si>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</si>
  <si>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</si>
  <si>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</si>
  <si>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</si>
  <si>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</si>
  <si>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</si>
  <si>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</si>
  <si>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</si>
  <si>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</si>
  <si>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</si>
  <si>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</si>
  <si>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</si>
  <si>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</si>
  <si>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</si>
  <si>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</si>
  <si>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</si>
  <si>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</si>
  <si>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</si>
  <si>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</si>
  <si>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</si>
  <si>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</si>
  <si>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</si>
  <si>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</si>
  <si>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</si>
  <si>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</si>
  <si>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</si>
  <si>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</si>
  <si>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</si>
  <si>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</si>
  <si>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</si>
  <si>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</si>
  <si>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</si>
  <si>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</si>
  <si>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</si>
  <si>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</si>
  <si>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</si>
  <si>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</si>
  <si>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</si>
  <si>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</si>
  <si>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</si>
  <si>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</si>
  <si>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</si>
  <si>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</si>
  <si>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</si>
  <si>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</si>
  <si>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Lejweleputswa(DC18)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</si>
  <si>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</si>
  <si>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</si>
  <si>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</si>
  <si>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</si>
  <si>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</si>
  <si>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</si>
  <si>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</si>
  <si>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</si>
  <si>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</si>
  <si>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</si>
  <si>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</si>
  <si>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</si>
  <si>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</si>
  <si>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</si>
  <si>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</si>
  <si>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</si>
  <si>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</si>
  <si>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</si>
  <si>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</si>
  <si>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</si>
  <si>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</si>
  <si>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</si>
  <si>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</si>
  <si>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</si>
  <si>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</si>
  <si>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</si>
  <si>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</si>
  <si>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</si>
  <si>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</si>
  <si>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Lejweleputswa(DC18)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</si>
  <si>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</si>
  <si>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</si>
  <si>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</si>
  <si>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</si>
  <si>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</si>
  <si>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</si>
  <si>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</si>
  <si>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</si>
  <si>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</si>
  <si>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</si>
  <si>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</si>
  <si>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</si>
  <si>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</si>
  <si>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</si>
  <si>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</si>
  <si>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</si>
  <si>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</si>
  <si>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</si>
  <si>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</si>
  <si>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</si>
  <si>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</si>
  <si>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</si>
  <si>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</si>
  <si>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</si>
  <si>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</si>
  <si>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</si>
  <si>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</si>
  <si>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</si>
  <si>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Lejweleputswa(DC18)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</si>
  <si>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</si>
  <si>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</si>
  <si>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</si>
  <si>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</si>
  <si>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</si>
  <si>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</si>
  <si>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</si>
  <si>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</si>
  <si>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</si>
  <si>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</si>
  <si>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Lejweleputswa(DC18)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</si>
  <si>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</si>
  <si>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</si>
  <si>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</si>
  <si>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</si>
  <si>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</si>
  <si>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</si>
  <si>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</si>
  <si>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</si>
  <si>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</si>
  <si>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</si>
  <si>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</si>
  <si>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</si>
  <si>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</si>
  <si>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</si>
  <si>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</si>
  <si>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</si>
  <si>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</si>
  <si>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</si>
  <si>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</si>
  <si>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</si>
  <si>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</si>
  <si>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</si>
  <si>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</si>
  <si>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</si>
  <si>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</si>
  <si>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</si>
  <si>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</si>
  <si>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</si>
  <si>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</si>
  <si>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</si>
  <si>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</si>
  <si>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</si>
  <si>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</si>
  <si>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Lejweleputswa(DC18)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</si>
  <si>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</si>
  <si>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</si>
  <si>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</si>
  <si>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</si>
  <si>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</si>
  <si>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</si>
  <si>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</si>
  <si>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</si>
  <si>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</si>
  <si>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</si>
  <si>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</si>
  <si>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</si>
  <si>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</si>
  <si>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</si>
  <si>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</si>
  <si>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</si>
  <si>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</si>
  <si>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</si>
  <si>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</si>
  <si>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</si>
  <si>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</si>
  <si>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</si>
  <si>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</si>
  <si>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</si>
  <si>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</si>
  <si>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</si>
  <si>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Lejweleputswa(DC18)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</si>
  <si>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</si>
  <si>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</si>
  <si>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</si>
  <si>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</si>
  <si>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</si>
  <si>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</si>
  <si>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</si>
  <si>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</si>
  <si>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</si>
  <si>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</si>
  <si>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</si>
  <si>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</si>
  <si>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</si>
  <si>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</si>
  <si>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</si>
  <si>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</si>
  <si>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</si>
  <si>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</si>
  <si>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</si>
  <si>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</si>
  <si>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</si>
  <si>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</si>
  <si>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</si>
  <si>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</si>
  <si>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Lejweleputswa(DC18)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</si>
  <si>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</si>
  <si>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</si>
  <si>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</si>
  <si>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</si>
  <si>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</si>
  <si>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</si>
  <si>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</si>
  <si>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</si>
  <si>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</si>
  <si>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</si>
  <si>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</si>
  <si>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</si>
  <si>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</si>
  <si>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</si>
  <si>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</si>
  <si>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</si>
  <si>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</si>
  <si>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</si>
  <si>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</si>
  <si>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</si>
  <si>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</si>
  <si>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</si>
  <si>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</si>
  <si>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</si>
  <si>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</si>
  <si>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</si>
  <si>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</si>
  <si>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</si>
  <si>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</si>
  <si>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</si>
  <si>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</si>
  <si>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</si>
  <si>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</si>
  <si>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</si>
  <si>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</si>
  <si>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Lejweleputswa(DC18)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</si>
  <si>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</si>
  <si>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</si>
  <si>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Lejweleputswa(DC18)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</si>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</sst>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2425189</v>
      </c>
      <c r="C7" s="19">
        <v>0</v>
      </c>
      <c r="D7" s="59">
        <v>1668000</v>
      </c>
      <c r="E7" s="60">
        <v>1668000</v>
      </c>
      <c r="F7" s="60">
        <v>33289</v>
      </c>
      <c r="G7" s="60">
        <v>105809</v>
      </c>
      <c r="H7" s="60">
        <v>63188</v>
      </c>
      <c r="I7" s="60">
        <v>202286</v>
      </c>
      <c r="J7" s="60">
        <v>637913</v>
      </c>
      <c r="K7" s="60">
        <v>20523</v>
      </c>
      <c r="L7" s="60">
        <v>0</v>
      </c>
      <c r="M7" s="60">
        <v>658436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860722</v>
      </c>
      <c r="W7" s="60">
        <v>834000</v>
      </c>
      <c r="X7" s="60">
        <v>26722</v>
      </c>
      <c r="Y7" s="61">
        <v>3.2</v>
      </c>
      <c r="Z7" s="62">
        <v>1668000</v>
      </c>
    </row>
    <row r="8" spans="1:26" ht="13.5">
      <c r="A8" s="58" t="s">
        <v>34</v>
      </c>
      <c r="B8" s="19">
        <v>100129510</v>
      </c>
      <c r="C8" s="19">
        <v>0</v>
      </c>
      <c r="D8" s="59">
        <v>104076000</v>
      </c>
      <c r="E8" s="60">
        <v>104076000</v>
      </c>
      <c r="F8" s="60">
        <v>42057000</v>
      </c>
      <c r="G8" s="60">
        <v>2540000</v>
      </c>
      <c r="H8" s="60">
        <v>810</v>
      </c>
      <c r="I8" s="60">
        <v>44597810</v>
      </c>
      <c r="J8" s="60">
        <v>0</v>
      </c>
      <c r="K8" s="60">
        <v>300000</v>
      </c>
      <c r="L8" s="60">
        <v>33329000</v>
      </c>
      <c r="M8" s="60">
        <v>33629000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78226810</v>
      </c>
      <c r="W8" s="60">
        <v>52038000</v>
      </c>
      <c r="X8" s="60">
        <v>26188810</v>
      </c>
      <c r="Y8" s="61">
        <v>50.33</v>
      </c>
      <c r="Z8" s="62">
        <v>104076000</v>
      </c>
    </row>
    <row r="9" spans="1:26" ht="13.5">
      <c r="A9" s="58" t="s">
        <v>35</v>
      </c>
      <c r="B9" s="19">
        <v>1327296</v>
      </c>
      <c r="C9" s="19">
        <v>0</v>
      </c>
      <c r="D9" s="59">
        <v>563976</v>
      </c>
      <c r="E9" s="60">
        <v>563976</v>
      </c>
      <c r="F9" s="60">
        <v>68010</v>
      </c>
      <c r="G9" s="60">
        <v>118549</v>
      </c>
      <c r="H9" s="60">
        <v>74236</v>
      </c>
      <c r="I9" s="60">
        <v>260795</v>
      </c>
      <c r="J9" s="60">
        <v>75790</v>
      </c>
      <c r="K9" s="60">
        <v>265249</v>
      </c>
      <c r="L9" s="60">
        <v>139093</v>
      </c>
      <c r="M9" s="60">
        <v>480132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740927</v>
      </c>
      <c r="W9" s="60">
        <v>281988</v>
      </c>
      <c r="X9" s="60">
        <v>458939</v>
      </c>
      <c r="Y9" s="61">
        <v>162.75</v>
      </c>
      <c r="Z9" s="62">
        <v>563976</v>
      </c>
    </row>
    <row r="10" spans="1:26" ht="25.5">
      <c r="A10" s="63" t="s">
        <v>277</v>
      </c>
      <c r="B10" s="64">
        <f>SUM(B5:B9)</f>
        <v>103881995</v>
      </c>
      <c r="C10" s="64">
        <f>SUM(C5:C9)</f>
        <v>0</v>
      </c>
      <c r="D10" s="65">
        <f aca="true" t="shared" si="0" ref="D10:Z10">SUM(D5:D9)</f>
        <v>106307976</v>
      </c>
      <c r="E10" s="66">
        <f t="shared" si="0"/>
        <v>106307976</v>
      </c>
      <c r="F10" s="66">
        <f t="shared" si="0"/>
        <v>42158299</v>
      </c>
      <c r="G10" s="66">
        <f t="shared" si="0"/>
        <v>2764358</v>
      </c>
      <c r="H10" s="66">
        <f t="shared" si="0"/>
        <v>138234</v>
      </c>
      <c r="I10" s="66">
        <f t="shared" si="0"/>
        <v>45060891</v>
      </c>
      <c r="J10" s="66">
        <f t="shared" si="0"/>
        <v>713703</v>
      </c>
      <c r="K10" s="66">
        <f t="shared" si="0"/>
        <v>585772</v>
      </c>
      <c r="L10" s="66">
        <f t="shared" si="0"/>
        <v>33468093</v>
      </c>
      <c r="M10" s="66">
        <f t="shared" si="0"/>
        <v>34767568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79828459</v>
      </c>
      <c r="W10" s="66">
        <f t="shared" si="0"/>
        <v>53153988</v>
      </c>
      <c r="X10" s="66">
        <f t="shared" si="0"/>
        <v>26674471</v>
      </c>
      <c r="Y10" s="67">
        <f>+IF(W10&lt;&gt;0,(X10/W10)*100,0)</f>
        <v>50.18338605186125</v>
      </c>
      <c r="Z10" s="68">
        <f t="shared" si="0"/>
        <v>106307976</v>
      </c>
    </row>
    <row r="11" spans="1:26" ht="13.5">
      <c r="A11" s="58" t="s">
        <v>37</v>
      </c>
      <c r="B11" s="19">
        <v>48001077</v>
      </c>
      <c r="C11" s="19">
        <v>0</v>
      </c>
      <c r="D11" s="59">
        <v>56466000</v>
      </c>
      <c r="E11" s="60">
        <v>56466000</v>
      </c>
      <c r="F11" s="60">
        <v>4303821</v>
      </c>
      <c r="G11" s="60">
        <v>4878915</v>
      </c>
      <c r="H11" s="60">
        <v>4394430</v>
      </c>
      <c r="I11" s="60">
        <v>13577166</v>
      </c>
      <c r="J11" s="60">
        <v>4454133</v>
      </c>
      <c r="K11" s="60">
        <v>4518285</v>
      </c>
      <c r="L11" s="60">
        <v>4488711</v>
      </c>
      <c r="M11" s="60">
        <v>13461129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27038295</v>
      </c>
      <c r="W11" s="60">
        <v>28233000</v>
      </c>
      <c r="X11" s="60">
        <v>-1194705</v>
      </c>
      <c r="Y11" s="61">
        <v>-4.23</v>
      </c>
      <c r="Z11" s="62">
        <v>56466000</v>
      </c>
    </row>
    <row r="12" spans="1:26" ht="13.5">
      <c r="A12" s="58" t="s">
        <v>38</v>
      </c>
      <c r="B12" s="19">
        <v>8121452</v>
      </c>
      <c r="C12" s="19">
        <v>0</v>
      </c>
      <c r="D12" s="59">
        <v>8373642</v>
      </c>
      <c r="E12" s="60">
        <v>8373642</v>
      </c>
      <c r="F12" s="60">
        <v>671143</v>
      </c>
      <c r="G12" s="60">
        <v>670497</v>
      </c>
      <c r="H12" s="60">
        <v>675261</v>
      </c>
      <c r="I12" s="60">
        <v>2016901</v>
      </c>
      <c r="J12" s="60">
        <v>678305</v>
      </c>
      <c r="K12" s="60">
        <v>711243</v>
      </c>
      <c r="L12" s="60">
        <v>679893</v>
      </c>
      <c r="M12" s="60">
        <v>2069441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4086342</v>
      </c>
      <c r="W12" s="60">
        <v>4186821</v>
      </c>
      <c r="X12" s="60">
        <v>-100479</v>
      </c>
      <c r="Y12" s="61">
        <v>-2.4</v>
      </c>
      <c r="Z12" s="62">
        <v>8373642</v>
      </c>
    </row>
    <row r="13" spans="1:26" ht="13.5">
      <c r="A13" s="58" t="s">
        <v>278</v>
      </c>
      <c r="B13" s="19">
        <v>-106879</v>
      </c>
      <c r="C13" s="19">
        <v>0</v>
      </c>
      <c r="D13" s="59">
        <v>6027000</v>
      </c>
      <c r="E13" s="60">
        <v>6027000</v>
      </c>
      <c r="F13" s="60">
        <v>0</v>
      </c>
      <c r="G13" s="60">
        <v>0</v>
      </c>
      <c r="H13" s="60">
        <v>0</v>
      </c>
      <c r="I13" s="60">
        <v>0</v>
      </c>
      <c r="J13" s="60">
        <v>596635</v>
      </c>
      <c r="K13" s="60">
        <v>345900</v>
      </c>
      <c r="L13" s="60">
        <v>577091</v>
      </c>
      <c r="M13" s="60">
        <v>1519626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1519626</v>
      </c>
      <c r="W13" s="60">
        <v>3013500</v>
      </c>
      <c r="X13" s="60">
        <v>-1493874</v>
      </c>
      <c r="Y13" s="61">
        <v>-49.57</v>
      </c>
      <c r="Z13" s="62">
        <v>6027000</v>
      </c>
    </row>
    <row r="14" spans="1:26" ht="13.5">
      <c r="A14" s="58" t="s">
        <v>40</v>
      </c>
      <c r="B14" s="19">
        <v>3112081</v>
      </c>
      <c r="C14" s="19">
        <v>0</v>
      </c>
      <c r="D14" s="59">
        <v>2582857</v>
      </c>
      <c r="E14" s="60">
        <v>2582857</v>
      </c>
      <c r="F14" s="60">
        <v>222041</v>
      </c>
      <c r="G14" s="60">
        <v>222041</v>
      </c>
      <c r="H14" s="60">
        <v>222041</v>
      </c>
      <c r="I14" s="60">
        <v>666123</v>
      </c>
      <c r="J14" s="60">
        <v>222041</v>
      </c>
      <c r="K14" s="60">
        <v>222041</v>
      </c>
      <c r="L14" s="60">
        <v>222041</v>
      </c>
      <c r="M14" s="60">
        <v>666123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1332246</v>
      </c>
      <c r="W14" s="60">
        <v>1291429</v>
      </c>
      <c r="X14" s="60">
        <v>40817</v>
      </c>
      <c r="Y14" s="61">
        <v>3.16</v>
      </c>
      <c r="Z14" s="62">
        <v>2582857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4450000</v>
      </c>
      <c r="C16" s="19">
        <v>0</v>
      </c>
      <c r="D16" s="59">
        <v>4450000</v>
      </c>
      <c r="E16" s="60">
        <v>4450000</v>
      </c>
      <c r="F16" s="60">
        <v>0</v>
      </c>
      <c r="G16" s="60">
        <v>2500000</v>
      </c>
      <c r="H16" s="60">
        <v>0</v>
      </c>
      <c r="I16" s="60">
        <v>2500000</v>
      </c>
      <c r="J16" s="60">
        <v>0</v>
      </c>
      <c r="K16" s="60">
        <v>0</v>
      </c>
      <c r="L16" s="60">
        <v>245556</v>
      </c>
      <c r="M16" s="60">
        <v>245556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2745556</v>
      </c>
      <c r="W16" s="60">
        <v>2225000</v>
      </c>
      <c r="X16" s="60">
        <v>520556</v>
      </c>
      <c r="Y16" s="61">
        <v>23.4</v>
      </c>
      <c r="Z16" s="62">
        <v>4450000</v>
      </c>
    </row>
    <row r="17" spans="1:26" ht="13.5">
      <c r="A17" s="58" t="s">
        <v>43</v>
      </c>
      <c r="B17" s="19">
        <v>37273168</v>
      </c>
      <c r="C17" s="19">
        <v>0</v>
      </c>
      <c r="D17" s="59">
        <v>26964700</v>
      </c>
      <c r="E17" s="60">
        <v>26964700</v>
      </c>
      <c r="F17" s="60">
        <v>2573694</v>
      </c>
      <c r="G17" s="60">
        <v>2072382</v>
      </c>
      <c r="H17" s="60">
        <v>2577857</v>
      </c>
      <c r="I17" s="60">
        <v>7223933</v>
      </c>
      <c r="J17" s="60">
        <v>2602666</v>
      </c>
      <c r="K17" s="60">
        <v>3181549</v>
      </c>
      <c r="L17" s="60">
        <v>2733338</v>
      </c>
      <c r="M17" s="60">
        <v>8517553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15741486</v>
      </c>
      <c r="W17" s="60">
        <v>13482350</v>
      </c>
      <c r="X17" s="60">
        <v>2259136</v>
      </c>
      <c r="Y17" s="61">
        <v>16.76</v>
      </c>
      <c r="Z17" s="62">
        <v>26964700</v>
      </c>
    </row>
    <row r="18" spans="1:26" ht="13.5">
      <c r="A18" s="70" t="s">
        <v>44</v>
      </c>
      <c r="B18" s="71">
        <f>SUM(B11:B17)</f>
        <v>100850899</v>
      </c>
      <c r="C18" s="71">
        <f>SUM(C11:C17)</f>
        <v>0</v>
      </c>
      <c r="D18" s="72">
        <f aca="true" t="shared" si="1" ref="D18:Z18">SUM(D11:D17)</f>
        <v>104864199</v>
      </c>
      <c r="E18" s="73">
        <f t="shared" si="1"/>
        <v>104864199</v>
      </c>
      <c r="F18" s="73">
        <f t="shared" si="1"/>
        <v>7770699</v>
      </c>
      <c r="G18" s="73">
        <f t="shared" si="1"/>
        <v>10343835</v>
      </c>
      <c r="H18" s="73">
        <f t="shared" si="1"/>
        <v>7869589</v>
      </c>
      <c r="I18" s="73">
        <f t="shared" si="1"/>
        <v>25984123</v>
      </c>
      <c r="J18" s="73">
        <f t="shared" si="1"/>
        <v>8553780</v>
      </c>
      <c r="K18" s="73">
        <f t="shared" si="1"/>
        <v>8979018</v>
      </c>
      <c r="L18" s="73">
        <f t="shared" si="1"/>
        <v>8946630</v>
      </c>
      <c r="M18" s="73">
        <f t="shared" si="1"/>
        <v>26479428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52463551</v>
      </c>
      <c r="W18" s="73">
        <f t="shared" si="1"/>
        <v>52432100</v>
      </c>
      <c r="X18" s="73">
        <f t="shared" si="1"/>
        <v>31451</v>
      </c>
      <c r="Y18" s="67">
        <f>+IF(W18&lt;&gt;0,(X18/W18)*100,0)</f>
        <v>0.05998424629187082</v>
      </c>
      <c r="Z18" s="74">
        <f t="shared" si="1"/>
        <v>104864199</v>
      </c>
    </row>
    <row r="19" spans="1:26" ht="13.5">
      <c r="A19" s="70" t="s">
        <v>45</v>
      </c>
      <c r="B19" s="75">
        <f>+B10-B18</f>
        <v>3031096</v>
      </c>
      <c r="C19" s="75">
        <f>+C10-C18</f>
        <v>0</v>
      </c>
      <c r="D19" s="76">
        <f aca="true" t="shared" si="2" ref="D19:Z19">+D10-D18</f>
        <v>1443777</v>
      </c>
      <c r="E19" s="77">
        <f t="shared" si="2"/>
        <v>1443777</v>
      </c>
      <c r="F19" s="77">
        <f t="shared" si="2"/>
        <v>34387600</v>
      </c>
      <c r="G19" s="77">
        <f t="shared" si="2"/>
        <v>-7579477</v>
      </c>
      <c r="H19" s="77">
        <f t="shared" si="2"/>
        <v>-7731355</v>
      </c>
      <c r="I19" s="77">
        <f t="shared" si="2"/>
        <v>19076768</v>
      </c>
      <c r="J19" s="77">
        <f t="shared" si="2"/>
        <v>-7840077</v>
      </c>
      <c r="K19" s="77">
        <f t="shared" si="2"/>
        <v>-8393246</v>
      </c>
      <c r="L19" s="77">
        <f t="shared" si="2"/>
        <v>24521463</v>
      </c>
      <c r="M19" s="77">
        <f t="shared" si="2"/>
        <v>8288140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27364908</v>
      </c>
      <c r="W19" s="77">
        <f>IF(E10=E18,0,W10-W18)</f>
        <v>721888</v>
      </c>
      <c r="X19" s="77">
        <f t="shared" si="2"/>
        <v>26643020</v>
      </c>
      <c r="Y19" s="78">
        <f>+IF(W19&lt;&gt;0,(X19/W19)*100,0)</f>
        <v>3690.741500066493</v>
      </c>
      <c r="Z19" s="79">
        <f t="shared" si="2"/>
        <v>1443777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3031096</v>
      </c>
      <c r="C22" s="86">
        <f>SUM(C19:C21)</f>
        <v>0</v>
      </c>
      <c r="D22" s="87">
        <f aca="true" t="shared" si="3" ref="D22:Z22">SUM(D19:D21)</f>
        <v>1443777</v>
      </c>
      <c r="E22" s="88">
        <f t="shared" si="3"/>
        <v>1443777</v>
      </c>
      <c r="F22" s="88">
        <f t="shared" si="3"/>
        <v>34387600</v>
      </c>
      <c r="G22" s="88">
        <f t="shared" si="3"/>
        <v>-7579477</v>
      </c>
      <c r="H22" s="88">
        <f t="shared" si="3"/>
        <v>-7731355</v>
      </c>
      <c r="I22" s="88">
        <f t="shared" si="3"/>
        <v>19076768</v>
      </c>
      <c r="J22" s="88">
        <f t="shared" si="3"/>
        <v>-7840077</v>
      </c>
      <c r="K22" s="88">
        <f t="shared" si="3"/>
        <v>-8393246</v>
      </c>
      <c r="L22" s="88">
        <f t="shared" si="3"/>
        <v>24521463</v>
      </c>
      <c r="M22" s="88">
        <f t="shared" si="3"/>
        <v>8288140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27364908</v>
      </c>
      <c r="W22" s="88">
        <f t="shared" si="3"/>
        <v>721888</v>
      </c>
      <c r="X22" s="88">
        <f t="shared" si="3"/>
        <v>26643020</v>
      </c>
      <c r="Y22" s="89">
        <f>+IF(W22&lt;&gt;0,(X22/W22)*100,0)</f>
        <v>3690.741500066493</v>
      </c>
      <c r="Z22" s="90">
        <f t="shared" si="3"/>
        <v>1443777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3031096</v>
      </c>
      <c r="C24" s="75">
        <f>SUM(C22:C23)</f>
        <v>0</v>
      </c>
      <c r="D24" s="76">
        <f aca="true" t="shared" si="4" ref="D24:Z24">SUM(D22:D23)</f>
        <v>1443777</v>
      </c>
      <c r="E24" s="77">
        <f t="shared" si="4"/>
        <v>1443777</v>
      </c>
      <c r="F24" s="77">
        <f t="shared" si="4"/>
        <v>34387600</v>
      </c>
      <c r="G24" s="77">
        <f t="shared" si="4"/>
        <v>-7579477</v>
      </c>
      <c r="H24" s="77">
        <f t="shared" si="4"/>
        <v>-7731355</v>
      </c>
      <c r="I24" s="77">
        <f t="shared" si="4"/>
        <v>19076768</v>
      </c>
      <c r="J24" s="77">
        <f t="shared" si="4"/>
        <v>-7840077</v>
      </c>
      <c r="K24" s="77">
        <f t="shared" si="4"/>
        <v>-8393246</v>
      </c>
      <c r="L24" s="77">
        <f t="shared" si="4"/>
        <v>24521463</v>
      </c>
      <c r="M24" s="77">
        <f t="shared" si="4"/>
        <v>8288140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27364908</v>
      </c>
      <c r="W24" s="77">
        <f t="shared" si="4"/>
        <v>721888</v>
      </c>
      <c r="X24" s="77">
        <f t="shared" si="4"/>
        <v>26643020</v>
      </c>
      <c r="Y24" s="78">
        <f>+IF(W24&lt;&gt;0,(X24/W24)*100,0)</f>
        <v>3690.741500066493</v>
      </c>
      <c r="Z24" s="79">
        <f t="shared" si="4"/>
        <v>1443777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1838437</v>
      </c>
      <c r="C27" s="22">
        <v>0</v>
      </c>
      <c r="D27" s="99">
        <v>3975100</v>
      </c>
      <c r="E27" s="100">
        <v>3975100</v>
      </c>
      <c r="F27" s="100">
        <v>67168</v>
      </c>
      <c r="G27" s="100">
        <v>39064</v>
      </c>
      <c r="H27" s="100">
        <v>64389</v>
      </c>
      <c r="I27" s="100">
        <v>170621</v>
      </c>
      <c r="J27" s="100">
        <v>989617</v>
      </c>
      <c r="K27" s="100">
        <v>448592</v>
      </c>
      <c r="L27" s="100">
        <v>25435</v>
      </c>
      <c r="M27" s="100">
        <v>1463644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1634265</v>
      </c>
      <c r="W27" s="100">
        <v>1987550</v>
      </c>
      <c r="X27" s="100">
        <v>-353285</v>
      </c>
      <c r="Y27" s="101">
        <v>-17.77</v>
      </c>
      <c r="Z27" s="102">
        <v>3975100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1838437</v>
      </c>
      <c r="C31" s="19">
        <v>0</v>
      </c>
      <c r="D31" s="59">
        <v>3975100</v>
      </c>
      <c r="E31" s="60">
        <v>3975100</v>
      </c>
      <c r="F31" s="60">
        <v>67168</v>
      </c>
      <c r="G31" s="60">
        <v>39064</v>
      </c>
      <c r="H31" s="60">
        <v>64389</v>
      </c>
      <c r="I31" s="60">
        <v>170621</v>
      </c>
      <c r="J31" s="60">
        <v>989617</v>
      </c>
      <c r="K31" s="60">
        <v>448592</v>
      </c>
      <c r="L31" s="60">
        <v>25435</v>
      </c>
      <c r="M31" s="60">
        <v>1463644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1634265</v>
      </c>
      <c r="W31" s="60">
        <v>1987550</v>
      </c>
      <c r="X31" s="60">
        <v>-353285</v>
      </c>
      <c r="Y31" s="61">
        <v>-17.77</v>
      </c>
      <c r="Z31" s="62">
        <v>3975100</v>
      </c>
    </row>
    <row r="32" spans="1:26" ht="13.5">
      <c r="A32" s="70" t="s">
        <v>54</v>
      </c>
      <c r="B32" s="22">
        <f>SUM(B28:B31)</f>
        <v>1838437</v>
      </c>
      <c r="C32" s="22">
        <f>SUM(C28:C31)</f>
        <v>0</v>
      </c>
      <c r="D32" s="99">
        <f aca="true" t="shared" si="5" ref="D32:Z32">SUM(D28:D31)</f>
        <v>3975100</v>
      </c>
      <c r="E32" s="100">
        <f t="shared" si="5"/>
        <v>3975100</v>
      </c>
      <c r="F32" s="100">
        <f t="shared" si="5"/>
        <v>67168</v>
      </c>
      <c r="G32" s="100">
        <f t="shared" si="5"/>
        <v>39064</v>
      </c>
      <c r="H32" s="100">
        <f t="shared" si="5"/>
        <v>64389</v>
      </c>
      <c r="I32" s="100">
        <f t="shared" si="5"/>
        <v>170621</v>
      </c>
      <c r="J32" s="100">
        <f t="shared" si="5"/>
        <v>989617</v>
      </c>
      <c r="K32" s="100">
        <f t="shared" si="5"/>
        <v>448592</v>
      </c>
      <c r="L32" s="100">
        <f t="shared" si="5"/>
        <v>25435</v>
      </c>
      <c r="M32" s="100">
        <f t="shared" si="5"/>
        <v>1463644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1634265</v>
      </c>
      <c r="W32" s="100">
        <f t="shared" si="5"/>
        <v>1987550</v>
      </c>
      <c r="X32" s="100">
        <f t="shared" si="5"/>
        <v>-353285</v>
      </c>
      <c r="Y32" s="101">
        <f>+IF(W32&lt;&gt;0,(X32/W32)*100,0)</f>
        <v>-17.774898744685668</v>
      </c>
      <c r="Z32" s="102">
        <f t="shared" si="5"/>
        <v>3975100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37289723</v>
      </c>
      <c r="C35" s="19">
        <v>0</v>
      </c>
      <c r="D35" s="59">
        <v>19520602</v>
      </c>
      <c r="E35" s="60">
        <v>19520602</v>
      </c>
      <c r="F35" s="60">
        <v>78393371</v>
      </c>
      <c r="G35" s="60">
        <v>59125451</v>
      </c>
      <c r="H35" s="60">
        <v>59298811</v>
      </c>
      <c r="I35" s="60">
        <v>59298811</v>
      </c>
      <c r="J35" s="60">
        <v>51647356</v>
      </c>
      <c r="K35" s="60">
        <v>44065821</v>
      </c>
      <c r="L35" s="60">
        <v>93987257</v>
      </c>
      <c r="M35" s="60">
        <v>93987257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93987257</v>
      </c>
      <c r="W35" s="60">
        <v>9760301</v>
      </c>
      <c r="X35" s="60">
        <v>84226956</v>
      </c>
      <c r="Y35" s="61">
        <v>862.95</v>
      </c>
      <c r="Z35" s="62">
        <v>19520602</v>
      </c>
    </row>
    <row r="36" spans="1:26" ht="13.5">
      <c r="A36" s="58" t="s">
        <v>57</v>
      </c>
      <c r="B36" s="19">
        <v>76346515</v>
      </c>
      <c r="C36" s="19">
        <v>0</v>
      </c>
      <c r="D36" s="59">
        <v>86934398</v>
      </c>
      <c r="E36" s="60">
        <v>86934398</v>
      </c>
      <c r="F36" s="60">
        <v>84612611</v>
      </c>
      <c r="G36" s="60">
        <v>76346515</v>
      </c>
      <c r="H36" s="60">
        <v>76410905</v>
      </c>
      <c r="I36" s="60">
        <v>76410905</v>
      </c>
      <c r="J36" s="60">
        <v>77400522</v>
      </c>
      <c r="K36" s="60">
        <v>77849114</v>
      </c>
      <c r="L36" s="60">
        <v>76842914</v>
      </c>
      <c r="M36" s="60">
        <v>76842914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76842914</v>
      </c>
      <c r="W36" s="60">
        <v>43467199</v>
      </c>
      <c r="X36" s="60">
        <v>33375715</v>
      </c>
      <c r="Y36" s="61">
        <v>76.78</v>
      </c>
      <c r="Z36" s="62">
        <v>86934398</v>
      </c>
    </row>
    <row r="37" spans="1:26" ht="13.5">
      <c r="A37" s="58" t="s">
        <v>58</v>
      </c>
      <c r="B37" s="19">
        <v>9778086</v>
      </c>
      <c r="C37" s="19">
        <v>0</v>
      </c>
      <c r="D37" s="59">
        <v>7768000</v>
      </c>
      <c r="E37" s="60">
        <v>7768000</v>
      </c>
      <c r="F37" s="60">
        <v>8382978</v>
      </c>
      <c r="G37" s="60">
        <v>8896079</v>
      </c>
      <c r="H37" s="60">
        <v>25363369</v>
      </c>
      <c r="I37" s="60">
        <v>25363369</v>
      </c>
      <c r="J37" s="60">
        <v>25356922</v>
      </c>
      <c r="K37" s="60">
        <v>25521033</v>
      </c>
      <c r="L37" s="60">
        <v>23781950</v>
      </c>
      <c r="M37" s="60">
        <v>23781950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23781950</v>
      </c>
      <c r="W37" s="60">
        <v>3884000</v>
      </c>
      <c r="X37" s="60">
        <v>19897950</v>
      </c>
      <c r="Y37" s="61">
        <v>512.31</v>
      </c>
      <c r="Z37" s="62">
        <v>7768000</v>
      </c>
    </row>
    <row r="38" spans="1:26" ht="13.5">
      <c r="A38" s="58" t="s">
        <v>59</v>
      </c>
      <c r="B38" s="19">
        <v>22366898</v>
      </c>
      <c r="C38" s="19">
        <v>0</v>
      </c>
      <c r="D38" s="59">
        <v>19737000</v>
      </c>
      <c r="E38" s="60">
        <v>19737000</v>
      </c>
      <c r="F38" s="60">
        <v>22629858</v>
      </c>
      <c r="G38" s="60">
        <v>21922816</v>
      </c>
      <c r="H38" s="60">
        <v>21922816</v>
      </c>
      <c r="I38" s="60">
        <v>21922816</v>
      </c>
      <c r="J38" s="60">
        <v>21922816</v>
      </c>
      <c r="K38" s="60">
        <v>21922816</v>
      </c>
      <c r="L38" s="60">
        <v>21922816</v>
      </c>
      <c r="M38" s="60">
        <v>21922816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21922816</v>
      </c>
      <c r="W38" s="60">
        <v>9868500</v>
      </c>
      <c r="X38" s="60">
        <v>12054316</v>
      </c>
      <c r="Y38" s="61">
        <v>122.15</v>
      </c>
      <c r="Z38" s="62">
        <v>19737000</v>
      </c>
    </row>
    <row r="39" spans="1:26" ht="13.5">
      <c r="A39" s="58" t="s">
        <v>60</v>
      </c>
      <c r="B39" s="19">
        <v>81491254</v>
      </c>
      <c r="C39" s="19">
        <v>0</v>
      </c>
      <c r="D39" s="59">
        <v>78950000</v>
      </c>
      <c r="E39" s="60">
        <v>78950000</v>
      </c>
      <c r="F39" s="60">
        <v>131993146</v>
      </c>
      <c r="G39" s="60">
        <v>104653071</v>
      </c>
      <c r="H39" s="60">
        <v>88423531</v>
      </c>
      <c r="I39" s="60">
        <v>88423531</v>
      </c>
      <c r="J39" s="60">
        <v>81768140</v>
      </c>
      <c r="K39" s="60">
        <v>74471086</v>
      </c>
      <c r="L39" s="60">
        <v>125125405</v>
      </c>
      <c r="M39" s="60">
        <v>125125405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125125405</v>
      </c>
      <c r="W39" s="60">
        <v>39475000</v>
      </c>
      <c r="X39" s="60">
        <v>85650405</v>
      </c>
      <c r="Y39" s="61">
        <v>216.97</v>
      </c>
      <c r="Z39" s="62">
        <v>78950000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12680516</v>
      </c>
      <c r="C42" s="19">
        <v>0</v>
      </c>
      <c r="D42" s="59">
        <v>6886900</v>
      </c>
      <c r="E42" s="60">
        <v>6886900</v>
      </c>
      <c r="F42" s="60">
        <v>-416154</v>
      </c>
      <c r="G42" s="60">
        <v>2662035</v>
      </c>
      <c r="H42" s="60">
        <v>2334064</v>
      </c>
      <c r="I42" s="60">
        <v>4579945</v>
      </c>
      <c r="J42" s="60">
        <v>3375927</v>
      </c>
      <c r="K42" s="60">
        <v>-6872283</v>
      </c>
      <c r="L42" s="60">
        <v>304842186</v>
      </c>
      <c r="M42" s="60">
        <v>301345830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305925775</v>
      </c>
      <c r="W42" s="60">
        <v>31716236</v>
      </c>
      <c r="X42" s="60">
        <v>274209539</v>
      </c>
      <c r="Y42" s="61">
        <v>864.57</v>
      </c>
      <c r="Z42" s="62">
        <v>6886900</v>
      </c>
    </row>
    <row r="43" spans="1:26" ht="13.5">
      <c r="A43" s="58" t="s">
        <v>63</v>
      </c>
      <c r="B43" s="19">
        <v>-15716361</v>
      </c>
      <c r="C43" s="19">
        <v>0</v>
      </c>
      <c r="D43" s="59">
        <v>-474983</v>
      </c>
      <c r="E43" s="60">
        <v>-474983</v>
      </c>
      <c r="F43" s="60">
        <v>-67168</v>
      </c>
      <c r="G43" s="60">
        <v>-39064</v>
      </c>
      <c r="H43" s="60">
        <v>-64390</v>
      </c>
      <c r="I43" s="60">
        <v>-170622</v>
      </c>
      <c r="J43" s="60">
        <v>-989617</v>
      </c>
      <c r="K43" s="60">
        <v>-448592</v>
      </c>
      <c r="L43" s="60">
        <v>-25435</v>
      </c>
      <c r="M43" s="60">
        <v>-1463644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-1634266</v>
      </c>
      <c r="W43" s="60">
        <v>2501410</v>
      </c>
      <c r="X43" s="60">
        <v>-4135676</v>
      </c>
      <c r="Y43" s="61">
        <v>-165.33</v>
      </c>
      <c r="Z43" s="62">
        <v>-474983</v>
      </c>
    </row>
    <row r="44" spans="1:26" ht="13.5">
      <c r="A44" s="58" t="s">
        <v>64</v>
      </c>
      <c r="B44" s="19">
        <v>-1044830</v>
      </c>
      <c r="C44" s="19">
        <v>0</v>
      </c>
      <c r="D44" s="59">
        <v>-1847000</v>
      </c>
      <c r="E44" s="60">
        <v>-1847000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-2083971</v>
      </c>
      <c r="M44" s="60">
        <v>-2083971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-2083971</v>
      </c>
      <c r="W44" s="60">
        <v>0</v>
      </c>
      <c r="X44" s="60">
        <v>-2083971</v>
      </c>
      <c r="Y44" s="61">
        <v>0</v>
      </c>
      <c r="Z44" s="62">
        <v>-1847000</v>
      </c>
    </row>
    <row r="45" spans="1:26" ht="13.5">
      <c r="A45" s="70" t="s">
        <v>65</v>
      </c>
      <c r="B45" s="22">
        <v>11034621</v>
      </c>
      <c r="C45" s="22">
        <v>0</v>
      </c>
      <c r="D45" s="99">
        <v>37022407</v>
      </c>
      <c r="E45" s="100">
        <v>37022407</v>
      </c>
      <c r="F45" s="100">
        <v>3452382</v>
      </c>
      <c r="G45" s="100">
        <v>6075353</v>
      </c>
      <c r="H45" s="100">
        <v>8345027</v>
      </c>
      <c r="I45" s="100">
        <v>8345027</v>
      </c>
      <c r="J45" s="100">
        <v>10731337</v>
      </c>
      <c r="K45" s="100">
        <v>3410462</v>
      </c>
      <c r="L45" s="100">
        <v>306143242</v>
      </c>
      <c r="M45" s="100">
        <v>306143242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306143242</v>
      </c>
      <c r="W45" s="100">
        <v>66675136</v>
      </c>
      <c r="X45" s="100">
        <v>239468106</v>
      </c>
      <c r="Y45" s="101">
        <v>359.16</v>
      </c>
      <c r="Z45" s="102">
        <v>37022407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933109</v>
      </c>
      <c r="Y49" s="54">
        <v>933109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654977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654977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769874</v>
      </c>
      <c r="C67" s="24"/>
      <c r="D67" s="25">
        <v>483976</v>
      </c>
      <c r="E67" s="26">
        <v>483976</v>
      </c>
      <c r="F67" s="26">
        <v>64862</v>
      </c>
      <c r="G67" s="26">
        <v>64866</v>
      </c>
      <c r="H67" s="26">
        <v>64866</v>
      </c>
      <c r="I67" s="26">
        <v>194594</v>
      </c>
      <c r="J67" s="26">
        <v>64866</v>
      </c>
      <c r="K67" s="26">
        <v>64669</v>
      </c>
      <c r="L67" s="26">
        <v>129740</v>
      </c>
      <c r="M67" s="26">
        <v>259275</v>
      </c>
      <c r="N67" s="26"/>
      <c r="O67" s="26"/>
      <c r="P67" s="26"/>
      <c r="Q67" s="26"/>
      <c r="R67" s="26"/>
      <c r="S67" s="26"/>
      <c r="T67" s="26"/>
      <c r="U67" s="26"/>
      <c r="V67" s="26">
        <v>453869</v>
      </c>
      <c r="W67" s="26">
        <v>241988</v>
      </c>
      <c r="X67" s="26"/>
      <c r="Y67" s="25"/>
      <c r="Z67" s="27">
        <v>483976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769874</v>
      </c>
      <c r="C75" s="28"/>
      <c r="D75" s="29">
        <v>483976</v>
      </c>
      <c r="E75" s="30">
        <v>483976</v>
      </c>
      <c r="F75" s="30">
        <v>64862</v>
      </c>
      <c r="G75" s="30">
        <v>64866</v>
      </c>
      <c r="H75" s="30">
        <v>64866</v>
      </c>
      <c r="I75" s="30">
        <v>194594</v>
      </c>
      <c r="J75" s="30">
        <v>64866</v>
      </c>
      <c r="K75" s="30">
        <v>64669</v>
      </c>
      <c r="L75" s="30">
        <v>129740</v>
      </c>
      <c r="M75" s="30">
        <v>259275</v>
      </c>
      <c r="N75" s="30"/>
      <c r="O75" s="30"/>
      <c r="P75" s="30"/>
      <c r="Q75" s="30"/>
      <c r="R75" s="30"/>
      <c r="S75" s="30"/>
      <c r="T75" s="30"/>
      <c r="U75" s="30"/>
      <c r="V75" s="30">
        <v>453869</v>
      </c>
      <c r="W75" s="30">
        <v>241988</v>
      </c>
      <c r="X75" s="30"/>
      <c r="Y75" s="29"/>
      <c r="Z75" s="31">
        <v>483976</v>
      </c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438257</v>
      </c>
      <c r="D40" s="344">
        <f t="shared" si="9"/>
        <v>0</v>
      </c>
      <c r="E40" s="343">
        <f t="shared" si="9"/>
        <v>640045</v>
      </c>
      <c r="F40" s="345">
        <f t="shared" si="9"/>
        <v>640045</v>
      </c>
      <c r="G40" s="345">
        <f t="shared" si="9"/>
        <v>34537</v>
      </c>
      <c r="H40" s="343">
        <f t="shared" si="9"/>
        <v>18924</v>
      </c>
      <c r="I40" s="343">
        <f t="shared" si="9"/>
        <v>85012</v>
      </c>
      <c r="J40" s="345">
        <f t="shared" si="9"/>
        <v>138473</v>
      </c>
      <c r="K40" s="345">
        <f t="shared" si="9"/>
        <v>-506</v>
      </c>
      <c r="L40" s="343">
        <f t="shared" si="9"/>
        <v>40498</v>
      </c>
      <c r="M40" s="343">
        <f t="shared" si="9"/>
        <v>24523</v>
      </c>
      <c r="N40" s="345">
        <f t="shared" si="9"/>
        <v>64515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202988</v>
      </c>
      <c r="X40" s="343">
        <f t="shared" si="9"/>
        <v>320023</v>
      </c>
      <c r="Y40" s="345">
        <f t="shared" si="9"/>
        <v>-117035</v>
      </c>
      <c r="Z40" s="336">
        <f>+IF(X40&lt;&gt;0,+(Y40/X40)*100,0)</f>
        <v>-36.57080897310506</v>
      </c>
      <c r="AA40" s="350">
        <f>SUM(AA41:AA49)</f>
        <v>640045</v>
      </c>
    </row>
    <row r="41" spans="1:27" ht="13.5">
      <c r="A41" s="361" t="s">
        <v>247</v>
      </c>
      <c r="B41" s="142"/>
      <c r="C41" s="362">
        <v>123002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89570</v>
      </c>
      <c r="D44" s="368"/>
      <c r="E44" s="54">
        <v>170500</v>
      </c>
      <c r="F44" s="53">
        <v>170500</v>
      </c>
      <c r="G44" s="53">
        <v>34537</v>
      </c>
      <c r="H44" s="54">
        <v>18924</v>
      </c>
      <c r="I44" s="54">
        <v>47670</v>
      </c>
      <c r="J44" s="53">
        <v>101131</v>
      </c>
      <c r="K44" s="53">
        <v>-20041</v>
      </c>
      <c r="L44" s="54">
        <v>13228</v>
      </c>
      <c r="M44" s="54">
        <v>2193</v>
      </c>
      <c r="N44" s="53">
        <v>-4620</v>
      </c>
      <c r="O44" s="53"/>
      <c r="P44" s="54"/>
      <c r="Q44" s="54"/>
      <c r="R44" s="53"/>
      <c r="S44" s="53"/>
      <c r="T44" s="54"/>
      <c r="U44" s="54"/>
      <c r="V44" s="53"/>
      <c r="W44" s="53">
        <v>96511</v>
      </c>
      <c r="X44" s="54">
        <v>85250</v>
      </c>
      <c r="Y44" s="53">
        <v>11261</v>
      </c>
      <c r="Z44" s="94">
        <v>13.21</v>
      </c>
      <c r="AA44" s="95">
        <v>170500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150685</v>
      </c>
      <c r="D48" s="368"/>
      <c r="E48" s="54">
        <v>469545</v>
      </c>
      <c r="F48" s="53">
        <v>469545</v>
      </c>
      <c r="G48" s="53"/>
      <c r="H48" s="54"/>
      <c r="I48" s="54">
        <v>37342</v>
      </c>
      <c r="J48" s="53">
        <v>37342</v>
      </c>
      <c r="K48" s="53">
        <v>7480</v>
      </c>
      <c r="L48" s="54"/>
      <c r="M48" s="54"/>
      <c r="N48" s="53">
        <v>7480</v>
      </c>
      <c r="O48" s="53"/>
      <c r="P48" s="54"/>
      <c r="Q48" s="54"/>
      <c r="R48" s="53"/>
      <c r="S48" s="53"/>
      <c r="T48" s="54"/>
      <c r="U48" s="54"/>
      <c r="V48" s="53"/>
      <c r="W48" s="53">
        <v>44822</v>
      </c>
      <c r="X48" s="54">
        <v>234773</v>
      </c>
      <c r="Y48" s="53">
        <v>-189951</v>
      </c>
      <c r="Z48" s="94">
        <v>-80.91</v>
      </c>
      <c r="AA48" s="95">
        <v>469545</v>
      </c>
    </row>
    <row r="49" spans="1:27" ht="13.5">
      <c r="A49" s="361" t="s">
        <v>93</v>
      </c>
      <c r="B49" s="136"/>
      <c r="C49" s="54">
        <v>75000</v>
      </c>
      <c r="D49" s="368"/>
      <c r="E49" s="54"/>
      <c r="F49" s="53"/>
      <c r="G49" s="53"/>
      <c r="H49" s="54"/>
      <c r="I49" s="54"/>
      <c r="J49" s="53"/>
      <c r="K49" s="53">
        <v>12055</v>
      </c>
      <c r="L49" s="54">
        <v>27270</v>
      </c>
      <c r="M49" s="54">
        <v>22330</v>
      </c>
      <c r="N49" s="53">
        <v>61655</v>
      </c>
      <c r="O49" s="53"/>
      <c r="P49" s="54"/>
      <c r="Q49" s="54"/>
      <c r="R49" s="53"/>
      <c r="S49" s="53"/>
      <c r="T49" s="54"/>
      <c r="U49" s="54"/>
      <c r="V49" s="53"/>
      <c r="W49" s="53">
        <v>61655</v>
      </c>
      <c r="X49" s="54"/>
      <c r="Y49" s="53">
        <v>61655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438257</v>
      </c>
      <c r="D60" s="346">
        <f t="shared" si="14"/>
        <v>0</v>
      </c>
      <c r="E60" s="219">
        <f t="shared" si="14"/>
        <v>640045</v>
      </c>
      <c r="F60" s="264">
        <f t="shared" si="14"/>
        <v>640045</v>
      </c>
      <c r="G60" s="264">
        <f t="shared" si="14"/>
        <v>34537</v>
      </c>
      <c r="H60" s="219">
        <f t="shared" si="14"/>
        <v>18924</v>
      </c>
      <c r="I60" s="219">
        <f t="shared" si="14"/>
        <v>85012</v>
      </c>
      <c r="J60" s="264">
        <f t="shared" si="14"/>
        <v>138473</v>
      </c>
      <c r="K60" s="264">
        <f t="shared" si="14"/>
        <v>-506</v>
      </c>
      <c r="L60" s="219">
        <f t="shared" si="14"/>
        <v>40498</v>
      </c>
      <c r="M60" s="219">
        <f t="shared" si="14"/>
        <v>24523</v>
      </c>
      <c r="N60" s="264">
        <f t="shared" si="14"/>
        <v>64515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202988</v>
      </c>
      <c r="X60" s="219">
        <f t="shared" si="14"/>
        <v>320023</v>
      </c>
      <c r="Y60" s="264">
        <f t="shared" si="14"/>
        <v>-117035</v>
      </c>
      <c r="Z60" s="337">
        <f>+IF(X60&lt;&gt;0,+(Y60/X60)*100,0)</f>
        <v>-36.57080897310506</v>
      </c>
      <c r="AA60" s="232">
        <f>+AA57+AA54+AA51+AA40+AA37+AA34+AA22+AA5</f>
        <v>640045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103096610</v>
      </c>
      <c r="D5" s="153">
        <f>SUM(D6:D8)</f>
        <v>0</v>
      </c>
      <c r="E5" s="154">
        <f t="shared" si="0"/>
        <v>105417976</v>
      </c>
      <c r="F5" s="100">
        <f t="shared" si="0"/>
        <v>105417976</v>
      </c>
      <c r="G5" s="100">
        <f t="shared" si="0"/>
        <v>42158299</v>
      </c>
      <c r="H5" s="100">
        <f t="shared" si="0"/>
        <v>1874358</v>
      </c>
      <c r="I5" s="100">
        <f t="shared" si="0"/>
        <v>137424</v>
      </c>
      <c r="J5" s="100">
        <f t="shared" si="0"/>
        <v>44170081</v>
      </c>
      <c r="K5" s="100">
        <f t="shared" si="0"/>
        <v>713703</v>
      </c>
      <c r="L5" s="100">
        <f t="shared" si="0"/>
        <v>585772</v>
      </c>
      <c r="M5" s="100">
        <f t="shared" si="0"/>
        <v>33468093</v>
      </c>
      <c r="N5" s="100">
        <f t="shared" si="0"/>
        <v>34767568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78937649</v>
      </c>
      <c r="X5" s="100">
        <f t="shared" si="0"/>
        <v>52708988</v>
      </c>
      <c r="Y5" s="100">
        <f t="shared" si="0"/>
        <v>26228661</v>
      </c>
      <c r="Z5" s="137">
        <f>+IF(X5&lt;&gt;0,+(Y5/X5)*100,0)</f>
        <v>49.761268419723784</v>
      </c>
      <c r="AA5" s="153">
        <f>SUM(AA6:AA8)</f>
        <v>105417976</v>
      </c>
    </row>
    <row r="6" spans="1:27" ht="13.5">
      <c r="A6" s="138" t="s">
        <v>75</v>
      </c>
      <c r="B6" s="136"/>
      <c r="C6" s="155">
        <v>98112000</v>
      </c>
      <c r="D6" s="155"/>
      <c r="E6" s="156">
        <v>101936000</v>
      </c>
      <c r="F6" s="60">
        <v>101936000</v>
      </c>
      <c r="G6" s="60">
        <v>42057000</v>
      </c>
      <c r="H6" s="60">
        <v>400000</v>
      </c>
      <c r="I6" s="60"/>
      <c r="J6" s="60">
        <v>42457000</v>
      </c>
      <c r="K6" s="60"/>
      <c r="L6" s="60">
        <v>300000</v>
      </c>
      <c r="M6" s="60">
        <v>33329000</v>
      </c>
      <c r="N6" s="60">
        <v>33629000</v>
      </c>
      <c r="O6" s="60"/>
      <c r="P6" s="60"/>
      <c r="Q6" s="60"/>
      <c r="R6" s="60"/>
      <c r="S6" s="60"/>
      <c r="T6" s="60"/>
      <c r="U6" s="60"/>
      <c r="V6" s="60"/>
      <c r="W6" s="60">
        <v>76086000</v>
      </c>
      <c r="X6" s="60">
        <v>50968000</v>
      </c>
      <c r="Y6" s="60">
        <v>25118000</v>
      </c>
      <c r="Z6" s="140">
        <v>49.28</v>
      </c>
      <c r="AA6" s="155">
        <v>101936000</v>
      </c>
    </row>
    <row r="7" spans="1:27" ht="13.5">
      <c r="A7" s="138" t="s">
        <v>76</v>
      </c>
      <c r="B7" s="136"/>
      <c r="C7" s="157">
        <v>4984610</v>
      </c>
      <c r="D7" s="157"/>
      <c r="E7" s="158">
        <v>3481976</v>
      </c>
      <c r="F7" s="159">
        <v>3481976</v>
      </c>
      <c r="G7" s="159">
        <v>101299</v>
      </c>
      <c r="H7" s="159">
        <v>1474358</v>
      </c>
      <c r="I7" s="159">
        <v>137424</v>
      </c>
      <c r="J7" s="159">
        <v>1713081</v>
      </c>
      <c r="K7" s="159">
        <v>713703</v>
      </c>
      <c r="L7" s="159">
        <v>285772</v>
      </c>
      <c r="M7" s="159">
        <v>139093</v>
      </c>
      <c r="N7" s="159">
        <v>1138568</v>
      </c>
      <c r="O7" s="159"/>
      <c r="P7" s="159"/>
      <c r="Q7" s="159"/>
      <c r="R7" s="159"/>
      <c r="S7" s="159"/>
      <c r="T7" s="159"/>
      <c r="U7" s="159"/>
      <c r="V7" s="159"/>
      <c r="W7" s="159">
        <v>2851649</v>
      </c>
      <c r="X7" s="159">
        <v>1740988</v>
      </c>
      <c r="Y7" s="159">
        <v>1110661</v>
      </c>
      <c r="Z7" s="141">
        <v>63.79</v>
      </c>
      <c r="AA7" s="157">
        <v>3481976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785385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890000</v>
      </c>
      <c r="I15" s="100">
        <f t="shared" si="2"/>
        <v>810</v>
      </c>
      <c r="J15" s="100">
        <f t="shared" si="2"/>
        <v>890810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890810</v>
      </c>
      <c r="X15" s="100">
        <f t="shared" si="2"/>
        <v>445000</v>
      </c>
      <c r="Y15" s="100">
        <f t="shared" si="2"/>
        <v>445810</v>
      </c>
      <c r="Z15" s="137">
        <f>+IF(X15&lt;&gt;0,+(Y15/X15)*100,0)</f>
        <v>100.1820224719101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785385</v>
      </c>
      <c r="D16" s="155"/>
      <c r="E16" s="156">
        <v>890000</v>
      </c>
      <c r="F16" s="60">
        <v>890000</v>
      </c>
      <c r="G16" s="60"/>
      <c r="H16" s="60">
        <v>890000</v>
      </c>
      <c r="I16" s="60">
        <v>810</v>
      </c>
      <c r="J16" s="60">
        <v>890810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890810</v>
      </c>
      <c r="X16" s="60">
        <v>445000</v>
      </c>
      <c r="Y16" s="60">
        <v>445810</v>
      </c>
      <c r="Z16" s="140">
        <v>100.18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103881995</v>
      </c>
      <c r="D25" s="168">
        <f>+D5+D9+D15+D19+D24</f>
        <v>0</v>
      </c>
      <c r="E25" s="169">
        <f t="shared" si="4"/>
        <v>106307976</v>
      </c>
      <c r="F25" s="73">
        <f t="shared" si="4"/>
        <v>106307976</v>
      </c>
      <c r="G25" s="73">
        <f t="shared" si="4"/>
        <v>42158299</v>
      </c>
      <c r="H25" s="73">
        <f t="shared" si="4"/>
        <v>2764358</v>
      </c>
      <c r="I25" s="73">
        <f t="shared" si="4"/>
        <v>138234</v>
      </c>
      <c r="J25" s="73">
        <f t="shared" si="4"/>
        <v>45060891</v>
      </c>
      <c r="K25" s="73">
        <f t="shared" si="4"/>
        <v>713703</v>
      </c>
      <c r="L25" s="73">
        <f t="shared" si="4"/>
        <v>585772</v>
      </c>
      <c r="M25" s="73">
        <f t="shared" si="4"/>
        <v>33468093</v>
      </c>
      <c r="N25" s="73">
        <f t="shared" si="4"/>
        <v>34767568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79828459</v>
      </c>
      <c r="X25" s="73">
        <f t="shared" si="4"/>
        <v>53153988</v>
      </c>
      <c r="Y25" s="73">
        <f t="shared" si="4"/>
        <v>26674471</v>
      </c>
      <c r="Z25" s="170">
        <f>+IF(X25&lt;&gt;0,+(Y25/X25)*100,0)</f>
        <v>50.18338605186125</v>
      </c>
      <c r="AA25" s="168">
        <f>+AA5+AA9+AA15+AA19+AA24</f>
        <v>106307976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72636997</v>
      </c>
      <c r="D28" s="153">
        <f>SUM(D29:D31)</f>
        <v>0</v>
      </c>
      <c r="E28" s="154">
        <f t="shared" si="5"/>
        <v>76578199</v>
      </c>
      <c r="F28" s="100">
        <f t="shared" si="5"/>
        <v>76578199</v>
      </c>
      <c r="G28" s="100">
        <f t="shared" si="5"/>
        <v>5903647</v>
      </c>
      <c r="H28" s="100">
        <f t="shared" si="5"/>
        <v>8256415</v>
      </c>
      <c r="I28" s="100">
        <f t="shared" si="5"/>
        <v>4553702</v>
      </c>
      <c r="J28" s="100">
        <f t="shared" si="5"/>
        <v>18713764</v>
      </c>
      <c r="K28" s="100">
        <f t="shared" si="5"/>
        <v>6216683</v>
      </c>
      <c r="L28" s="100">
        <f t="shared" si="5"/>
        <v>6772043</v>
      </c>
      <c r="M28" s="100">
        <f t="shared" si="5"/>
        <v>5895657</v>
      </c>
      <c r="N28" s="100">
        <f t="shared" si="5"/>
        <v>18884383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37598147</v>
      </c>
      <c r="X28" s="100">
        <f t="shared" si="5"/>
        <v>38289100</v>
      </c>
      <c r="Y28" s="100">
        <f t="shared" si="5"/>
        <v>-690953</v>
      </c>
      <c r="Z28" s="137">
        <f>+IF(X28&lt;&gt;0,+(Y28/X28)*100,0)</f>
        <v>-1.8045684019734074</v>
      </c>
      <c r="AA28" s="153">
        <f>SUM(AA29:AA31)</f>
        <v>76578199</v>
      </c>
    </row>
    <row r="29" spans="1:27" ht="13.5">
      <c r="A29" s="138" t="s">
        <v>75</v>
      </c>
      <c r="B29" s="136"/>
      <c r="C29" s="155">
        <v>51011175</v>
      </c>
      <c r="D29" s="155"/>
      <c r="E29" s="156">
        <v>45468499</v>
      </c>
      <c r="F29" s="60">
        <v>45468499</v>
      </c>
      <c r="G29" s="60">
        <v>4315189</v>
      </c>
      <c r="H29" s="60">
        <v>5879509</v>
      </c>
      <c r="I29" s="60">
        <v>2817102</v>
      </c>
      <c r="J29" s="60">
        <v>13011800</v>
      </c>
      <c r="K29" s="60">
        <v>3858337</v>
      </c>
      <c r="L29" s="60">
        <v>3651052</v>
      </c>
      <c r="M29" s="60">
        <v>3322619</v>
      </c>
      <c r="N29" s="60">
        <v>10832008</v>
      </c>
      <c r="O29" s="60"/>
      <c r="P29" s="60"/>
      <c r="Q29" s="60"/>
      <c r="R29" s="60"/>
      <c r="S29" s="60"/>
      <c r="T29" s="60"/>
      <c r="U29" s="60"/>
      <c r="V29" s="60"/>
      <c r="W29" s="60">
        <v>23843808</v>
      </c>
      <c r="X29" s="60">
        <v>22734250</v>
      </c>
      <c r="Y29" s="60">
        <v>1109558</v>
      </c>
      <c r="Z29" s="140">
        <v>4.88</v>
      </c>
      <c r="AA29" s="155">
        <v>45468499</v>
      </c>
    </row>
    <row r="30" spans="1:27" ht="13.5">
      <c r="A30" s="138" t="s">
        <v>76</v>
      </c>
      <c r="B30" s="136"/>
      <c r="C30" s="157">
        <v>12483170</v>
      </c>
      <c r="D30" s="157"/>
      <c r="E30" s="158">
        <v>16233700</v>
      </c>
      <c r="F30" s="159">
        <v>16233700</v>
      </c>
      <c r="G30" s="159">
        <v>817921</v>
      </c>
      <c r="H30" s="159">
        <v>1266204</v>
      </c>
      <c r="I30" s="159">
        <v>855127</v>
      </c>
      <c r="J30" s="159">
        <v>2939252</v>
      </c>
      <c r="K30" s="159">
        <v>1161752</v>
      </c>
      <c r="L30" s="159">
        <v>2064990</v>
      </c>
      <c r="M30" s="159">
        <v>1497309</v>
      </c>
      <c r="N30" s="159">
        <v>4724051</v>
      </c>
      <c r="O30" s="159"/>
      <c r="P30" s="159"/>
      <c r="Q30" s="159"/>
      <c r="R30" s="159"/>
      <c r="S30" s="159"/>
      <c r="T30" s="159"/>
      <c r="U30" s="159"/>
      <c r="V30" s="159"/>
      <c r="W30" s="159">
        <v>7663303</v>
      </c>
      <c r="X30" s="159">
        <v>8116850</v>
      </c>
      <c r="Y30" s="159">
        <v>-453547</v>
      </c>
      <c r="Z30" s="141">
        <v>-5.59</v>
      </c>
      <c r="AA30" s="157">
        <v>16233700</v>
      </c>
    </row>
    <row r="31" spans="1:27" ht="13.5">
      <c r="A31" s="138" t="s">
        <v>77</v>
      </c>
      <c r="B31" s="136"/>
      <c r="C31" s="155">
        <v>9142652</v>
      </c>
      <c r="D31" s="155"/>
      <c r="E31" s="156">
        <v>14876000</v>
      </c>
      <c r="F31" s="60">
        <v>14876000</v>
      </c>
      <c r="G31" s="60">
        <v>770537</v>
      </c>
      <c r="H31" s="60">
        <v>1110702</v>
      </c>
      <c r="I31" s="60">
        <v>881473</v>
      </c>
      <c r="J31" s="60">
        <v>2762712</v>
      </c>
      <c r="K31" s="60">
        <v>1196594</v>
      </c>
      <c r="L31" s="60">
        <v>1056001</v>
      </c>
      <c r="M31" s="60">
        <v>1075729</v>
      </c>
      <c r="N31" s="60">
        <v>3328324</v>
      </c>
      <c r="O31" s="60"/>
      <c r="P31" s="60"/>
      <c r="Q31" s="60"/>
      <c r="R31" s="60"/>
      <c r="S31" s="60"/>
      <c r="T31" s="60"/>
      <c r="U31" s="60"/>
      <c r="V31" s="60"/>
      <c r="W31" s="60">
        <v>6091036</v>
      </c>
      <c r="X31" s="60">
        <v>7438000</v>
      </c>
      <c r="Y31" s="60">
        <v>-1346964</v>
      </c>
      <c r="Z31" s="140">
        <v>-18.11</v>
      </c>
      <c r="AA31" s="155">
        <v>14876000</v>
      </c>
    </row>
    <row r="32" spans="1:27" ht="13.5">
      <c r="A32" s="135" t="s">
        <v>78</v>
      </c>
      <c r="B32" s="136"/>
      <c r="C32" s="153">
        <f aca="true" t="shared" si="6" ref="C32:Y32">SUM(C33:C37)</f>
        <v>5741034</v>
      </c>
      <c r="D32" s="153">
        <f>SUM(D33:D37)</f>
        <v>0</v>
      </c>
      <c r="E32" s="154">
        <f t="shared" si="6"/>
        <v>8690000</v>
      </c>
      <c r="F32" s="100">
        <f t="shared" si="6"/>
        <v>8690000</v>
      </c>
      <c r="G32" s="100">
        <f t="shared" si="6"/>
        <v>530612</v>
      </c>
      <c r="H32" s="100">
        <f t="shared" si="6"/>
        <v>730285</v>
      </c>
      <c r="I32" s="100">
        <f t="shared" si="6"/>
        <v>643366</v>
      </c>
      <c r="J32" s="100">
        <f t="shared" si="6"/>
        <v>1904263</v>
      </c>
      <c r="K32" s="100">
        <f t="shared" si="6"/>
        <v>831447</v>
      </c>
      <c r="L32" s="100">
        <f t="shared" si="6"/>
        <v>796009</v>
      </c>
      <c r="M32" s="100">
        <f t="shared" si="6"/>
        <v>762739</v>
      </c>
      <c r="N32" s="100">
        <f t="shared" si="6"/>
        <v>2390195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4294458</v>
      </c>
      <c r="X32" s="100">
        <f t="shared" si="6"/>
        <v>4345000</v>
      </c>
      <c r="Y32" s="100">
        <f t="shared" si="6"/>
        <v>-50542</v>
      </c>
      <c r="Z32" s="137">
        <f>+IF(X32&lt;&gt;0,+(Y32/X32)*100,0)</f>
        <v>-1.163222094361335</v>
      </c>
      <c r="AA32" s="153">
        <f>SUM(AA33:AA37)</f>
        <v>8690000</v>
      </c>
    </row>
    <row r="33" spans="1:27" ht="13.5">
      <c r="A33" s="138" t="s">
        <v>79</v>
      </c>
      <c r="B33" s="136"/>
      <c r="C33" s="155">
        <v>5741034</v>
      </c>
      <c r="D33" s="155"/>
      <c r="E33" s="156">
        <v>8690000</v>
      </c>
      <c r="F33" s="60">
        <v>8690000</v>
      </c>
      <c r="G33" s="60">
        <v>530612</v>
      </c>
      <c r="H33" s="60">
        <v>730285</v>
      </c>
      <c r="I33" s="60">
        <v>643366</v>
      </c>
      <c r="J33" s="60">
        <v>1904263</v>
      </c>
      <c r="K33" s="60">
        <v>831447</v>
      </c>
      <c r="L33" s="60">
        <v>796009</v>
      </c>
      <c r="M33" s="60">
        <v>762739</v>
      </c>
      <c r="N33" s="60">
        <v>2390195</v>
      </c>
      <c r="O33" s="60"/>
      <c r="P33" s="60"/>
      <c r="Q33" s="60"/>
      <c r="R33" s="60"/>
      <c r="S33" s="60"/>
      <c r="T33" s="60"/>
      <c r="U33" s="60"/>
      <c r="V33" s="60"/>
      <c r="W33" s="60">
        <v>4294458</v>
      </c>
      <c r="X33" s="60">
        <v>4345000</v>
      </c>
      <c r="Y33" s="60">
        <v>-50542</v>
      </c>
      <c r="Z33" s="140">
        <v>-1.16</v>
      </c>
      <c r="AA33" s="155">
        <v>8690000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18120308</v>
      </c>
      <c r="D38" s="153">
        <f>SUM(D39:D41)</f>
        <v>0</v>
      </c>
      <c r="E38" s="154">
        <f t="shared" si="7"/>
        <v>17996000</v>
      </c>
      <c r="F38" s="100">
        <f t="shared" si="7"/>
        <v>17996000</v>
      </c>
      <c r="G38" s="100">
        <f t="shared" si="7"/>
        <v>1336440</v>
      </c>
      <c r="H38" s="100">
        <f t="shared" si="7"/>
        <v>1357135</v>
      </c>
      <c r="I38" s="100">
        <f t="shared" si="7"/>
        <v>1252723</v>
      </c>
      <c r="J38" s="100">
        <f t="shared" si="7"/>
        <v>3946298</v>
      </c>
      <c r="K38" s="100">
        <f t="shared" si="7"/>
        <v>1359932</v>
      </c>
      <c r="L38" s="100">
        <f t="shared" si="7"/>
        <v>1410966</v>
      </c>
      <c r="M38" s="100">
        <f t="shared" si="7"/>
        <v>1761918</v>
      </c>
      <c r="N38" s="100">
        <f t="shared" si="7"/>
        <v>4532816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8479114</v>
      </c>
      <c r="X38" s="100">
        <f t="shared" si="7"/>
        <v>8998000</v>
      </c>
      <c r="Y38" s="100">
        <f t="shared" si="7"/>
        <v>-518886</v>
      </c>
      <c r="Z38" s="137">
        <f>+IF(X38&lt;&gt;0,+(Y38/X38)*100,0)</f>
        <v>-5.766681484774394</v>
      </c>
      <c r="AA38" s="153">
        <f>SUM(AA39:AA41)</f>
        <v>17996000</v>
      </c>
    </row>
    <row r="39" spans="1:27" ht="13.5">
      <c r="A39" s="138" t="s">
        <v>85</v>
      </c>
      <c r="B39" s="136"/>
      <c r="C39" s="155">
        <v>7934885</v>
      </c>
      <c r="D39" s="155"/>
      <c r="E39" s="156">
        <v>6101000</v>
      </c>
      <c r="F39" s="60">
        <v>6101000</v>
      </c>
      <c r="G39" s="60">
        <v>397654</v>
      </c>
      <c r="H39" s="60">
        <v>464371</v>
      </c>
      <c r="I39" s="60">
        <v>381725</v>
      </c>
      <c r="J39" s="60">
        <v>1243750</v>
      </c>
      <c r="K39" s="60">
        <v>518278</v>
      </c>
      <c r="L39" s="60">
        <v>485040</v>
      </c>
      <c r="M39" s="60">
        <v>869291</v>
      </c>
      <c r="N39" s="60">
        <v>1872609</v>
      </c>
      <c r="O39" s="60"/>
      <c r="P39" s="60"/>
      <c r="Q39" s="60"/>
      <c r="R39" s="60"/>
      <c r="S39" s="60"/>
      <c r="T39" s="60"/>
      <c r="U39" s="60"/>
      <c r="V39" s="60"/>
      <c r="W39" s="60">
        <v>3116359</v>
      </c>
      <c r="X39" s="60">
        <v>3050500</v>
      </c>
      <c r="Y39" s="60">
        <v>65859</v>
      </c>
      <c r="Z39" s="140">
        <v>2.16</v>
      </c>
      <c r="AA39" s="155">
        <v>6101000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10185423</v>
      </c>
      <c r="D41" s="155"/>
      <c r="E41" s="156">
        <v>11895000</v>
      </c>
      <c r="F41" s="60">
        <v>11895000</v>
      </c>
      <c r="G41" s="60">
        <v>938786</v>
      </c>
      <c r="H41" s="60">
        <v>892764</v>
      </c>
      <c r="I41" s="60">
        <v>870998</v>
      </c>
      <c r="J41" s="60">
        <v>2702548</v>
      </c>
      <c r="K41" s="60">
        <v>841654</v>
      </c>
      <c r="L41" s="60">
        <v>925926</v>
      </c>
      <c r="M41" s="60">
        <v>892627</v>
      </c>
      <c r="N41" s="60">
        <v>2660207</v>
      </c>
      <c r="O41" s="60"/>
      <c r="P41" s="60"/>
      <c r="Q41" s="60"/>
      <c r="R41" s="60"/>
      <c r="S41" s="60"/>
      <c r="T41" s="60"/>
      <c r="U41" s="60"/>
      <c r="V41" s="60"/>
      <c r="W41" s="60">
        <v>5362755</v>
      </c>
      <c r="X41" s="60">
        <v>5947500</v>
      </c>
      <c r="Y41" s="60">
        <v>-584745</v>
      </c>
      <c r="Z41" s="140">
        <v>-9.83</v>
      </c>
      <c r="AA41" s="155">
        <v>11895000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4352560</v>
      </c>
      <c r="D47" s="153"/>
      <c r="E47" s="154">
        <v>1600000</v>
      </c>
      <c r="F47" s="100">
        <v>1600000</v>
      </c>
      <c r="G47" s="100"/>
      <c r="H47" s="100"/>
      <c r="I47" s="100">
        <v>1419798</v>
      </c>
      <c r="J47" s="100">
        <v>1419798</v>
      </c>
      <c r="K47" s="100">
        <v>145718</v>
      </c>
      <c r="L47" s="100"/>
      <c r="M47" s="100">
        <v>526316</v>
      </c>
      <c r="N47" s="100">
        <v>672034</v>
      </c>
      <c r="O47" s="100"/>
      <c r="P47" s="100"/>
      <c r="Q47" s="100"/>
      <c r="R47" s="100"/>
      <c r="S47" s="100"/>
      <c r="T47" s="100"/>
      <c r="U47" s="100"/>
      <c r="V47" s="100"/>
      <c r="W47" s="100">
        <v>2091832</v>
      </c>
      <c r="X47" s="100">
        <v>800000</v>
      </c>
      <c r="Y47" s="100">
        <v>1291832</v>
      </c>
      <c r="Z47" s="137">
        <v>161.48</v>
      </c>
      <c r="AA47" s="153">
        <v>1600000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100850899</v>
      </c>
      <c r="D48" s="168">
        <f>+D28+D32+D38+D42+D47</f>
        <v>0</v>
      </c>
      <c r="E48" s="169">
        <f t="shared" si="9"/>
        <v>104864199</v>
      </c>
      <c r="F48" s="73">
        <f t="shared" si="9"/>
        <v>104864199</v>
      </c>
      <c r="G48" s="73">
        <f t="shared" si="9"/>
        <v>7770699</v>
      </c>
      <c r="H48" s="73">
        <f t="shared" si="9"/>
        <v>10343835</v>
      </c>
      <c r="I48" s="73">
        <f t="shared" si="9"/>
        <v>7869589</v>
      </c>
      <c r="J48" s="73">
        <f t="shared" si="9"/>
        <v>25984123</v>
      </c>
      <c r="K48" s="73">
        <f t="shared" si="9"/>
        <v>8553780</v>
      </c>
      <c r="L48" s="73">
        <f t="shared" si="9"/>
        <v>8979018</v>
      </c>
      <c r="M48" s="73">
        <f t="shared" si="9"/>
        <v>8946630</v>
      </c>
      <c r="N48" s="73">
        <f t="shared" si="9"/>
        <v>26479428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52463551</v>
      </c>
      <c r="X48" s="73">
        <f t="shared" si="9"/>
        <v>52432100</v>
      </c>
      <c r="Y48" s="73">
        <f t="shared" si="9"/>
        <v>31451</v>
      </c>
      <c r="Z48" s="170">
        <f>+IF(X48&lt;&gt;0,+(Y48/X48)*100,0)</f>
        <v>0.05998424629187082</v>
      </c>
      <c r="AA48" s="168">
        <f>+AA28+AA32+AA38+AA42+AA47</f>
        <v>104864199</v>
      </c>
    </row>
    <row r="49" spans="1:27" ht="13.5">
      <c r="A49" s="148" t="s">
        <v>49</v>
      </c>
      <c r="B49" s="149"/>
      <c r="C49" s="171">
        <f aca="true" t="shared" si="10" ref="C49:Y49">+C25-C48</f>
        <v>3031096</v>
      </c>
      <c r="D49" s="171">
        <f>+D25-D48</f>
        <v>0</v>
      </c>
      <c r="E49" s="172">
        <f t="shared" si="10"/>
        <v>1443777</v>
      </c>
      <c r="F49" s="173">
        <f t="shared" si="10"/>
        <v>1443777</v>
      </c>
      <c r="G49" s="173">
        <f t="shared" si="10"/>
        <v>34387600</v>
      </c>
      <c r="H49" s="173">
        <f t="shared" si="10"/>
        <v>-7579477</v>
      </c>
      <c r="I49" s="173">
        <f t="shared" si="10"/>
        <v>-7731355</v>
      </c>
      <c r="J49" s="173">
        <f t="shared" si="10"/>
        <v>19076768</v>
      </c>
      <c r="K49" s="173">
        <f t="shared" si="10"/>
        <v>-7840077</v>
      </c>
      <c r="L49" s="173">
        <f t="shared" si="10"/>
        <v>-8393246</v>
      </c>
      <c r="M49" s="173">
        <f t="shared" si="10"/>
        <v>24521463</v>
      </c>
      <c r="N49" s="173">
        <f t="shared" si="10"/>
        <v>8288140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27364908</v>
      </c>
      <c r="X49" s="173">
        <f>IF(F25=F48,0,X25-X48)</f>
        <v>721888</v>
      </c>
      <c r="Y49" s="173">
        <f t="shared" si="10"/>
        <v>26643020</v>
      </c>
      <c r="Z49" s="174">
        <f>+IF(X49&lt;&gt;0,+(Y49/X49)*100,0)</f>
        <v>3690.741500066493</v>
      </c>
      <c r="AA49" s="171">
        <f>+AA25-AA48</f>
        <v>1443777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2425189</v>
      </c>
      <c r="D13" s="155">
        <v>0</v>
      </c>
      <c r="E13" s="156">
        <v>1668000</v>
      </c>
      <c r="F13" s="60">
        <v>1668000</v>
      </c>
      <c r="G13" s="60">
        <v>33289</v>
      </c>
      <c r="H13" s="60">
        <v>105809</v>
      </c>
      <c r="I13" s="60">
        <v>63188</v>
      </c>
      <c r="J13" s="60">
        <v>202286</v>
      </c>
      <c r="K13" s="60">
        <v>637913</v>
      </c>
      <c r="L13" s="60">
        <v>20523</v>
      </c>
      <c r="M13" s="60">
        <v>0</v>
      </c>
      <c r="N13" s="60">
        <v>658436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860722</v>
      </c>
      <c r="X13" s="60">
        <v>834000</v>
      </c>
      <c r="Y13" s="60">
        <v>26722</v>
      </c>
      <c r="Z13" s="140">
        <v>3.2</v>
      </c>
      <c r="AA13" s="155">
        <v>1668000</v>
      </c>
    </row>
    <row r="14" spans="1:27" ht="13.5">
      <c r="A14" s="181" t="s">
        <v>110</v>
      </c>
      <c r="B14" s="185"/>
      <c r="C14" s="155">
        <v>769874</v>
      </c>
      <c r="D14" s="155">
        <v>0</v>
      </c>
      <c r="E14" s="156">
        <v>483976</v>
      </c>
      <c r="F14" s="60">
        <v>483976</v>
      </c>
      <c r="G14" s="60">
        <v>64862</v>
      </c>
      <c r="H14" s="60">
        <v>64866</v>
      </c>
      <c r="I14" s="60">
        <v>64866</v>
      </c>
      <c r="J14" s="60">
        <v>194594</v>
      </c>
      <c r="K14" s="60">
        <v>64866</v>
      </c>
      <c r="L14" s="60">
        <v>64669</v>
      </c>
      <c r="M14" s="60">
        <v>129740</v>
      </c>
      <c r="N14" s="60">
        <v>259275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453869</v>
      </c>
      <c r="X14" s="60">
        <v>241988</v>
      </c>
      <c r="Y14" s="60">
        <v>211881</v>
      </c>
      <c r="Z14" s="140">
        <v>87.56</v>
      </c>
      <c r="AA14" s="155">
        <v>483976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100129510</v>
      </c>
      <c r="D19" s="155">
        <v>0</v>
      </c>
      <c r="E19" s="156">
        <v>104076000</v>
      </c>
      <c r="F19" s="60">
        <v>104076000</v>
      </c>
      <c r="G19" s="60">
        <v>42057000</v>
      </c>
      <c r="H19" s="60">
        <v>2540000</v>
      </c>
      <c r="I19" s="60">
        <v>810</v>
      </c>
      <c r="J19" s="60">
        <v>44597810</v>
      </c>
      <c r="K19" s="60">
        <v>0</v>
      </c>
      <c r="L19" s="60">
        <v>300000</v>
      </c>
      <c r="M19" s="60">
        <v>33329000</v>
      </c>
      <c r="N19" s="60">
        <v>33629000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78226810</v>
      </c>
      <c r="X19" s="60">
        <v>52038000</v>
      </c>
      <c r="Y19" s="60">
        <v>26188810</v>
      </c>
      <c r="Z19" s="140">
        <v>50.33</v>
      </c>
      <c r="AA19" s="155">
        <v>104076000</v>
      </c>
    </row>
    <row r="20" spans="1:27" ht="13.5">
      <c r="A20" s="181" t="s">
        <v>35</v>
      </c>
      <c r="B20" s="185"/>
      <c r="C20" s="155">
        <v>557422</v>
      </c>
      <c r="D20" s="155">
        <v>0</v>
      </c>
      <c r="E20" s="156">
        <v>80000</v>
      </c>
      <c r="F20" s="54">
        <v>80000</v>
      </c>
      <c r="G20" s="54">
        <v>3148</v>
      </c>
      <c r="H20" s="54">
        <v>53683</v>
      </c>
      <c r="I20" s="54">
        <v>9370</v>
      </c>
      <c r="J20" s="54">
        <v>66201</v>
      </c>
      <c r="K20" s="54">
        <v>10924</v>
      </c>
      <c r="L20" s="54">
        <v>200580</v>
      </c>
      <c r="M20" s="54">
        <v>9353</v>
      </c>
      <c r="N20" s="54">
        <v>220857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287058</v>
      </c>
      <c r="X20" s="54">
        <v>40000</v>
      </c>
      <c r="Y20" s="54">
        <v>247058</v>
      </c>
      <c r="Z20" s="184">
        <v>617.65</v>
      </c>
      <c r="AA20" s="130">
        <v>80000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103881995</v>
      </c>
      <c r="D22" s="188">
        <f>SUM(D5:D21)</f>
        <v>0</v>
      </c>
      <c r="E22" s="189">
        <f t="shared" si="0"/>
        <v>106307976</v>
      </c>
      <c r="F22" s="190">
        <f t="shared" si="0"/>
        <v>106307976</v>
      </c>
      <c r="G22" s="190">
        <f t="shared" si="0"/>
        <v>42158299</v>
      </c>
      <c r="H22" s="190">
        <f t="shared" si="0"/>
        <v>2764358</v>
      </c>
      <c r="I22" s="190">
        <f t="shared" si="0"/>
        <v>138234</v>
      </c>
      <c r="J22" s="190">
        <f t="shared" si="0"/>
        <v>45060891</v>
      </c>
      <c r="K22" s="190">
        <f t="shared" si="0"/>
        <v>713703</v>
      </c>
      <c r="L22" s="190">
        <f t="shared" si="0"/>
        <v>585772</v>
      </c>
      <c r="M22" s="190">
        <f t="shared" si="0"/>
        <v>33468093</v>
      </c>
      <c r="N22" s="190">
        <f t="shared" si="0"/>
        <v>34767568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79828459</v>
      </c>
      <c r="X22" s="190">
        <f t="shared" si="0"/>
        <v>53153988</v>
      </c>
      <c r="Y22" s="190">
        <f t="shared" si="0"/>
        <v>26674471</v>
      </c>
      <c r="Z22" s="191">
        <f>+IF(X22&lt;&gt;0,+(Y22/X22)*100,0)</f>
        <v>50.18338605186125</v>
      </c>
      <c r="AA22" s="188">
        <f>SUM(AA5:AA21)</f>
        <v>106307976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48001077</v>
      </c>
      <c r="D25" s="155">
        <v>0</v>
      </c>
      <c r="E25" s="156">
        <v>56466000</v>
      </c>
      <c r="F25" s="60">
        <v>56466000</v>
      </c>
      <c r="G25" s="60">
        <v>4303821</v>
      </c>
      <c r="H25" s="60">
        <v>4878915</v>
      </c>
      <c r="I25" s="60">
        <v>4394430</v>
      </c>
      <c r="J25" s="60">
        <v>13577166</v>
      </c>
      <c r="K25" s="60">
        <v>4454133</v>
      </c>
      <c r="L25" s="60">
        <v>4518285</v>
      </c>
      <c r="M25" s="60">
        <v>4488711</v>
      </c>
      <c r="N25" s="60">
        <v>13461129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27038295</v>
      </c>
      <c r="X25" s="60">
        <v>28233000</v>
      </c>
      <c r="Y25" s="60">
        <v>-1194705</v>
      </c>
      <c r="Z25" s="140">
        <v>-4.23</v>
      </c>
      <c r="AA25" s="155">
        <v>56466000</v>
      </c>
    </row>
    <row r="26" spans="1:27" ht="13.5">
      <c r="A26" s="183" t="s">
        <v>38</v>
      </c>
      <c r="B26" s="182"/>
      <c r="C26" s="155">
        <v>8121452</v>
      </c>
      <c r="D26" s="155">
        <v>0</v>
      </c>
      <c r="E26" s="156">
        <v>8373642</v>
      </c>
      <c r="F26" s="60">
        <v>8373642</v>
      </c>
      <c r="G26" s="60">
        <v>671143</v>
      </c>
      <c r="H26" s="60">
        <v>670497</v>
      </c>
      <c r="I26" s="60">
        <v>675261</v>
      </c>
      <c r="J26" s="60">
        <v>2016901</v>
      </c>
      <c r="K26" s="60">
        <v>678305</v>
      </c>
      <c r="L26" s="60">
        <v>711243</v>
      </c>
      <c r="M26" s="60">
        <v>679893</v>
      </c>
      <c r="N26" s="60">
        <v>2069441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4086342</v>
      </c>
      <c r="X26" s="60">
        <v>4186821</v>
      </c>
      <c r="Y26" s="60">
        <v>-100479</v>
      </c>
      <c r="Z26" s="140">
        <v>-2.4</v>
      </c>
      <c r="AA26" s="155">
        <v>8373642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-106879</v>
      </c>
      <c r="D28" s="155">
        <v>0</v>
      </c>
      <c r="E28" s="156">
        <v>6027000</v>
      </c>
      <c r="F28" s="60">
        <v>6027000</v>
      </c>
      <c r="G28" s="60">
        <v>0</v>
      </c>
      <c r="H28" s="60">
        <v>0</v>
      </c>
      <c r="I28" s="60">
        <v>0</v>
      </c>
      <c r="J28" s="60">
        <v>0</v>
      </c>
      <c r="K28" s="60">
        <v>596635</v>
      </c>
      <c r="L28" s="60">
        <v>345900</v>
      </c>
      <c r="M28" s="60">
        <v>577091</v>
      </c>
      <c r="N28" s="60">
        <v>1519626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1519626</v>
      </c>
      <c r="X28" s="60">
        <v>3013500</v>
      </c>
      <c r="Y28" s="60">
        <v>-1493874</v>
      </c>
      <c r="Z28" s="140">
        <v>-49.57</v>
      </c>
      <c r="AA28" s="155">
        <v>6027000</v>
      </c>
    </row>
    <row r="29" spans="1:27" ht="13.5">
      <c r="A29" s="183" t="s">
        <v>40</v>
      </c>
      <c r="B29" s="182"/>
      <c r="C29" s="155">
        <v>3112081</v>
      </c>
      <c r="D29" s="155">
        <v>0</v>
      </c>
      <c r="E29" s="156">
        <v>2582857</v>
      </c>
      <c r="F29" s="60">
        <v>2582857</v>
      </c>
      <c r="G29" s="60">
        <v>222041</v>
      </c>
      <c r="H29" s="60">
        <v>222041</v>
      </c>
      <c r="I29" s="60">
        <v>222041</v>
      </c>
      <c r="J29" s="60">
        <v>666123</v>
      </c>
      <c r="K29" s="60">
        <v>222041</v>
      </c>
      <c r="L29" s="60">
        <v>222041</v>
      </c>
      <c r="M29" s="60">
        <v>222041</v>
      </c>
      <c r="N29" s="60">
        <v>666123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1332246</v>
      </c>
      <c r="X29" s="60">
        <v>1291429</v>
      </c>
      <c r="Y29" s="60">
        <v>40817</v>
      </c>
      <c r="Z29" s="140">
        <v>3.16</v>
      </c>
      <c r="AA29" s="155">
        <v>2582857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4450000</v>
      </c>
      <c r="D33" s="155">
        <v>0</v>
      </c>
      <c r="E33" s="156">
        <v>4450000</v>
      </c>
      <c r="F33" s="60">
        <v>4450000</v>
      </c>
      <c r="G33" s="60">
        <v>0</v>
      </c>
      <c r="H33" s="60">
        <v>2500000</v>
      </c>
      <c r="I33" s="60">
        <v>0</v>
      </c>
      <c r="J33" s="60">
        <v>2500000</v>
      </c>
      <c r="K33" s="60">
        <v>0</v>
      </c>
      <c r="L33" s="60">
        <v>0</v>
      </c>
      <c r="M33" s="60">
        <v>245556</v>
      </c>
      <c r="N33" s="60">
        <v>245556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2745556</v>
      </c>
      <c r="X33" s="60">
        <v>2225000</v>
      </c>
      <c r="Y33" s="60">
        <v>520556</v>
      </c>
      <c r="Z33" s="140">
        <v>23.4</v>
      </c>
      <c r="AA33" s="155">
        <v>4450000</v>
      </c>
    </row>
    <row r="34" spans="1:27" ht="13.5">
      <c r="A34" s="183" t="s">
        <v>43</v>
      </c>
      <c r="B34" s="182"/>
      <c r="C34" s="155">
        <v>29585201</v>
      </c>
      <c r="D34" s="155">
        <v>0</v>
      </c>
      <c r="E34" s="156">
        <v>26964700</v>
      </c>
      <c r="F34" s="60">
        <v>26964700</v>
      </c>
      <c r="G34" s="60">
        <v>2573694</v>
      </c>
      <c r="H34" s="60">
        <v>2072382</v>
      </c>
      <c r="I34" s="60">
        <v>2577857</v>
      </c>
      <c r="J34" s="60">
        <v>7223933</v>
      </c>
      <c r="K34" s="60">
        <v>2602666</v>
      </c>
      <c r="L34" s="60">
        <v>3181549</v>
      </c>
      <c r="M34" s="60">
        <v>2733338</v>
      </c>
      <c r="N34" s="60">
        <v>8517553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15741486</v>
      </c>
      <c r="X34" s="60">
        <v>13482350</v>
      </c>
      <c r="Y34" s="60">
        <v>2259136</v>
      </c>
      <c r="Z34" s="140">
        <v>16.76</v>
      </c>
      <c r="AA34" s="155">
        <v>26964700</v>
      </c>
    </row>
    <row r="35" spans="1:27" ht="13.5">
      <c r="A35" s="181" t="s">
        <v>122</v>
      </c>
      <c r="B35" s="185"/>
      <c r="C35" s="155">
        <v>7687967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100850899</v>
      </c>
      <c r="D36" s="188">
        <f>SUM(D25:D35)</f>
        <v>0</v>
      </c>
      <c r="E36" s="189">
        <f t="shared" si="1"/>
        <v>104864199</v>
      </c>
      <c r="F36" s="190">
        <f t="shared" si="1"/>
        <v>104864199</v>
      </c>
      <c r="G36" s="190">
        <f t="shared" si="1"/>
        <v>7770699</v>
      </c>
      <c r="H36" s="190">
        <f t="shared" si="1"/>
        <v>10343835</v>
      </c>
      <c r="I36" s="190">
        <f t="shared" si="1"/>
        <v>7869589</v>
      </c>
      <c r="J36" s="190">
        <f t="shared" si="1"/>
        <v>25984123</v>
      </c>
      <c r="K36" s="190">
        <f t="shared" si="1"/>
        <v>8553780</v>
      </c>
      <c r="L36" s="190">
        <f t="shared" si="1"/>
        <v>8979018</v>
      </c>
      <c r="M36" s="190">
        <f t="shared" si="1"/>
        <v>8946630</v>
      </c>
      <c r="N36" s="190">
        <f t="shared" si="1"/>
        <v>26479428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52463551</v>
      </c>
      <c r="X36" s="190">
        <f t="shared" si="1"/>
        <v>52432100</v>
      </c>
      <c r="Y36" s="190">
        <f t="shared" si="1"/>
        <v>31451</v>
      </c>
      <c r="Z36" s="191">
        <f>+IF(X36&lt;&gt;0,+(Y36/X36)*100,0)</f>
        <v>0.05998424629187082</v>
      </c>
      <c r="AA36" s="188">
        <f>SUM(AA25:AA35)</f>
        <v>104864199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3031096</v>
      </c>
      <c r="D38" s="199">
        <f>+D22-D36</f>
        <v>0</v>
      </c>
      <c r="E38" s="200">
        <f t="shared" si="2"/>
        <v>1443777</v>
      </c>
      <c r="F38" s="106">
        <f t="shared" si="2"/>
        <v>1443777</v>
      </c>
      <c r="G38" s="106">
        <f t="shared" si="2"/>
        <v>34387600</v>
      </c>
      <c r="H38" s="106">
        <f t="shared" si="2"/>
        <v>-7579477</v>
      </c>
      <c r="I38" s="106">
        <f t="shared" si="2"/>
        <v>-7731355</v>
      </c>
      <c r="J38" s="106">
        <f t="shared" si="2"/>
        <v>19076768</v>
      </c>
      <c r="K38" s="106">
        <f t="shared" si="2"/>
        <v>-7840077</v>
      </c>
      <c r="L38" s="106">
        <f t="shared" si="2"/>
        <v>-8393246</v>
      </c>
      <c r="M38" s="106">
        <f t="shared" si="2"/>
        <v>24521463</v>
      </c>
      <c r="N38" s="106">
        <f t="shared" si="2"/>
        <v>8288140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27364908</v>
      </c>
      <c r="X38" s="106">
        <f>IF(F22=F36,0,X22-X36)</f>
        <v>721888</v>
      </c>
      <c r="Y38" s="106">
        <f t="shared" si="2"/>
        <v>26643020</v>
      </c>
      <c r="Z38" s="201">
        <f>+IF(X38&lt;&gt;0,+(Y38/X38)*100,0)</f>
        <v>3690.741500066493</v>
      </c>
      <c r="AA38" s="199">
        <f>+AA22-AA36</f>
        <v>1443777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3031096</v>
      </c>
      <c r="D42" s="206">
        <f>SUM(D38:D41)</f>
        <v>0</v>
      </c>
      <c r="E42" s="207">
        <f t="shared" si="3"/>
        <v>1443777</v>
      </c>
      <c r="F42" s="88">
        <f t="shared" si="3"/>
        <v>1443777</v>
      </c>
      <c r="G42" s="88">
        <f t="shared" si="3"/>
        <v>34387600</v>
      </c>
      <c r="H42" s="88">
        <f t="shared" si="3"/>
        <v>-7579477</v>
      </c>
      <c r="I42" s="88">
        <f t="shared" si="3"/>
        <v>-7731355</v>
      </c>
      <c r="J42" s="88">
        <f t="shared" si="3"/>
        <v>19076768</v>
      </c>
      <c r="K42" s="88">
        <f t="shared" si="3"/>
        <v>-7840077</v>
      </c>
      <c r="L42" s="88">
        <f t="shared" si="3"/>
        <v>-8393246</v>
      </c>
      <c r="M42" s="88">
        <f t="shared" si="3"/>
        <v>24521463</v>
      </c>
      <c r="N42" s="88">
        <f t="shared" si="3"/>
        <v>8288140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27364908</v>
      </c>
      <c r="X42" s="88">
        <f t="shared" si="3"/>
        <v>721888</v>
      </c>
      <c r="Y42" s="88">
        <f t="shared" si="3"/>
        <v>26643020</v>
      </c>
      <c r="Z42" s="208">
        <f>+IF(X42&lt;&gt;0,+(Y42/X42)*100,0)</f>
        <v>3690.741500066493</v>
      </c>
      <c r="AA42" s="206">
        <f>SUM(AA38:AA41)</f>
        <v>1443777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3031096</v>
      </c>
      <c r="D44" s="210">
        <f>+D42-D43</f>
        <v>0</v>
      </c>
      <c r="E44" s="211">
        <f t="shared" si="4"/>
        <v>1443777</v>
      </c>
      <c r="F44" s="77">
        <f t="shared" si="4"/>
        <v>1443777</v>
      </c>
      <c r="G44" s="77">
        <f t="shared" si="4"/>
        <v>34387600</v>
      </c>
      <c r="H44" s="77">
        <f t="shared" si="4"/>
        <v>-7579477</v>
      </c>
      <c r="I44" s="77">
        <f t="shared" si="4"/>
        <v>-7731355</v>
      </c>
      <c r="J44" s="77">
        <f t="shared" si="4"/>
        <v>19076768</v>
      </c>
      <c r="K44" s="77">
        <f t="shared" si="4"/>
        <v>-7840077</v>
      </c>
      <c r="L44" s="77">
        <f t="shared" si="4"/>
        <v>-8393246</v>
      </c>
      <c r="M44" s="77">
        <f t="shared" si="4"/>
        <v>24521463</v>
      </c>
      <c r="N44" s="77">
        <f t="shared" si="4"/>
        <v>8288140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27364908</v>
      </c>
      <c r="X44" s="77">
        <f t="shared" si="4"/>
        <v>721888</v>
      </c>
      <c r="Y44" s="77">
        <f t="shared" si="4"/>
        <v>26643020</v>
      </c>
      <c r="Z44" s="212">
        <f>+IF(X44&lt;&gt;0,+(Y44/X44)*100,0)</f>
        <v>3690.741500066493</v>
      </c>
      <c r="AA44" s="210">
        <f>+AA42-AA43</f>
        <v>1443777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3031096</v>
      </c>
      <c r="D46" s="206">
        <f>SUM(D44:D45)</f>
        <v>0</v>
      </c>
      <c r="E46" s="207">
        <f t="shared" si="5"/>
        <v>1443777</v>
      </c>
      <c r="F46" s="88">
        <f t="shared" si="5"/>
        <v>1443777</v>
      </c>
      <c r="G46" s="88">
        <f t="shared" si="5"/>
        <v>34387600</v>
      </c>
      <c r="H46" s="88">
        <f t="shared" si="5"/>
        <v>-7579477</v>
      </c>
      <c r="I46" s="88">
        <f t="shared" si="5"/>
        <v>-7731355</v>
      </c>
      <c r="J46" s="88">
        <f t="shared" si="5"/>
        <v>19076768</v>
      </c>
      <c r="K46" s="88">
        <f t="shared" si="5"/>
        <v>-7840077</v>
      </c>
      <c r="L46" s="88">
        <f t="shared" si="5"/>
        <v>-8393246</v>
      </c>
      <c r="M46" s="88">
        <f t="shared" si="5"/>
        <v>24521463</v>
      </c>
      <c r="N46" s="88">
        <f t="shared" si="5"/>
        <v>8288140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27364908</v>
      </c>
      <c r="X46" s="88">
        <f t="shared" si="5"/>
        <v>721888</v>
      </c>
      <c r="Y46" s="88">
        <f t="shared" si="5"/>
        <v>26643020</v>
      </c>
      <c r="Z46" s="208">
        <f>+IF(X46&lt;&gt;0,+(Y46/X46)*100,0)</f>
        <v>3690.741500066493</v>
      </c>
      <c r="AA46" s="206">
        <f>SUM(AA44:AA45)</f>
        <v>1443777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3031096</v>
      </c>
      <c r="D48" s="217">
        <f>SUM(D46:D47)</f>
        <v>0</v>
      </c>
      <c r="E48" s="218">
        <f t="shared" si="6"/>
        <v>1443777</v>
      </c>
      <c r="F48" s="219">
        <f t="shared" si="6"/>
        <v>1443777</v>
      </c>
      <c r="G48" s="219">
        <f t="shared" si="6"/>
        <v>34387600</v>
      </c>
      <c r="H48" s="220">
        <f t="shared" si="6"/>
        <v>-7579477</v>
      </c>
      <c r="I48" s="220">
        <f t="shared" si="6"/>
        <v>-7731355</v>
      </c>
      <c r="J48" s="220">
        <f t="shared" si="6"/>
        <v>19076768</v>
      </c>
      <c r="K48" s="220">
        <f t="shared" si="6"/>
        <v>-7840077</v>
      </c>
      <c r="L48" s="220">
        <f t="shared" si="6"/>
        <v>-8393246</v>
      </c>
      <c r="M48" s="219">
        <f t="shared" si="6"/>
        <v>24521463</v>
      </c>
      <c r="N48" s="219">
        <f t="shared" si="6"/>
        <v>8288140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27364908</v>
      </c>
      <c r="X48" s="220">
        <f t="shared" si="6"/>
        <v>721888</v>
      </c>
      <c r="Y48" s="220">
        <f t="shared" si="6"/>
        <v>26643020</v>
      </c>
      <c r="Z48" s="221">
        <f>+IF(X48&lt;&gt;0,+(Y48/X48)*100,0)</f>
        <v>3690.741500066493</v>
      </c>
      <c r="AA48" s="222">
        <f>SUM(AA46:AA47)</f>
        <v>1443777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1621075</v>
      </c>
      <c r="D5" s="153">
        <f>SUM(D6:D8)</f>
        <v>0</v>
      </c>
      <c r="E5" s="154">
        <f t="shared" si="0"/>
        <v>3156500</v>
      </c>
      <c r="F5" s="100">
        <f t="shared" si="0"/>
        <v>3156500</v>
      </c>
      <c r="G5" s="100">
        <f t="shared" si="0"/>
        <v>40968</v>
      </c>
      <c r="H5" s="100">
        <f t="shared" si="0"/>
        <v>39064</v>
      </c>
      <c r="I5" s="100">
        <f t="shared" si="0"/>
        <v>11713</v>
      </c>
      <c r="J5" s="100">
        <f t="shared" si="0"/>
        <v>91745</v>
      </c>
      <c r="K5" s="100">
        <f t="shared" si="0"/>
        <v>959257</v>
      </c>
      <c r="L5" s="100">
        <f t="shared" si="0"/>
        <v>323204</v>
      </c>
      <c r="M5" s="100">
        <f t="shared" si="0"/>
        <v>25435</v>
      </c>
      <c r="N5" s="100">
        <f t="shared" si="0"/>
        <v>1307896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1399641</v>
      </c>
      <c r="X5" s="100">
        <f t="shared" si="0"/>
        <v>1578250</v>
      </c>
      <c r="Y5" s="100">
        <f t="shared" si="0"/>
        <v>-178609</v>
      </c>
      <c r="Z5" s="137">
        <f>+IF(X5&lt;&gt;0,+(Y5/X5)*100,0)</f>
        <v>-11.316901631553938</v>
      </c>
      <c r="AA5" s="153">
        <f>SUM(AA6:AA8)</f>
        <v>3156500</v>
      </c>
    </row>
    <row r="6" spans="1:27" ht="13.5">
      <c r="A6" s="138" t="s">
        <v>75</v>
      </c>
      <c r="B6" s="136"/>
      <c r="C6" s="155">
        <v>507670</v>
      </c>
      <c r="D6" s="155"/>
      <c r="E6" s="156">
        <v>2703500</v>
      </c>
      <c r="F6" s="60">
        <v>2703500</v>
      </c>
      <c r="G6" s="60">
        <v>24768</v>
      </c>
      <c r="H6" s="60"/>
      <c r="I6" s="60">
        <v>2013</v>
      </c>
      <c r="J6" s="60">
        <v>26781</v>
      </c>
      <c r="K6" s="60">
        <v>952652</v>
      </c>
      <c r="L6" s="60">
        <v>269255</v>
      </c>
      <c r="M6" s="60">
        <v>11052</v>
      </c>
      <c r="N6" s="60">
        <v>1232959</v>
      </c>
      <c r="O6" s="60"/>
      <c r="P6" s="60"/>
      <c r="Q6" s="60"/>
      <c r="R6" s="60"/>
      <c r="S6" s="60"/>
      <c r="T6" s="60"/>
      <c r="U6" s="60"/>
      <c r="V6" s="60"/>
      <c r="W6" s="60">
        <v>1259740</v>
      </c>
      <c r="X6" s="60">
        <v>1351750</v>
      </c>
      <c r="Y6" s="60">
        <v>-92010</v>
      </c>
      <c r="Z6" s="140">
        <v>-6.81</v>
      </c>
      <c r="AA6" s="62">
        <v>2703500</v>
      </c>
    </row>
    <row r="7" spans="1:27" ht="13.5">
      <c r="A7" s="138" t="s">
        <v>76</v>
      </c>
      <c r="B7" s="136"/>
      <c r="C7" s="157">
        <v>611856</v>
      </c>
      <c r="D7" s="157"/>
      <c r="E7" s="158">
        <v>83000</v>
      </c>
      <c r="F7" s="159">
        <v>83000</v>
      </c>
      <c r="G7" s="159"/>
      <c r="H7" s="159">
        <v>1180</v>
      </c>
      <c r="I7" s="159"/>
      <c r="J7" s="159">
        <v>1180</v>
      </c>
      <c r="K7" s="159">
        <v>1754</v>
      </c>
      <c r="L7" s="159"/>
      <c r="M7" s="159">
        <v>14383</v>
      </c>
      <c r="N7" s="159">
        <v>16137</v>
      </c>
      <c r="O7" s="159"/>
      <c r="P7" s="159"/>
      <c r="Q7" s="159"/>
      <c r="R7" s="159"/>
      <c r="S7" s="159"/>
      <c r="T7" s="159"/>
      <c r="U7" s="159"/>
      <c r="V7" s="159"/>
      <c r="W7" s="159">
        <v>17317</v>
      </c>
      <c r="X7" s="159">
        <v>41500</v>
      </c>
      <c r="Y7" s="159">
        <v>-24183</v>
      </c>
      <c r="Z7" s="141">
        <v>-58.27</v>
      </c>
      <c r="AA7" s="225">
        <v>83000</v>
      </c>
    </row>
    <row r="8" spans="1:27" ht="13.5">
      <c r="A8" s="138" t="s">
        <v>77</v>
      </c>
      <c r="B8" s="136"/>
      <c r="C8" s="155">
        <v>501549</v>
      </c>
      <c r="D8" s="155"/>
      <c r="E8" s="156">
        <v>370000</v>
      </c>
      <c r="F8" s="60">
        <v>370000</v>
      </c>
      <c r="G8" s="60">
        <v>16200</v>
      </c>
      <c r="H8" s="60">
        <v>37884</v>
      </c>
      <c r="I8" s="60">
        <v>9700</v>
      </c>
      <c r="J8" s="60">
        <v>63784</v>
      </c>
      <c r="K8" s="60">
        <v>4851</v>
      </c>
      <c r="L8" s="60">
        <v>53949</v>
      </c>
      <c r="M8" s="60"/>
      <c r="N8" s="60">
        <v>58800</v>
      </c>
      <c r="O8" s="60"/>
      <c r="P8" s="60"/>
      <c r="Q8" s="60"/>
      <c r="R8" s="60"/>
      <c r="S8" s="60"/>
      <c r="T8" s="60"/>
      <c r="U8" s="60"/>
      <c r="V8" s="60"/>
      <c r="W8" s="60">
        <v>122584</v>
      </c>
      <c r="X8" s="60">
        <v>185000</v>
      </c>
      <c r="Y8" s="60">
        <v>-62416</v>
      </c>
      <c r="Z8" s="140">
        <v>-33.74</v>
      </c>
      <c r="AA8" s="62">
        <v>370000</v>
      </c>
    </row>
    <row r="9" spans="1:27" ht="13.5">
      <c r="A9" s="135" t="s">
        <v>78</v>
      </c>
      <c r="B9" s="136"/>
      <c r="C9" s="153">
        <f aca="true" t="shared" si="1" ref="C9:Y9">SUM(C10:C14)</f>
        <v>8116</v>
      </c>
      <c r="D9" s="153">
        <f>SUM(D10:D14)</f>
        <v>0</v>
      </c>
      <c r="E9" s="154">
        <f t="shared" si="1"/>
        <v>150000</v>
      </c>
      <c r="F9" s="100">
        <f t="shared" si="1"/>
        <v>150000</v>
      </c>
      <c r="G9" s="100">
        <f t="shared" si="1"/>
        <v>26200</v>
      </c>
      <c r="H9" s="100">
        <f t="shared" si="1"/>
        <v>0</v>
      </c>
      <c r="I9" s="100">
        <f t="shared" si="1"/>
        <v>14289</v>
      </c>
      <c r="J9" s="100">
        <f t="shared" si="1"/>
        <v>40489</v>
      </c>
      <c r="K9" s="100">
        <f t="shared" si="1"/>
        <v>0</v>
      </c>
      <c r="L9" s="100">
        <f t="shared" si="1"/>
        <v>24974</v>
      </c>
      <c r="M9" s="100">
        <f t="shared" si="1"/>
        <v>0</v>
      </c>
      <c r="N9" s="100">
        <f t="shared" si="1"/>
        <v>24974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65463</v>
      </c>
      <c r="X9" s="100">
        <f t="shared" si="1"/>
        <v>75000</v>
      </c>
      <c r="Y9" s="100">
        <f t="shared" si="1"/>
        <v>-9537</v>
      </c>
      <c r="Z9" s="137">
        <f>+IF(X9&lt;&gt;0,+(Y9/X9)*100,0)</f>
        <v>-12.716</v>
      </c>
      <c r="AA9" s="102">
        <f>SUM(AA10:AA14)</f>
        <v>150000</v>
      </c>
    </row>
    <row r="10" spans="1:27" ht="13.5">
      <c r="A10" s="138" t="s">
        <v>79</v>
      </c>
      <c r="B10" s="136"/>
      <c r="C10" s="155">
        <v>8116</v>
      </c>
      <c r="D10" s="155"/>
      <c r="E10" s="156">
        <v>150000</v>
      </c>
      <c r="F10" s="60">
        <v>150000</v>
      </c>
      <c r="G10" s="60">
        <v>26200</v>
      </c>
      <c r="H10" s="60"/>
      <c r="I10" s="60">
        <v>14289</v>
      </c>
      <c r="J10" s="60">
        <v>40489</v>
      </c>
      <c r="K10" s="60"/>
      <c r="L10" s="60">
        <v>24974</v>
      </c>
      <c r="M10" s="60"/>
      <c r="N10" s="60">
        <v>24974</v>
      </c>
      <c r="O10" s="60"/>
      <c r="P10" s="60"/>
      <c r="Q10" s="60"/>
      <c r="R10" s="60"/>
      <c r="S10" s="60"/>
      <c r="T10" s="60"/>
      <c r="U10" s="60"/>
      <c r="V10" s="60"/>
      <c r="W10" s="60">
        <v>65463</v>
      </c>
      <c r="X10" s="60">
        <v>75000</v>
      </c>
      <c r="Y10" s="60">
        <v>-9537</v>
      </c>
      <c r="Z10" s="140">
        <v>-12.72</v>
      </c>
      <c r="AA10" s="62">
        <v>150000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209246</v>
      </c>
      <c r="D15" s="153">
        <f>SUM(D16:D18)</f>
        <v>0</v>
      </c>
      <c r="E15" s="154">
        <f t="shared" si="2"/>
        <v>668600</v>
      </c>
      <c r="F15" s="100">
        <f t="shared" si="2"/>
        <v>668600</v>
      </c>
      <c r="G15" s="100">
        <f t="shared" si="2"/>
        <v>0</v>
      </c>
      <c r="H15" s="100">
        <f t="shared" si="2"/>
        <v>0</v>
      </c>
      <c r="I15" s="100">
        <f t="shared" si="2"/>
        <v>38387</v>
      </c>
      <c r="J15" s="100">
        <f t="shared" si="2"/>
        <v>38387</v>
      </c>
      <c r="K15" s="100">
        <f t="shared" si="2"/>
        <v>30360</v>
      </c>
      <c r="L15" s="100">
        <f t="shared" si="2"/>
        <v>100414</v>
      </c>
      <c r="M15" s="100">
        <f t="shared" si="2"/>
        <v>0</v>
      </c>
      <c r="N15" s="100">
        <f t="shared" si="2"/>
        <v>130774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169161</v>
      </c>
      <c r="X15" s="100">
        <f t="shared" si="2"/>
        <v>334300</v>
      </c>
      <c r="Y15" s="100">
        <f t="shared" si="2"/>
        <v>-165139</v>
      </c>
      <c r="Z15" s="137">
        <f>+IF(X15&lt;&gt;0,+(Y15/X15)*100,0)</f>
        <v>-49.39844451091834</v>
      </c>
      <c r="AA15" s="102">
        <f>SUM(AA16:AA18)</f>
        <v>668600</v>
      </c>
    </row>
    <row r="16" spans="1:27" ht="13.5">
      <c r="A16" s="138" t="s">
        <v>85</v>
      </c>
      <c r="B16" s="136"/>
      <c r="C16" s="155">
        <v>29242</v>
      </c>
      <c r="D16" s="155"/>
      <c r="E16" s="156">
        <v>50000</v>
      </c>
      <c r="F16" s="60">
        <v>50000</v>
      </c>
      <c r="G16" s="60"/>
      <c r="H16" s="60"/>
      <c r="I16" s="60">
        <v>18345</v>
      </c>
      <c r="J16" s="60">
        <v>18345</v>
      </c>
      <c r="K16" s="60">
        <v>16855</v>
      </c>
      <c r="L16" s="60"/>
      <c r="M16" s="60"/>
      <c r="N16" s="60">
        <v>16855</v>
      </c>
      <c r="O16" s="60"/>
      <c r="P16" s="60"/>
      <c r="Q16" s="60"/>
      <c r="R16" s="60"/>
      <c r="S16" s="60"/>
      <c r="T16" s="60"/>
      <c r="U16" s="60"/>
      <c r="V16" s="60"/>
      <c r="W16" s="60">
        <v>35200</v>
      </c>
      <c r="X16" s="60">
        <v>25000</v>
      </c>
      <c r="Y16" s="60">
        <v>10200</v>
      </c>
      <c r="Z16" s="140">
        <v>40.8</v>
      </c>
      <c r="AA16" s="62">
        <v>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180004</v>
      </c>
      <c r="D18" s="155"/>
      <c r="E18" s="156">
        <v>618600</v>
      </c>
      <c r="F18" s="60">
        <v>618600</v>
      </c>
      <c r="G18" s="60"/>
      <c r="H18" s="60"/>
      <c r="I18" s="60">
        <v>20042</v>
      </c>
      <c r="J18" s="60">
        <v>20042</v>
      </c>
      <c r="K18" s="60">
        <v>13505</v>
      </c>
      <c r="L18" s="60">
        <v>100414</v>
      </c>
      <c r="M18" s="60"/>
      <c r="N18" s="60">
        <v>113919</v>
      </c>
      <c r="O18" s="60"/>
      <c r="P18" s="60"/>
      <c r="Q18" s="60"/>
      <c r="R18" s="60"/>
      <c r="S18" s="60"/>
      <c r="T18" s="60"/>
      <c r="U18" s="60"/>
      <c r="V18" s="60"/>
      <c r="W18" s="60">
        <v>133961</v>
      </c>
      <c r="X18" s="60">
        <v>309300</v>
      </c>
      <c r="Y18" s="60">
        <v>-175339</v>
      </c>
      <c r="Z18" s="140">
        <v>-56.69</v>
      </c>
      <c r="AA18" s="62">
        <v>618600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1838437</v>
      </c>
      <c r="D25" s="217">
        <f>+D5+D9+D15+D19+D24</f>
        <v>0</v>
      </c>
      <c r="E25" s="230">
        <f t="shared" si="4"/>
        <v>3975100</v>
      </c>
      <c r="F25" s="219">
        <f t="shared" si="4"/>
        <v>3975100</v>
      </c>
      <c r="G25" s="219">
        <f t="shared" si="4"/>
        <v>67168</v>
      </c>
      <c r="H25" s="219">
        <f t="shared" si="4"/>
        <v>39064</v>
      </c>
      <c r="I25" s="219">
        <f t="shared" si="4"/>
        <v>64389</v>
      </c>
      <c r="J25" s="219">
        <f t="shared" si="4"/>
        <v>170621</v>
      </c>
      <c r="K25" s="219">
        <f t="shared" si="4"/>
        <v>989617</v>
      </c>
      <c r="L25" s="219">
        <f t="shared" si="4"/>
        <v>448592</v>
      </c>
      <c r="M25" s="219">
        <f t="shared" si="4"/>
        <v>25435</v>
      </c>
      <c r="N25" s="219">
        <f t="shared" si="4"/>
        <v>1463644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1634265</v>
      </c>
      <c r="X25" s="219">
        <f t="shared" si="4"/>
        <v>1987550</v>
      </c>
      <c r="Y25" s="219">
        <f t="shared" si="4"/>
        <v>-353285</v>
      </c>
      <c r="Z25" s="231">
        <f>+IF(X25&lt;&gt;0,+(Y25/X25)*100,0)</f>
        <v>-17.774898744685668</v>
      </c>
      <c r="AA25" s="232">
        <f>+AA5+AA9+AA15+AA19+AA24</f>
        <v>3975100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1838437</v>
      </c>
      <c r="D35" s="155"/>
      <c r="E35" s="156">
        <v>3975100</v>
      </c>
      <c r="F35" s="60">
        <v>3975100</v>
      </c>
      <c r="G35" s="60">
        <v>67168</v>
      </c>
      <c r="H35" s="60">
        <v>39064</v>
      </c>
      <c r="I35" s="60">
        <v>64389</v>
      </c>
      <c r="J35" s="60">
        <v>170621</v>
      </c>
      <c r="K35" s="60">
        <v>989617</v>
      </c>
      <c r="L35" s="60">
        <v>448592</v>
      </c>
      <c r="M35" s="60">
        <v>25435</v>
      </c>
      <c r="N35" s="60">
        <v>1463644</v>
      </c>
      <c r="O35" s="60"/>
      <c r="P35" s="60"/>
      <c r="Q35" s="60"/>
      <c r="R35" s="60"/>
      <c r="S35" s="60"/>
      <c r="T35" s="60"/>
      <c r="U35" s="60"/>
      <c r="V35" s="60"/>
      <c r="W35" s="60">
        <v>1634265</v>
      </c>
      <c r="X35" s="60">
        <v>1987550</v>
      </c>
      <c r="Y35" s="60">
        <v>-353285</v>
      </c>
      <c r="Z35" s="140">
        <v>-17.77</v>
      </c>
      <c r="AA35" s="62">
        <v>3975100</v>
      </c>
    </row>
    <row r="36" spans="1:27" ht="13.5">
      <c r="A36" s="238" t="s">
        <v>139</v>
      </c>
      <c r="B36" s="149"/>
      <c r="C36" s="222">
        <f aca="true" t="shared" si="6" ref="C36:Y36">SUM(C32:C35)</f>
        <v>1838437</v>
      </c>
      <c r="D36" s="222">
        <f>SUM(D32:D35)</f>
        <v>0</v>
      </c>
      <c r="E36" s="218">
        <f t="shared" si="6"/>
        <v>3975100</v>
      </c>
      <c r="F36" s="220">
        <f t="shared" si="6"/>
        <v>3975100</v>
      </c>
      <c r="G36" s="220">
        <f t="shared" si="6"/>
        <v>67168</v>
      </c>
      <c r="H36" s="220">
        <f t="shared" si="6"/>
        <v>39064</v>
      </c>
      <c r="I36" s="220">
        <f t="shared" si="6"/>
        <v>64389</v>
      </c>
      <c r="J36" s="220">
        <f t="shared" si="6"/>
        <v>170621</v>
      </c>
      <c r="K36" s="220">
        <f t="shared" si="6"/>
        <v>989617</v>
      </c>
      <c r="L36" s="220">
        <f t="shared" si="6"/>
        <v>448592</v>
      </c>
      <c r="M36" s="220">
        <f t="shared" si="6"/>
        <v>25435</v>
      </c>
      <c r="N36" s="220">
        <f t="shared" si="6"/>
        <v>1463644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1634265</v>
      </c>
      <c r="X36" s="220">
        <f t="shared" si="6"/>
        <v>1987550</v>
      </c>
      <c r="Y36" s="220">
        <f t="shared" si="6"/>
        <v>-353285</v>
      </c>
      <c r="Z36" s="221">
        <f>+IF(X36&lt;&gt;0,+(Y36/X36)*100,0)</f>
        <v>-17.774898744685668</v>
      </c>
      <c r="AA36" s="239">
        <f>SUM(AA32:AA35)</f>
        <v>3975100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11034621</v>
      </c>
      <c r="D6" s="155"/>
      <c r="E6" s="59"/>
      <c r="F6" s="60"/>
      <c r="G6" s="60">
        <v>3452382</v>
      </c>
      <c r="H6" s="60">
        <v>8962141</v>
      </c>
      <c r="I6" s="60">
        <v>8227859</v>
      </c>
      <c r="J6" s="60">
        <v>8227859</v>
      </c>
      <c r="K6" s="60">
        <v>10664189</v>
      </c>
      <c r="L6" s="60">
        <v>3343294</v>
      </c>
      <c r="M6" s="60">
        <v>33330500</v>
      </c>
      <c r="N6" s="60">
        <v>33330500</v>
      </c>
      <c r="O6" s="60"/>
      <c r="P6" s="60"/>
      <c r="Q6" s="60"/>
      <c r="R6" s="60"/>
      <c r="S6" s="60"/>
      <c r="T6" s="60"/>
      <c r="U6" s="60"/>
      <c r="V6" s="60"/>
      <c r="W6" s="60">
        <v>33330500</v>
      </c>
      <c r="X6" s="60"/>
      <c r="Y6" s="60">
        <v>33330500</v>
      </c>
      <c r="Z6" s="140"/>
      <c r="AA6" s="62"/>
    </row>
    <row r="7" spans="1:27" ht="13.5">
      <c r="A7" s="249" t="s">
        <v>144</v>
      </c>
      <c r="B7" s="182"/>
      <c r="C7" s="155">
        <v>25000000</v>
      </c>
      <c r="D7" s="155"/>
      <c r="E7" s="59">
        <v>18000000</v>
      </c>
      <c r="F7" s="60">
        <v>18000000</v>
      </c>
      <c r="G7" s="60">
        <v>70938716</v>
      </c>
      <c r="H7" s="60">
        <v>49061284</v>
      </c>
      <c r="I7" s="60">
        <v>50000000</v>
      </c>
      <c r="J7" s="60">
        <v>50000000</v>
      </c>
      <c r="K7" s="60">
        <v>40000000</v>
      </c>
      <c r="L7" s="60">
        <v>40000000</v>
      </c>
      <c r="M7" s="60">
        <v>60000000</v>
      </c>
      <c r="N7" s="60">
        <v>60000000</v>
      </c>
      <c r="O7" s="60"/>
      <c r="P7" s="60"/>
      <c r="Q7" s="60"/>
      <c r="R7" s="60"/>
      <c r="S7" s="60"/>
      <c r="T7" s="60"/>
      <c r="U7" s="60"/>
      <c r="V7" s="60"/>
      <c r="W7" s="60">
        <v>60000000</v>
      </c>
      <c r="X7" s="60">
        <v>9000000</v>
      </c>
      <c r="Y7" s="60">
        <v>51000000</v>
      </c>
      <c r="Z7" s="140">
        <v>566.67</v>
      </c>
      <c r="AA7" s="62">
        <v>18000000</v>
      </c>
    </row>
    <row r="8" spans="1:27" ht="13.5">
      <c r="A8" s="249" t="s">
        <v>145</v>
      </c>
      <c r="B8" s="182"/>
      <c r="C8" s="155">
        <v>4750</v>
      </c>
      <c r="D8" s="155"/>
      <c r="E8" s="59">
        <v>760301</v>
      </c>
      <c r="F8" s="60">
        <v>760301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380151</v>
      </c>
      <c r="Y8" s="60">
        <v>-380151</v>
      </c>
      <c r="Z8" s="140">
        <v>-100</v>
      </c>
      <c r="AA8" s="62">
        <v>760301</v>
      </c>
    </row>
    <row r="9" spans="1:27" ht="13.5">
      <c r="A9" s="249" t="s">
        <v>146</v>
      </c>
      <c r="B9" s="182"/>
      <c r="C9" s="155">
        <v>1250352</v>
      </c>
      <c r="D9" s="155"/>
      <c r="E9" s="59">
        <v>760301</v>
      </c>
      <c r="F9" s="60">
        <v>760301</v>
      </c>
      <c r="G9" s="60">
        <v>4002273</v>
      </c>
      <c r="H9" s="60">
        <v>1102026</v>
      </c>
      <c r="I9" s="60">
        <v>1070952</v>
      </c>
      <c r="J9" s="60">
        <v>1070952</v>
      </c>
      <c r="K9" s="60">
        <v>983167</v>
      </c>
      <c r="L9" s="60">
        <v>722527</v>
      </c>
      <c r="M9" s="60">
        <v>656757</v>
      </c>
      <c r="N9" s="60">
        <v>656757</v>
      </c>
      <c r="O9" s="60"/>
      <c r="P9" s="60"/>
      <c r="Q9" s="60"/>
      <c r="R9" s="60"/>
      <c r="S9" s="60"/>
      <c r="T9" s="60"/>
      <c r="U9" s="60"/>
      <c r="V9" s="60"/>
      <c r="W9" s="60">
        <v>656757</v>
      </c>
      <c r="X9" s="60">
        <v>380151</v>
      </c>
      <c r="Y9" s="60">
        <v>276606</v>
      </c>
      <c r="Z9" s="140">
        <v>72.76</v>
      </c>
      <c r="AA9" s="62">
        <v>760301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37289723</v>
      </c>
      <c r="D12" s="168">
        <f>SUM(D6:D11)</f>
        <v>0</v>
      </c>
      <c r="E12" s="72">
        <f t="shared" si="0"/>
        <v>19520602</v>
      </c>
      <c r="F12" s="73">
        <f t="shared" si="0"/>
        <v>19520602</v>
      </c>
      <c r="G12" s="73">
        <f t="shared" si="0"/>
        <v>78393371</v>
      </c>
      <c r="H12" s="73">
        <f t="shared" si="0"/>
        <v>59125451</v>
      </c>
      <c r="I12" s="73">
        <f t="shared" si="0"/>
        <v>59298811</v>
      </c>
      <c r="J12" s="73">
        <f t="shared" si="0"/>
        <v>59298811</v>
      </c>
      <c r="K12" s="73">
        <f t="shared" si="0"/>
        <v>51647356</v>
      </c>
      <c r="L12" s="73">
        <f t="shared" si="0"/>
        <v>44065821</v>
      </c>
      <c r="M12" s="73">
        <f t="shared" si="0"/>
        <v>93987257</v>
      </c>
      <c r="N12" s="73">
        <f t="shared" si="0"/>
        <v>93987257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93987257</v>
      </c>
      <c r="X12" s="73">
        <f t="shared" si="0"/>
        <v>9760302</v>
      </c>
      <c r="Y12" s="73">
        <f t="shared" si="0"/>
        <v>84226955</v>
      </c>
      <c r="Z12" s="170">
        <f>+IF(X12&lt;&gt;0,+(Y12/X12)*100,0)</f>
        <v>862.9543942390308</v>
      </c>
      <c r="AA12" s="74">
        <f>SUM(AA6:AA11)</f>
        <v>19520602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100</v>
      </c>
      <c r="D17" s="155"/>
      <c r="E17" s="59"/>
      <c r="F17" s="60"/>
      <c r="G17" s="60">
        <v>100</v>
      </c>
      <c r="H17" s="60">
        <v>100</v>
      </c>
      <c r="I17" s="60">
        <v>100</v>
      </c>
      <c r="J17" s="60">
        <v>100</v>
      </c>
      <c r="K17" s="60">
        <v>100</v>
      </c>
      <c r="L17" s="60">
        <v>100</v>
      </c>
      <c r="M17" s="60">
        <v>100</v>
      </c>
      <c r="N17" s="60">
        <v>100</v>
      </c>
      <c r="O17" s="60"/>
      <c r="P17" s="60"/>
      <c r="Q17" s="60"/>
      <c r="R17" s="60"/>
      <c r="S17" s="60"/>
      <c r="T17" s="60"/>
      <c r="U17" s="60"/>
      <c r="V17" s="60"/>
      <c r="W17" s="60">
        <v>100</v>
      </c>
      <c r="X17" s="60"/>
      <c r="Y17" s="60">
        <v>100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70923294</v>
      </c>
      <c r="D19" s="155"/>
      <c r="E19" s="59">
        <v>86553398</v>
      </c>
      <c r="F19" s="60">
        <v>86553398</v>
      </c>
      <c r="G19" s="60">
        <v>79659013</v>
      </c>
      <c r="H19" s="60">
        <v>70923294</v>
      </c>
      <c r="I19" s="60">
        <v>70987684</v>
      </c>
      <c r="J19" s="60">
        <v>70987684</v>
      </c>
      <c r="K19" s="60">
        <v>71977301</v>
      </c>
      <c r="L19" s="60">
        <v>72425893</v>
      </c>
      <c r="M19" s="60">
        <v>73722566</v>
      </c>
      <c r="N19" s="60">
        <v>73722566</v>
      </c>
      <c r="O19" s="60"/>
      <c r="P19" s="60"/>
      <c r="Q19" s="60"/>
      <c r="R19" s="60"/>
      <c r="S19" s="60"/>
      <c r="T19" s="60"/>
      <c r="U19" s="60"/>
      <c r="V19" s="60"/>
      <c r="W19" s="60">
        <v>73722566</v>
      </c>
      <c r="X19" s="60">
        <v>43276699</v>
      </c>
      <c r="Y19" s="60">
        <v>30445867</v>
      </c>
      <c r="Z19" s="140">
        <v>70.35</v>
      </c>
      <c r="AA19" s="62">
        <v>86553398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5423121</v>
      </c>
      <c r="D22" s="155"/>
      <c r="E22" s="59">
        <v>381000</v>
      </c>
      <c r="F22" s="60">
        <v>381000</v>
      </c>
      <c r="G22" s="60">
        <v>4953498</v>
      </c>
      <c r="H22" s="60">
        <v>5423121</v>
      </c>
      <c r="I22" s="60">
        <v>5423121</v>
      </c>
      <c r="J22" s="60">
        <v>5423121</v>
      </c>
      <c r="K22" s="60">
        <v>5423121</v>
      </c>
      <c r="L22" s="60">
        <v>5423121</v>
      </c>
      <c r="M22" s="60">
        <v>3120248</v>
      </c>
      <c r="N22" s="60">
        <v>3120248</v>
      </c>
      <c r="O22" s="60"/>
      <c r="P22" s="60"/>
      <c r="Q22" s="60"/>
      <c r="R22" s="60"/>
      <c r="S22" s="60"/>
      <c r="T22" s="60"/>
      <c r="U22" s="60"/>
      <c r="V22" s="60"/>
      <c r="W22" s="60">
        <v>3120248</v>
      </c>
      <c r="X22" s="60">
        <v>190500</v>
      </c>
      <c r="Y22" s="60">
        <v>2929748</v>
      </c>
      <c r="Z22" s="140">
        <v>1537.93</v>
      </c>
      <c r="AA22" s="62">
        <v>381000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76346515</v>
      </c>
      <c r="D24" s="168">
        <f>SUM(D15:D23)</f>
        <v>0</v>
      </c>
      <c r="E24" s="76">
        <f t="shared" si="1"/>
        <v>86934398</v>
      </c>
      <c r="F24" s="77">
        <f t="shared" si="1"/>
        <v>86934398</v>
      </c>
      <c r="G24" s="77">
        <f t="shared" si="1"/>
        <v>84612611</v>
      </c>
      <c r="H24" s="77">
        <f t="shared" si="1"/>
        <v>76346515</v>
      </c>
      <c r="I24" s="77">
        <f t="shared" si="1"/>
        <v>76410905</v>
      </c>
      <c r="J24" s="77">
        <f t="shared" si="1"/>
        <v>76410905</v>
      </c>
      <c r="K24" s="77">
        <f t="shared" si="1"/>
        <v>77400522</v>
      </c>
      <c r="L24" s="77">
        <f t="shared" si="1"/>
        <v>77849114</v>
      </c>
      <c r="M24" s="77">
        <f t="shared" si="1"/>
        <v>76842914</v>
      </c>
      <c r="N24" s="77">
        <f t="shared" si="1"/>
        <v>76842914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76842914</v>
      </c>
      <c r="X24" s="77">
        <f t="shared" si="1"/>
        <v>43467199</v>
      </c>
      <c r="Y24" s="77">
        <f t="shared" si="1"/>
        <v>33375715</v>
      </c>
      <c r="Z24" s="212">
        <f>+IF(X24&lt;&gt;0,+(Y24/X24)*100,0)</f>
        <v>76.78368003422534</v>
      </c>
      <c r="AA24" s="79">
        <f>SUM(AA15:AA23)</f>
        <v>86934398</v>
      </c>
    </row>
    <row r="25" spans="1:27" ht="13.5">
      <c r="A25" s="250" t="s">
        <v>159</v>
      </c>
      <c r="B25" s="251"/>
      <c r="C25" s="168">
        <f aca="true" t="shared" si="2" ref="C25:Y25">+C12+C24</f>
        <v>113636238</v>
      </c>
      <c r="D25" s="168">
        <f>+D12+D24</f>
        <v>0</v>
      </c>
      <c r="E25" s="72">
        <f t="shared" si="2"/>
        <v>106455000</v>
      </c>
      <c r="F25" s="73">
        <f t="shared" si="2"/>
        <v>106455000</v>
      </c>
      <c r="G25" s="73">
        <f t="shared" si="2"/>
        <v>163005982</v>
      </c>
      <c r="H25" s="73">
        <f t="shared" si="2"/>
        <v>135471966</v>
      </c>
      <c r="I25" s="73">
        <f t="shared" si="2"/>
        <v>135709716</v>
      </c>
      <c r="J25" s="73">
        <f t="shared" si="2"/>
        <v>135709716</v>
      </c>
      <c r="K25" s="73">
        <f t="shared" si="2"/>
        <v>129047878</v>
      </c>
      <c r="L25" s="73">
        <f t="shared" si="2"/>
        <v>121914935</v>
      </c>
      <c r="M25" s="73">
        <f t="shared" si="2"/>
        <v>170830171</v>
      </c>
      <c r="N25" s="73">
        <f t="shared" si="2"/>
        <v>170830171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170830171</v>
      </c>
      <c r="X25" s="73">
        <f t="shared" si="2"/>
        <v>53227501</v>
      </c>
      <c r="Y25" s="73">
        <f t="shared" si="2"/>
        <v>117602670</v>
      </c>
      <c r="Z25" s="170">
        <f>+IF(X25&lt;&gt;0,+(Y25/X25)*100,0)</f>
        <v>220.94343673959068</v>
      </c>
      <c r="AA25" s="74">
        <f>+AA12+AA24</f>
        <v>106455000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1585085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5921000</v>
      </c>
      <c r="F30" s="60">
        <v>5921000</v>
      </c>
      <c r="G30" s="60">
        <v>1585085</v>
      </c>
      <c r="H30" s="60">
        <v>1585085</v>
      </c>
      <c r="I30" s="60">
        <v>17964550</v>
      </c>
      <c r="J30" s="60">
        <v>17964550</v>
      </c>
      <c r="K30" s="60">
        <v>17742509</v>
      </c>
      <c r="L30" s="60">
        <v>17520468</v>
      </c>
      <c r="M30" s="60">
        <v>17520468</v>
      </c>
      <c r="N30" s="60">
        <v>17520468</v>
      </c>
      <c r="O30" s="60"/>
      <c r="P30" s="60"/>
      <c r="Q30" s="60"/>
      <c r="R30" s="60"/>
      <c r="S30" s="60"/>
      <c r="T30" s="60"/>
      <c r="U30" s="60"/>
      <c r="V30" s="60"/>
      <c r="W30" s="60">
        <v>17520468</v>
      </c>
      <c r="X30" s="60">
        <v>2960500</v>
      </c>
      <c r="Y30" s="60">
        <v>14559968</v>
      </c>
      <c r="Z30" s="140">
        <v>491.81</v>
      </c>
      <c r="AA30" s="62">
        <v>5921000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7043067</v>
      </c>
      <c r="D32" s="155"/>
      <c r="E32" s="59">
        <v>1847000</v>
      </c>
      <c r="F32" s="60">
        <v>1847000</v>
      </c>
      <c r="G32" s="60">
        <v>5673827</v>
      </c>
      <c r="H32" s="60">
        <v>6507501</v>
      </c>
      <c r="I32" s="60">
        <v>6595326</v>
      </c>
      <c r="J32" s="60">
        <v>6595326</v>
      </c>
      <c r="K32" s="60">
        <v>6810920</v>
      </c>
      <c r="L32" s="60">
        <v>7197072</v>
      </c>
      <c r="M32" s="60">
        <v>5457989</v>
      </c>
      <c r="N32" s="60">
        <v>5457989</v>
      </c>
      <c r="O32" s="60"/>
      <c r="P32" s="60"/>
      <c r="Q32" s="60"/>
      <c r="R32" s="60"/>
      <c r="S32" s="60"/>
      <c r="T32" s="60"/>
      <c r="U32" s="60"/>
      <c r="V32" s="60"/>
      <c r="W32" s="60">
        <v>5457989</v>
      </c>
      <c r="X32" s="60">
        <v>923500</v>
      </c>
      <c r="Y32" s="60">
        <v>4534489</v>
      </c>
      <c r="Z32" s="140">
        <v>491.01</v>
      </c>
      <c r="AA32" s="62">
        <v>1847000</v>
      </c>
    </row>
    <row r="33" spans="1:27" ht="13.5">
      <c r="A33" s="249" t="s">
        <v>165</v>
      </c>
      <c r="B33" s="182"/>
      <c r="C33" s="155">
        <v>1149934</v>
      </c>
      <c r="D33" s="155"/>
      <c r="E33" s="59"/>
      <c r="F33" s="60"/>
      <c r="G33" s="60">
        <v>1124066</v>
      </c>
      <c r="H33" s="60">
        <v>803493</v>
      </c>
      <c r="I33" s="60">
        <v>803493</v>
      </c>
      <c r="J33" s="60">
        <v>803493</v>
      </c>
      <c r="K33" s="60">
        <v>803493</v>
      </c>
      <c r="L33" s="60">
        <v>803493</v>
      </c>
      <c r="M33" s="60">
        <v>803493</v>
      </c>
      <c r="N33" s="60">
        <v>803493</v>
      </c>
      <c r="O33" s="60"/>
      <c r="P33" s="60"/>
      <c r="Q33" s="60"/>
      <c r="R33" s="60"/>
      <c r="S33" s="60"/>
      <c r="T33" s="60"/>
      <c r="U33" s="60"/>
      <c r="V33" s="60"/>
      <c r="W33" s="60">
        <v>803493</v>
      </c>
      <c r="X33" s="60"/>
      <c r="Y33" s="60">
        <v>803493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9778086</v>
      </c>
      <c r="D34" s="168">
        <f>SUM(D29:D33)</f>
        <v>0</v>
      </c>
      <c r="E34" s="72">
        <f t="shared" si="3"/>
        <v>7768000</v>
      </c>
      <c r="F34" s="73">
        <f t="shared" si="3"/>
        <v>7768000</v>
      </c>
      <c r="G34" s="73">
        <f t="shared" si="3"/>
        <v>8382978</v>
      </c>
      <c r="H34" s="73">
        <f t="shared" si="3"/>
        <v>8896079</v>
      </c>
      <c r="I34" s="73">
        <f t="shared" si="3"/>
        <v>25363369</v>
      </c>
      <c r="J34" s="73">
        <f t="shared" si="3"/>
        <v>25363369</v>
      </c>
      <c r="K34" s="73">
        <f t="shared" si="3"/>
        <v>25356922</v>
      </c>
      <c r="L34" s="73">
        <f t="shared" si="3"/>
        <v>25521033</v>
      </c>
      <c r="M34" s="73">
        <f t="shared" si="3"/>
        <v>23781950</v>
      </c>
      <c r="N34" s="73">
        <f t="shared" si="3"/>
        <v>23781950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23781950</v>
      </c>
      <c r="X34" s="73">
        <f t="shared" si="3"/>
        <v>3884000</v>
      </c>
      <c r="Y34" s="73">
        <f t="shared" si="3"/>
        <v>19897950</v>
      </c>
      <c r="Z34" s="170">
        <f>+IF(X34&lt;&gt;0,+(Y34/X34)*100,0)</f>
        <v>512.3056127703398</v>
      </c>
      <c r="AA34" s="74">
        <f>SUM(AA29:AA33)</f>
        <v>7768000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14960102</v>
      </c>
      <c r="D37" s="155"/>
      <c r="E37" s="59">
        <v>13118000</v>
      </c>
      <c r="F37" s="60">
        <v>13118000</v>
      </c>
      <c r="G37" s="60">
        <v>14960105</v>
      </c>
      <c r="H37" s="60">
        <v>14516020</v>
      </c>
      <c r="I37" s="60">
        <v>14516020</v>
      </c>
      <c r="J37" s="60">
        <v>14516020</v>
      </c>
      <c r="K37" s="60">
        <v>14516020</v>
      </c>
      <c r="L37" s="60">
        <v>14516020</v>
      </c>
      <c r="M37" s="60">
        <v>14516020</v>
      </c>
      <c r="N37" s="60">
        <v>14516020</v>
      </c>
      <c r="O37" s="60"/>
      <c r="P37" s="60"/>
      <c r="Q37" s="60"/>
      <c r="R37" s="60"/>
      <c r="S37" s="60"/>
      <c r="T37" s="60"/>
      <c r="U37" s="60"/>
      <c r="V37" s="60"/>
      <c r="W37" s="60">
        <v>14516020</v>
      </c>
      <c r="X37" s="60">
        <v>6559000</v>
      </c>
      <c r="Y37" s="60">
        <v>7957020</v>
      </c>
      <c r="Z37" s="140">
        <v>121.31</v>
      </c>
      <c r="AA37" s="62">
        <v>13118000</v>
      </c>
    </row>
    <row r="38" spans="1:27" ht="13.5">
      <c r="A38" s="249" t="s">
        <v>165</v>
      </c>
      <c r="B38" s="182"/>
      <c r="C38" s="155">
        <v>7406796</v>
      </c>
      <c r="D38" s="155"/>
      <c r="E38" s="59">
        <v>6619000</v>
      </c>
      <c r="F38" s="60">
        <v>6619000</v>
      </c>
      <c r="G38" s="60">
        <v>7669753</v>
      </c>
      <c r="H38" s="60">
        <v>7406796</v>
      </c>
      <c r="I38" s="60">
        <v>7406796</v>
      </c>
      <c r="J38" s="60">
        <v>7406796</v>
      </c>
      <c r="K38" s="60">
        <v>7406796</v>
      </c>
      <c r="L38" s="60">
        <v>7406796</v>
      </c>
      <c r="M38" s="60">
        <v>7406796</v>
      </c>
      <c r="N38" s="60">
        <v>7406796</v>
      </c>
      <c r="O38" s="60"/>
      <c r="P38" s="60"/>
      <c r="Q38" s="60"/>
      <c r="R38" s="60"/>
      <c r="S38" s="60"/>
      <c r="T38" s="60"/>
      <c r="U38" s="60"/>
      <c r="V38" s="60"/>
      <c r="W38" s="60">
        <v>7406796</v>
      </c>
      <c r="X38" s="60">
        <v>3309500</v>
      </c>
      <c r="Y38" s="60">
        <v>4097296</v>
      </c>
      <c r="Z38" s="140">
        <v>123.8</v>
      </c>
      <c r="AA38" s="62">
        <v>6619000</v>
      </c>
    </row>
    <row r="39" spans="1:27" ht="13.5">
      <c r="A39" s="250" t="s">
        <v>59</v>
      </c>
      <c r="B39" s="253"/>
      <c r="C39" s="168">
        <f aca="true" t="shared" si="4" ref="C39:Y39">SUM(C37:C38)</f>
        <v>22366898</v>
      </c>
      <c r="D39" s="168">
        <f>SUM(D37:D38)</f>
        <v>0</v>
      </c>
      <c r="E39" s="76">
        <f t="shared" si="4"/>
        <v>19737000</v>
      </c>
      <c r="F39" s="77">
        <f t="shared" si="4"/>
        <v>19737000</v>
      </c>
      <c r="G39" s="77">
        <f t="shared" si="4"/>
        <v>22629858</v>
      </c>
      <c r="H39" s="77">
        <f t="shared" si="4"/>
        <v>21922816</v>
      </c>
      <c r="I39" s="77">
        <f t="shared" si="4"/>
        <v>21922816</v>
      </c>
      <c r="J39" s="77">
        <f t="shared" si="4"/>
        <v>21922816</v>
      </c>
      <c r="K39" s="77">
        <f t="shared" si="4"/>
        <v>21922816</v>
      </c>
      <c r="L39" s="77">
        <f t="shared" si="4"/>
        <v>21922816</v>
      </c>
      <c r="M39" s="77">
        <f t="shared" si="4"/>
        <v>21922816</v>
      </c>
      <c r="N39" s="77">
        <f t="shared" si="4"/>
        <v>21922816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21922816</v>
      </c>
      <c r="X39" s="77">
        <f t="shared" si="4"/>
        <v>9868500</v>
      </c>
      <c r="Y39" s="77">
        <f t="shared" si="4"/>
        <v>12054316</v>
      </c>
      <c r="Z39" s="212">
        <f>+IF(X39&lt;&gt;0,+(Y39/X39)*100,0)</f>
        <v>122.14942493793384</v>
      </c>
      <c r="AA39" s="79">
        <f>SUM(AA37:AA38)</f>
        <v>19737000</v>
      </c>
    </row>
    <row r="40" spans="1:27" ht="13.5">
      <c r="A40" s="250" t="s">
        <v>167</v>
      </c>
      <c r="B40" s="251"/>
      <c r="C40" s="168">
        <f aca="true" t="shared" si="5" ref="C40:Y40">+C34+C39</f>
        <v>32144984</v>
      </c>
      <c r="D40" s="168">
        <f>+D34+D39</f>
        <v>0</v>
      </c>
      <c r="E40" s="72">
        <f t="shared" si="5"/>
        <v>27505000</v>
      </c>
      <c r="F40" s="73">
        <f t="shared" si="5"/>
        <v>27505000</v>
      </c>
      <c r="G40" s="73">
        <f t="shared" si="5"/>
        <v>31012836</v>
      </c>
      <c r="H40" s="73">
        <f t="shared" si="5"/>
        <v>30818895</v>
      </c>
      <c r="I40" s="73">
        <f t="shared" si="5"/>
        <v>47286185</v>
      </c>
      <c r="J40" s="73">
        <f t="shared" si="5"/>
        <v>47286185</v>
      </c>
      <c r="K40" s="73">
        <f t="shared" si="5"/>
        <v>47279738</v>
      </c>
      <c r="L40" s="73">
        <f t="shared" si="5"/>
        <v>47443849</v>
      </c>
      <c r="M40" s="73">
        <f t="shared" si="5"/>
        <v>45704766</v>
      </c>
      <c r="N40" s="73">
        <f t="shared" si="5"/>
        <v>45704766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45704766</v>
      </c>
      <c r="X40" s="73">
        <f t="shared" si="5"/>
        <v>13752500</v>
      </c>
      <c r="Y40" s="73">
        <f t="shared" si="5"/>
        <v>31952266</v>
      </c>
      <c r="Z40" s="170">
        <f>+IF(X40&lt;&gt;0,+(Y40/X40)*100,0)</f>
        <v>232.33787311397927</v>
      </c>
      <c r="AA40" s="74">
        <f>+AA34+AA39</f>
        <v>27505000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81491254</v>
      </c>
      <c r="D42" s="257">
        <f>+D25-D40</f>
        <v>0</v>
      </c>
      <c r="E42" s="258">
        <f t="shared" si="6"/>
        <v>78950000</v>
      </c>
      <c r="F42" s="259">
        <f t="shared" si="6"/>
        <v>78950000</v>
      </c>
      <c r="G42" s="259">
        <f t="shared" si="6"/>
        <v>131993146</v>
      </c>
      <c r="H42" s="259">
        <f t="shared" si="6"/>
        <v>104653071</v>
      </c>
      <c r="I42" s="259">
        <f t="shared" si="6"/>
        <v>88423531</v>
      </c>
      <c r="J42" s="259">
        <f t="shared" si="6"/>
        <v>88423531</v>
      </c>
      <c r="K42" s="259">
        <f t="shared" si="6"/>
        <v>81768140</v>
      </c>
      <c r="L42" s="259">
        <f t="shared" si="6"/>
        <v>74471086</v>
      </c>
      <c r="M42" s="259">
        <f t="shared" si="6"/>
        <v>125125405</v>
      </c>
      <c r="N42" s="259">
        <f t="shared" si="6"/>
        <v>125125405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125125405</v>
      </c>
      <c r="X42" s="259">
        <f t="shared" si="6"/>
        <v>39475001</v>
      </c>
      <c r="Y42" s="259">
        <f t="shared" si="6"/>
        <v>85650404</v>
      </c>
      <c r="Z42" s="260">
        <f>+IF(X42&lt;&gt;0,+(Y42/X42)*100,0)</f>
        <v>216.97378551048044</v>
      </c>
      <c r="AA42" s="261">
        <f>+AA25-AA40</f>
        <v>78950000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81491254</v>
      </c>
      <c r="D45" s="155"/>
      <c r="E45" s="59">
        <v>78950000</v>
      </c>
      <c r="F45" s="60">
        <v>78950000</v>
      </c>
      <c r="G45" s="60">
        <v>131993146</v>
      </c>
      <c r="H45" s="60">
        <v>104653071</v>
      </c>
      <c r="I45" s="60">
        <v>88423531</v>
      </c>
      <c r="J45" s="60">
        <v>88423531</v>
      </c>
      <c r="K45" s="60">
        <v>81768140</v>
      </c>
      <c r="L45" s="60">
        <v>74471086</v>
      </c>
      <c r="M45" s="60">
        <v>125125405</v>
      </c>
      <c r="N45" s="60">
        <v>125125405</v>
      </c>
      <c r="O45" s="60"/>
      <c r="P45" s="60"/>
      <c r="Q45" s="60"/>
      <c r="R45" s="60"/>
      <c r="S45" s="60"/>
      <c r="T45" s="60"/>
      <c r="U45" s="60"/>
      <c r="V45" s="60"/>
      <c r="W45" s="60">
        <v>125125405</v>
      </c>
      <c r="X45" s="60">
        <v>39475000</v>
      </c>
      <c r="Y45" s="60">
        <v>85650405</v>
      </c>
      <c r="Z45" s="139">
        <v>216.97</v>
      </c>
      <c r="AA45" s="62">
        <v>78950000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81491254</v>
      </c>
      <c r="D48" s="217">
        <f>SUM(D45:D47)</f>
        <v>0</v>
      </c>
      <c r="E48" s="264">
        <f t="shared" si="7"/>
        <v>78950000</v>
      </c>
      <c r="F48" s="219">
        <f t="shared" si="7"/>
        <v>78950000</v>
      </c>
      <c r="G48" s="219">
        <f t="shared" si="7"/>
        <v>131993146</v>
      </c>
      <c r="H48" s="219">
        <f t="shared" si="7"/>
        <v>104653071</v>
      </c>
      <c r="I48" s="219">
        <f t="shared" si="7"/>
        <v>88423531</v>
      </c>
      <c r="J48" s="219">
        <f t="shared" si="7"/>
        <v>88423531</v>
      </c>
      <c r="K48" s="219">
        <f t="shared" si="7"/>
        <v>81768140</v>
      </c>
      <c r="L48" s="219">
        <f t="shared" si="7"/>
        <v>74471086</v>
      </c>
      <c r="M48" s="219">
        <f t="shared" si="7"/>
        <v>125125405</v>
      </c>
      <c r="N48" s="219">
        <f t="shared" si="7"/>
        <v>125125405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125125405</v>
      </c>
      <c r="X48" s="219">
        <f t="shared" si="7"/>
        <v>39475000</v>
      </c>
      <c r="Y48" s="219">
        <f t="shared" si="7"/>
        <v>85650405</v>
      </c>
      <c r="Z48" s="265">
        <f>+IF(X48&lt;&gt;0,+(Y48/X48)*100,0)</f>
        <v>216.9737935402153</v>
      </c>
      <c r="AA48" s="232">
        <f>SUM(AA45:AA47)</f>
        <v>78950000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1331231</v>
      </c>
      <c r="D6" s="155"/>
      <c r="E6" s="59">
        <v>480000</v>
      </c>
      <c r="F6" s="60">
        <v>480000</v>
      </c>
      <c r="G6" s="60">
        <v>25429362</v>
      </c>
      <c r="H6" s="60">
        <v>11270788</v>
      </c>
      <c r="I6" s="60">
        <v>10107283</v>
      </c>
      <c r="J6" s="60">
        <v>46807433</v>
      </c>
      <c r="K6" s="60">
        <v>40388813</v>
      </c>
      <c r="L6" s="60">
        <v>358044</v>
      </c>
      <c r="M6" s="60">
        <v>1500</v>
      </c>
      <c r="N6" s="60">
        <v>40748357</v>
      </c>
      <c r="O6" s="60"/>
      <c r="P6" s="60"/>
      <c r="Q6" s="60"/>
      <c r="R6" s="60"/>
      <c r="S6" s="60"/>
      <c r="T6" s="60"/>
      <c r="U6" s="60"/>
      <c r="V6" s="60"/>
      <c r="W6" s="60">
        <v>87555790</v>
      </c>
      <c r="X6" s="60">
        <v>214536</v>
      </c>
      <c r="Y6" s="60">
        <v>87341254</v>
      </c>
      <c r="Z6" s="140">
        <v>40711.7</v>
      </c>
      <c r="AA6" s="62">
        <v>480000</v>
      </c>
    </row>
    <row r="7" spans="1:27" ht="13.5">
      <c r="A7" s="249" t="s">
        <v>178</v>
      </c>
      <c r="B7" s="182"/>
      <c r="C7" s="155">
        <v>100361998</v>
      </c>
      <c r="D7" s="155"/>
      <c r="E7" s="59">
        <v>104076000</v>
      </c>
      <c r="F7" s="60">
        <v>104076000</v>
      </c>
      <c r="G7" s="60">
        <v>42057000</v>
      </c>
      <c r="H7" s="60">
        <v>2540000</v>
      </c>
      <c r="I7" s="60"/>
      <c r="J7" s="60">
        <v>44597000</v>
      </c>
      <c r="K7" s="60"/>
      <c r="L7" s="60">
        <v>300000</v>
      </c>
      <c r="M7" s="60">
        <v>333329000</v>
      </c>
      <c r="N7" s="60">
        <v>333629000</v>
      </c>
      <c r="O7" s="60"/>
      <c r="P7" s="60"/>
      <c r="Q7" s="60"/>
      <c r="R7" s="60"/>
      <c r="S7" s="60"/>
      <c r="T7" s="60"/>
      <c r="U7" s="60"/>
      <c r="V7" s="60"/>
      <c r="W7" s="60">
        <v>378226000</v>
      </c>
      <c r="X7" s="60">
        <v>79980000</v>
      </c>
      <c r="Y7" s="60">
        <v>298246000</v>
      </c>
      <c r="Z7" s="140">
        <v>372.9</v>
      </c>
      <c r="AA7" s="62">
        <v>104076000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2425189</v>
      </c>
      <c r="D9" s="155"/>
      <c r="E9" s="59">
        <v>1668200</v>
      </c>
      <c r="F9" s="60">
        <v>1668200</v>
      </c>
      <c r="G9" s="60">
        <v>33289</v>
      </c>
      <c r="H9" s="60">
        <v>105809</v>
      </c>
      <c r="I9" s="60">
        <v>63189</v>
      </c>
      <c r="J9" s="60">
        <v>202287</v>
      </c>
      <c r="K9" s="60">
        <v>637913</v>
      </c>
      <c r="L9" s="60">
        <v>20523</v>
      </c>
      <c r="M9" s="60"/>
      <c r="N9" s="60">
        <v>658436</v>
      </c>
      <c r="O9" s="60"/>
      <c r="P9" s="60"/>
      <c r="Q9" s="60"/>
      <c r="R9" s="60"/>
      <c r="S9" s="60"/>
      <c r="T9" s="60"/>
      <c r="U9" s="60"/>
      <c r="V9" s="60"/>
      <c r="W9" s="60">
        <v>860723</v>
      </c>
      <c r="X9" s="60">
        <v>799900</v>
      </c>
      <c r="Y9" s="60">
        <v>60823</v>
      </c>
      <c r="Z9" s="140">
        <v>7.6</v>
      </c>
      <c r="AA9" s="62">
        <v>1668200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-83875821</v>
      </c>
      <c r="D12" s="155"/>
      <c r="E12" s="59">
        <v>-92304300</v>
      </c>
      <c r="F12" s="60">
        <v>-92304300</v>
      </c>
      <c r="G12" s="60">
        <v>-67935805</v>
      </c>
      <c r="H12" s="60">
        <v>-8754562</v>
      </c>
      <c r="I12" s="60">
        <v>-7836408</v>
      </c>
      <c r="J12" s="60">
        <v>-84526775</v>
      </c>
      <c r="K12" s="60">
        <v>-37650799</v>
      </c>
      <c r="L12" s="60">
        <v>-7550850</v>
      </c>
      <c r="M12" s="60">
        <v>-28488314</v>
      </c>
      <c r="N12" s="60">
        <v>-73689963</v>
      </c>
      <c r="O12" s="60"/>
      <c r="P12" s="60"/>
      <c r="Q12" s="60"/>
      <c r="R12" s="60"/>
      <c r="S12" s="60"/>
      <c r="T12" s="60"/>
      <c r="U12" s="60"/>
      <c r="V12" s="60"/>
      <c r="W12" s="60">
        <v>-158216738</v>
      </c>
      <c r="X12" s="60">
        <v>-44136200</v>
      </c>
      <c r="Y12" s="60">
        <v>-114080538</v>
      </c>
      <c r="Z12" s="140">
        <v>258.47</v>
      </c>
      <c r="AA12" s="62">
        <v>-92304300</v>
      </c>
    </row>
    <row r="13" spans="1:27" ht="13.5">
      <c r="A13" s="249" t="s">
        <v>40</v>
      </c>
      <c r="B13" s="182"/>
      <c r="C13" s="155">
        <v>-3112081</v>
      </c>
      <c r="D13" s="155"/>
      <c r="E13" s="59">
        <v>-2583000</v>
      </c>
      <c r="F13" s="60">
        <v>-2583000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-1292000</v>
      </c>
      <c r="Y13" s="60">
        <v>1292000</v>
      </c>
      <c r="Z13" s="140">
        <v>-100</v>
      </c>
      <c r="AA13" s="62">
        <v>-2583000</v>
      </c>
    </row>
    <row r="14" spans="1:27" ht="13.5">
      <c r="A14" s="249" t="s">
        <v>42</v>
      </c>
      <c r="B14" s="182"/>
      <c r="C14" s="155">
        <v>-4450000</v>
      </c>
      <c r="D14" s="155"/>
      <c r="E14" s="59">
        <v>-4450000</v>
      </c>
      <c r="F14" s="60">
        <v>-4450000</v>
      </c>
      <c r="G14" s="60"/>
      <c r="H14" s="60">
        <v>-2500000</v>
      </c>
      <c r="I14" s="60"/>
      <c r="J14" s="60">
        <v>-2500000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-2500000</v>
      </c>
      <c r="X14" s="60">
        <v>-3850000</v>
      </c>
      <c r="Y14" s="60">
        <v>1350000</v>
      </c>
      <c r="Z14" s="140">
        <v>-35.06</v>
      </c>
      <c r="AA14" s="62">
        <v>-4450000</v>
      </c>
    </row>
    <row r="15" spans="1:27" ht="13.5">
      <c r="A15" s="250" t="s">
        <v>184</v>
      </c>
      <c r="B15" s="251"/>
      <c r="C15" s="168">
        <f aca="true" t="shared" si="0" ref="C15:Y15">SUM(C6:C14)</f>
        <v>12680516</v>
      </c>
      <c r="D15" s="168">
        <f>SUM(D6:D14)</f>
        <v>0</v>
      </c>
      <c r="E15" s="72">
        <f t="shared" si="0"/>
        <v>6886900</v>
      </c>
      <c r="F15" s="73">
        <f t="shared" si="0"/>
        <v>6886900</v>
      </c>
      <c r="G15" s="73">
        <f t="shared" si="0"/>
        <v>-416154</v>
      </c>
      <c r="H15" s="73">
        <f t="shared" si="0"/>
        <v>2662035</v>
      </c>
      <c r="I15" s="73">
        <f t="shared" si="0"/>
        <v>2334064</v>
      </c>
      <c r="J15" s="73">
        <f t="shared" si="0"/>
        <v>4579945</v>
      </c>
      <c r="K15" s="73">
        <f t="shared" si="0"/>
        <v>3375927</v>
      </c>
      <c r="L15" s="73">
        <f t="shared" si="0"/>
        <v>-6872283</v>
      </c>
      <c r="M15" s="73">
        <f t="shared" si="0"/>
        <v>304842186</v>
      </c>
      <c r="N15" s="73">
        <f t="shared" si="0"/>
        <v>301345830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305925775</v>
      </c>
      <c r="X15" s="73">
        <f t="shared" si="0"/>
        <v>31716236</v>
      </c>
      <c r="Y15" s="73">
        <f t="shared" si="0"/>
        <v>274209539</v>
      </c>
      <c r="Z15" s="170">
        <f>+IF(X15&lt;&gt;0,+(Y15/X15)*100,0)</f>
        <v>864.5715052694147</v>
      </c>
      <c r="AA15" s="74">
        <f>SUM(AA6:AA14)</f>
        <v>6886900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3500000</v>
      </c>
      <c r="F22" s="60">
        <v>3500000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3500000</v>
      </c>
      <c r="Y22" s="60">
        <v>-3500000</v>
      </c>
      <c r="Z22" s="140">
        <v>-100</v>
      </c>
      <c r="AA22" s="62">
        <v>3500000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-15716361</v>
      </c>
      <c r="D24" s="155"/>
      <c r="E24" s="59">
        <v>-3974983</v>
      </c>
      <c r="F24" s="60">
        <v>-3974983</v>
      </c>
      <c r="G24" s="60">
        <v>-67168</v>
      </c>
      <c r="H24" s="60">
        <v>-39064</v>
      </c>
      <c r="I24" s="60">
        <v>-64390</v>
      </c>
      <c r="J24" s="60">
        <v>-170622</v>
      </c>
      <c r="K24" s="60">
        <v>-989617</v>
      </c>
      <c r="L24" s="60">
        <v>-448592</v>
      </c>
      <c r="M24" s="60">
        <v>-25435</v>
      </c>
      <c r="N24" s="60">
        <v>-1463644</v>
      </c>
      <c r="O24" s="60"/>
      <c r="P24" s="60"/>
      <c r="Q24" s="60"/>
      <c r="R24" s="60"/>
      <c r="S24" s="60"/>
      <c r="T24" s="60"/>
      <c r="U24" s="60"/>
      <c r="V24" s="60"/>
      <c r="W24" s="60">
        <v>-1634266</v>
      </c>
      <c r="X24" s="60">
        <v>-998590</v>
      </c>
      <c r="Y24" s="60">
        <v>-635676</v>
      </c>
      <c r="Z24" s="140">
        <v>63.66</v>
      </c>
      <c r="AA24" s="62">
        <v>-3974983</v>
      </c>
    </row>
    <row r="25" spans="1:27" ht="13.5">
      <c r="A25" s="250" t="s">
        <v>191</v>
      </c>
      <c r="B25" s="251"/>
      <c r="C25" s="168">
        <f aca="true" t="shared" si="1" ref="C25:Y25">SUM(C19:C24)</f>
        <v>-15716361</v>
      </c>
      <c r="D25" s="168">
        <f>SUM(D19:D24)</f>
        <v>0</v>
      </c>
      <c r="E25" s="72">
        <f t="shared" si="1"/>
        <v>-474983</v>
      </c>
      <c r="F25" s="73">
        <f t="shared" si="1"/>
        <v>-474983</v>
      </c>
      <c r="G25" s="73">
        <f t="shared" si="1"/>
        <v>-67168</v>
      </c>
      <c r="H25" s="73">
        <f t="shared" si="1"/>
        <v>-39064</v>
      </c>
      <c r="I25" s="73">
        <f t="shared" si="1"/>
        <v>-64390</v>
      </c>
      <c r="J25" s="73">
        <f t="shared" si="1"/>
        <v>-170622</v>
      </c>
      <c r="K25" s="73">
        <f t="shared" si="1"/>
        <v>-989617</v>
      </c>
      <c r="L25" s="73">
        <f t="shared" si="1"/>
        <v>-448592</v>
      </c>
      <c r="M25" s="73">
        <f t="shared" si="1"/>
        <v>-25435</v>
      </c>
      <c r="N25" s="73">
        <f t="shared" si="1"/>
        <v>-1463644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-1634266</v>
      </c>
      <c r="X25" s="73">
        <f t="shared" si="1"/>
        <v>2501410</v>
      </c>
      <c r="Y25" s="73">
        <f t="shared" si="1"/>
        <v>-4135676</v>
      </c>
      <c r="Z25" s="170">
        <f>+IF(X25&lt;&gt;0,+(Y25/X25)*100,0)</f>
        <v>-165.33379174145782</v>
      </c>
      <c r="AA25" s="74">
        <f>SUM(AA19:AA24)</f>
        <v>-474983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-1044830</v>
      </c>
      <c r="D33" s="155"/>
      <c r="E33" s="59">
        <v>-1847000</v>
      </c>
      <c r="F33" s="60">
        <v>-1847000</v>
      </c>
      <c r="G33" s="60"/>
      <c r="H33" s="60"/>
      <c r="I33" s="60"/>
      <c r="J33" s="60"/>
      <c r="K33" s="60"/>
      <c r="L33" s="60"/>
      <c r="M33" s="60">
        <v>-2083971</v>
      </c>
      <c r="N33" s="60">
        <v>-2083971</v>
      </c>
      <c r="O33" s="60"/>
      <c r="P33" s="60"/>
      <c r="Q33" s="60"/>
      <c r="R33" s="60"/>
      <c r="S33" s="60"/>
      <c r="T33" s="60"/>
      <c r="U33" s="60"/>
      <c r="V33" s="60"/>
      <c r="W33" s="60">
        <v>-2083971</v>
      </c>
      <c r="X33" s="60"/>
      <c r="Y33" s="60">
        <v>-2083971</v>
      </c>
      <c r="Z33" s="140"/>
      <c r="AA33" s="62">
        <v>-1847000</v>
      </c>
    </row>
    <row r="34" spans="1:27" ht="13.5">
      <c r="A34" s="250" t="s">
        <v>197</v>
      </c>
      <c r="B34" s="251"/>
      <c r="C34" s="168">
        <f aca="true" t="shared" si="2" ref="C34:Y34">SUM(C29:C33)</f>
        <v>-1044830</v>
      </c>
      <c r="D34" s="168">
        <f>SUM(D29:D33)</f>
        <v>0</v>
      </c>
      <c r="E34" s="72">
        <f t="shared" si="2"/>
        <v>-1847000</v>
      </c>
      <c r="F34" s="73">
        <f t="shared" si="2"/>
        <v>-1847000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-2083971</v>
      </c>
      <c r="N34" s="73">
        <f t="shared" si="2"/>
        <v>-2083971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-2083971</v>
      </c>
      <c r="X34" s="73">
        <f t="shared" si="2"/>
        <v>0</v>
      </c>
      <c r="Y34" s="73">
        <f t="shared" si="2"/>
        <v>-2083971</v>
      </c>
      <c r="Z34" s="170">
        <f>+IF(X34&lt;&gt;0,+(Y34/X34)*100,0)</f>
        <v>0</v>
      </c>
      <c r="AA34" s="74">
        <f>SUM(AA29:AA33)</f>
        <v>-1847000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-4080675</v>
      </c>
      <c r="D36" s="153">
        <f>+D15+D25+D34</f>
        <v>0</v>
      </c>
      <c r="E36" s="99">
        <f t="shared" si="3"/>
        <v>4564917</v>
      </c>
      <c r="F36" s="100">
        <f t="shared" si="3"/>
        <v>4564917</v>
      </c>
      <c r="G36" s="100">
        <f t="shared" si="3"/>
        <v>-483322</v>
      </c>
      <c r="H36" s="100">
        <f t="shared" si="3"/>
        <v>2622971</v>
      </c>
      <c r="I36" s="100">
        <f t="shared" si="3"/>
        <v>2269674</v>
      </c>
      <c r="J36" s="100">
        <f t="shared" si="3"/>
        <v>4409323</v>
      </c>
      <c r="K36" s="100">
        <f t="shared" si="3"/>
        <v>2386310</v>
      </c>
      <c r="L36" s="100">
        <f t="shared" si="3"/>
        <v>-7320875</v>
      </c>
      <c r="M36" s="100">
        <f t="shared" si="3"/>
        <v>302732780</v>
      </c>
      <c r="N36" s="100">
        <f t="shared" si="3"/>
        <v>297798215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302207538</v>
      </c>
      <c r="X36" s="100">
        <f t="shared" si="3"/>
        <v>34217646</v>
      </c>
      <c r="Y36" s="100">
        <f t="shared" si="3"/>
        <v>267989892</v>
      </c>
      <c r="Z36" s="137">
        <f>+IF(X36&lt;&gt;0,+(Y36/X36)*100,0)</f>
        <v>783.1920758079034</v>
      </c>
      <c r="AA36" s="102">
        <f>+AA15+AA25+AA34</f>
        <v>4564917</v>
      </c>
    </row>
    <row r="37" spans="1:27" ht="13.5">
      <c r="A37" s="249" t="s">
        <v>199</v>
      </c>
      <c r="B37" s="182"/>
      <c r="C37" s="153">
        <v>15115296</v>
      </c>
      <c r="D37" s="153"/>
      <c r="E37" s="99">
        <v>32457490</v>
      </c>
      <c r="F37" s="100">
        <v>32457490</v>
      </c>
      <c r="G37" s="100">
        <v>3935704</v>
      </c>
      <c r="H37" s="100">
        <v>3452382</v>
      </c>
      <c r="I37" s="100">
        <v>6075353</v>
      </c>
      <c r="J37" s="100">
        <v>3935704</v>
      </c>
      <c r="K37" s="100">
        <v>8345027</v>
      </c>
      <c r="L37" s="100">
        <v>10731337</v>
      </c>
      <c r="M37" s="100">
        <v>3410462</v>
      </c>
      <c r="N37" s="100">
        <v>8345027</v>
      </c>
      <c r="O37" s="100"/>
      <c r="P37" s="100"/>
      <c r="Q37" s="100"/>
      <c r="R37" s="100"/>
      <c r="S37" s="100"/>
      <c r="T37" s="100"/>
      <c r="U37" s="100"/>
      <c r="V37" s="100"/>
      <c r="W37" s="100">
        <v>3935704</v>
      </c>
      <c r="X37" s="100">
        <v>32457490</v>
      </c>
      <c r="Y37" s="100">
        <v>-28521786</v>
      </c>
      <c r="Z37" s="137">
        <v>-87.87</v>
      </c>
      <c r="AA37" s="102">
        <v>32457490</v>
      </c>
    </row>
    <row r="38" spans="1:27" ht="13.5">
      <c r="A38" s="269" t="s">
        <v>200</v>
      </c>
      <c r="B38" s="256"/>
      <c r="C38" s="257">
        <v>11034621</v>
      </c>
      <c r="D38" s="257"/>
      <c r="E38" s="258">
        <v>37022407</v>
      </c>
      <c r="F38" s="259">
        <v>37022407</v>
      </c>
      <c r="G38" s="259">
        <v>3452382</v>
      </c>
      <c r="H38" s="259">
        <v>6075353</v>
      </c>
      <c r="I38" s="259">
        <v>8345027</v>
      </c>
      <c r="J38" s="259">
        <v>8345027</v>
      </c>
      <c r="K38" s="259">
        <v>10731337</v>
      </c>
      <c r="L38" s="259">
        <v>3410462</v>
      </c>
      <c r="M38" s="259">
        <v>306143242</v>
      </c>
      <c r="N38" s="259">
        <v>306143242</v>
      </c>
      <c r="O38" s="259"/>
      <c r="P38" s="259"/>
      <c r="Q38" s="259"/>
      <c r="R38" s="259"/>
      <c r="S38" s="259"/>
      <c r="T38" s="259"/>
      <c r="U38" s="259"/>
      <c r="V38" s="259"/>
      <c r="W38" s="259">
        <v>306143242</v>
      </c>
      <c r="X38" s="259">
        <v>66675136</v>
      </c>
      <c r="Y38" s="259">
        <v>239468106</v>
      </c>
      <c r="Z38" s="260">
        <v>359.16</v>
      </c>
      <c r="AA38" s="261">
        <v>37022407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1838437</v>
      </c>
      <c r="D5" s="200">
        <f t="shared" si="0"/>
        <v>0</v>
      </c>
      <c r="E5" s="106">
        <f t="shared" si="0"/>
        <v>3975100</v>
      </c>
      <c r="F5" s="106">
        <f t="shared" si="0"/>
        <v>3975100</v>
      </c>
      <c r="G5" s="106">
        <f t="shared" si="0"/>
        <v>67168</v>
      </c>
      <c r="H5" s="106">
        <f t="shared" si="0"/>
        <v>39064</v>
      </c>
      <c r="I5" s="106">
        <f t="shared" si="0"/>
        <v>64389</v>
      </c>
      <c r="J5" s="106">
        <f t="shared" si="0"/>
        <v>170621</v>
      </c>
      <c r="K5" s="106">
        <f t="shared" si="0"/>
        <v>989617</v>
      </c>
      <c r="L5" s="106">
        <f t="shared" si="0"/>
        <v>448592</v>
      </c>
      <c r="M5" s="106">
        <f t="shared" si="0"/>
        <v>25435</v>
      </c>
      <c r="N5" s="106">
        <f t="shared" si="0"/>
        <v>1463644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1634265</v>
      </c>
      <c r="X5" s="106">
        <f t="shared" si="0"/>
        <v>1987550</v>
      </c>
      <c r="Y5" s="106">
        <f t="shared" si="0"/>
        <v>-353285</v>
      </c>
      <c r="Z5" s="201">
        <f>+IF(X5&lt;&gt;0,+(Y5/X5)*100,0)</f>
        <v>-17.774898744685668</v>
      </c>
      <c r="AA5" s="199">
        <f>SUM(AA11:AA18)</f>
        <v>3975100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1678952</v>
      </c>
      <c r="D15" s="156"/>
      <c r="E15" s="60">
        <v>3593700</v>
      </c>
      <c r="F15" s="60">
        <v>3593700</v>
      </c>
      <c r="G15" s="60">
        <v>67168</v>
      </c>
      <c r="H15" s="60">
        <v>39064</v>
      </c>
      <c r="I15" s="60">
        <v>64389</v>
      </c>
      <c r="J15" s="60">
        <v>170621</v>
      </c>
      <c r="K15" s="60">
        <v>989617</v>
      </c>
      <c r="L15" s="60">
        <v>448592</v>
      </c>
      <c r="M15" s="60">
        <v>25435</v>
      </c>
      <c r="N15" s="60">
        <v>1463644</v>
      </c>
      <c r="O15" s="60"/>
      <c r="P15" s="60"/>
      <c r="Q15" s="60"/>
      <c r="R15" s="60"/>
      <c r="S15" s="60"/>
      <c r="T15" s="60"/>
      <c r="U15" s="60"/>
      <c r="V15" s="60"/>
      <c r="W15" s="60">
        <v>1634265</v>
      </c>
      <c r="X15" s="60">
        <v>1796850</v>
      </c>
      <c r="Y15" s="60">
        <v>-162585</v>
      </c>
      <c r="Z15" s="140">
        <v>-9.05</v>
      </c>
      <c r="AA15" s="155">
        <v>3593700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159485</v>
      </c>
      <c r="D18" s="276"/>
      <c r="E18" s="82">
        <v>381400</v>
      </c>
      <c r="F18" s="82">
        <v>381400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190700</v>
      </c>
      <c r="Y18" s="82">
        <v>-190700</v>
      </c>
      <c r="Z18" s="270">
        <v>-100</v>
      </c>
      <c r="AA18" s="278">
        <v>381400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1678952</v>
      </c>
      <c r="D45" s="129">
        <f t="shared" si="7"/>
        <v>0</v>
      </c>
      <c r="E45" s="54">
        <f t="shared" si="7"/>
        <v>3593700</v>
      </c>
      <c r="F45" s="54">
        <f t="shared" si="7"/>
        <v>3593700</v>
      </c>
      <c r="G45" s="54">
        <f t="shared" si="7"/>
        <v>67168</v>
      </c>
      <c r="H45" s="54">
        <f t="shared" si="7"/>
        <v>39064</v>
      </c>
      <c r="I45" s="54">
        <f t="shared" si="7"/>
        <v>64389</v>
      </c>
      <c r="J45" s="54">
        <f t="shared" si="7"/>
        <v>170621</v>
      </c>
      <c r="K45" s="54">
        <f t="shared" si="7"/>
        <v>989617</v>
      </c>
      <c r="L45" s="54">
        <f t="shared" si="7"/>
        <v>448592</v>
      </c>
      <c r="M45" s="54">
        <f t="shared" si="7"/>
        <v>25435</v>
      </c>
      <c r="N45" s="54">
        <f t="shared" si="7"/>
        <v>1463644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1634265</v>
      </c>
      <c r="X45" s="54">
        <f t="shared" si="7"/>
        <v>1796850</v>
      </c>
      <c r="Y45" s="54">
        <f t="shared" si="7"/>
        <v>-162585</v>
      </c>
      <c r="Z45" s="184">
        <f t="shared" si="5"/>
        <v>-9.04833458552467</v>
      </c>
      <c r="AA45" s="130">
        <f t="shared" si="8"/>
        <v>3593700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159485</v>
      </c>
      <c r="D48" s="129">
        <f t="shared" si="7"/>
        <v>0</v>
      </c>
      <c r="E48" s="54">
        <f t="shared" si="7"/>
        <v>381400</v>
      </c>
      <c r="F48" s="54">
        <f t="shared" si="7"/>
        <v>381400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190700</v>
      </c>
      <c r="Y48" s="54">
        <f t="shared" si="7"/>
        <v>-190700</v>
      </c>
      <c r="Z48" s="184">
        <f t="shared" si="5"/>
        <v>-100</v>
      </c>
      <c r="AA48" s="130">
        <f t="shared" si="8"/>
        <v>381400</v>
      </c>
    </row>
    <row r="49" spans="1:27" ht="13.5">
      <c r="A49" s="308" t="s">
        <v>219</v>
      </c>
      <c r="B49" s="149"/>
      <c r="C49" s="239">
        <f aca="true" t="shared" si="9" ref="C49:Y49">SUM(C41:C48)</f>
        <v>1838437</v>
      </c>
      <c r="D49" s="218">
        <f t="shared" si="9"/>
        <v>0</v>
      </c>
      <c r="E49" s="220">
        <f t="shared" si="9"/>
        <v>3975100</v>
      </c>
      <c r="F49" s="220">
        <f t="shared" si="9"/>
        <v>3975100</v>
      </c>
      <c r="G49" s="220">
        <f t="shared" si="9"/>
        <v>67168</v>
      </c>
      <c r="H49" s="220">
        <f t="shared" si="9"/>
        <v>39064</v>
      </c>
      <c r="I49" s="220">
        <f t="shared" si="9"/>
        <v>64389</v>
      </c>
      <c r="J49" s="220">
        <f t="shared" si="9"/>
        <v>170621</v>
      </c>
      <c r="K49" s="220">
        <f t="shared" si="9"/>
        <v>989617</v>
      </c>
      <c r="L49" s="220">
        <f t="shared" si="9"/>
        <v>448592</v>
      </c>
      <c r="M49" s="220">
        <f t="shared" si="9"/>
        <v>25435</v>
      </c>
      <c r="N49" s="220">
        <f t="shared" si="9"/>
        <v>1463644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1634265</v>
      </c>
      <c r="X49" s="220">
        <f t="shared" si="9"/>
        <v>1987550</v>
      </c>
      <c r="Y49" s="220">
        <f t="shared" si="9"/>
        <v>-353285</v>
      </c>
      <c r="Z49" s="221">
        <f t="shared" si="5"/>
        <v>-17.774898744685668</v>
      </c>
      <c r="AA49" s="222">
        <f>SUM(AA41:AA48)</f>
        <v>3975100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438257</v>
      </c>
      <c r="D51" s="129">
        <f t="shared" si="10"/>
        <v>0</v>
      </c>
      <c r="E51" s="54">
        <f t="shared" si="10"/>
        <v>640045</v>
      </c>
      <c r="F51" s="54">
        <f t="shared" si="10"/>
        <v>640045</v>
      </c>
      <c r="G51" s="54">
        <f t="shared" si="10"/>
        <v>34537</v>
      </c>
      <c r="H51" s="54">
        <f t="shared" si="10"/>
        <v>18924</v>
      </c>
      <c r="I51" s="54">
        <f t="shared" si="10"/>
        <v>85012</v>
      </c>
      <c r="J51" s="54">
        <f t="shared" si="10"/>
        <v>138473</v>
      </c>
      <c r="K51" s="54">
        <f t="shared" si="10"/>
        <v>-506</v>
      </c>
      <c r="L51" s="54">
        <f t="shared" si="10"/>
        <v>40498</v>
      </c>
      <c r="M51" s="54">
        <f t="shared" si="10"/>
        <v>24523</v>
      </c>
      <c r="N51" s="54">
        <f t="shared" si="10"/>
        <v>64515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202988</v>
      </c>
      <c r="X51" s="54">
        <f t="shared" si="10"/>
        <v>320023</v>
      </c>
      <c r="Y51" s="54">
        <f t="shared" si="10"/>
        <v>-117035</v>
      </c>
      <c r="Z51" s="184">
        <f>+IF(X51&lt;&gt;0,+(Y51/X51)*100,0)</f>
        <v>-36.57080897310506</v>
      </c>
      <c r="AA51" s="130">
        <f>SUM(AA57:AA61)</f>
        <v>640045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438257</v>
      </c>
      <c r="D61" s="156"/>
      <c r="E61" s="60">
        <v>640045</v>
      </c>
      <c r="F61" s="60">
        <v>640045</v>
      </c>
      <c r="G61" s="60">
        <v>34537</v>
      </c>
      <c r="H61" s="60">
        <v>18924</v>
      </c>
      <c r="I61" s="60">
        <v>85012</v>
      </c>
      <c r="J61" s="60">
        <v>138473</v>
      </c>
      <c r="K61" s="60">
        <v>-506</v>
      </c>
      <c r="L61" s="60">
        <v>40498</v>
      </c>
      <c r="M61" s="60">
        <v>24523</v>
      </c>
      <c r="N61" s="60">
        <v>64515</v>
      </c>
      <c r="O61" s="60"/>
      <c r="P61" s="60"/>
      <c r="Q61" s="60"/>
      <c r="R61" s="60"/>
      <c r="S61" s="60"/>
      <c r="T61" s="60"/>
      <c r="U61" s="60"/>
      <c r="V61" s="60"/>
      <c r="W61" s="60">
        <v>202988</v>
      </c>
      <c r="X61" s="60">
        <v>320023</v>
      </c>
      <c r="Y61" s="60">
        <v>-117035</v>
      </c>
      <c r="Z61" s="140">
        <v>-36.57</v>
      </c>
      <c r="AA61" s="155">
        <v>640045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640475</v>
      </c>
      <c r="F68" s="60"/>
      <c r="G68" s="60">
        <v>22818</v>
      </c>
      <c r="H68" s="60">
        <v>18924</v>
      </c>
      <c r="I68" s="60">
        <v>85012</v>
      </c>
      <c r="J68" s="60">
        <v>126754</v>
      </c>
      <c r="K68" s="60">
        <v>-506</v>
      </c>
      <c r="L68" s="60">
        <v>40498</v>
      </c>
      <c r="M68" s="60">
        <v>24523</v>
      </c>
      <c r="N68" s="60">
        <v>64515</v>
      </c>
      <c r="O68" s="60"/>
      <c r="P68" s="60"/>
      <c r="Q68" s="60"/>
      <c r="R68" s="60"/>
      <c r="S68" s="60"/>
      <c r="T68" s="60"/>
      <c r="U68" s="60"/>
      <c r="V68" s="60"/>
      <c r="W68" s="60">
        <v>191269</v>
      </c>
      <c r="X68" s="60"/>
      <c r="Y68" s="60">
        <v>191269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640475</v>
      </c>
      <c r="F69" s="220">
        <f t="shared" si="12"/>
        <v>0</v>
      </c>
      <c r="G69" s="220">
        <f t="shared" si="12"/>
        <v>22818</v>
      </c>
      <c r="H69" s="220">
        <f t="shared" si="12"/>
        <v>18924</v>
      </c>
      <c r="I69" s="220">
        <f t="shared" si="12"/>
        <v>85012</v>
      </c>
      <c r="J69" s="220">
        <f t="shared" si="12"/>
        <v>126754</v>
      </c>
      <c r="K69" s="220">
        <f t="shared" si="12"/>
        <v>-506</v>
      </c>
      <c r="L69" s="220">
        <f t="shared" si="12"/>
        <v>40498</v>
      </c>
      <c r="M69" s="220">
        <f t="shared" si="12"/>
        <v>24523</v>
      </c>
      <c r="N69" s="220">
        <f t="shared" si="12"/>
        <v>64515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191269</v>
      </c>
      <c r="X69" s="220">
        <f t="shared" si="12"/>
        <v>0</v>
      </c>
      <c r="Y69" s="220">
        <f t="shared" si="12"/>
        <v>191269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1678952</v>
      </c>
      <c r="D40" s="344">
        <f t="shared" si="9"/>
        <v>0</v>
      </c>
      <c r="E40" s="343">
        <f t="shared" si="9"/>
        <v>3593700</v>
      </c>
      <c r="F40" s="345">
        <f t="shared" si="9"/>
        <v>3593700</v>
      </c>
      <c r="G40" s="345">
        <f t="shared" si="9"/>
        <v>67168</v>
      </c>
      <c r="H40" s="343">
        <f t="shared" si="9"/>
        <v>39064</v>
      </c>
      <c r="I40" s="343">
        <f t="shared" si="9"/>
        <v>64389</v>
      </c>
      <c r="J40" s="345">
        <f t="shared" si="9"/>
        <v>170621</v>
      </c>
      <c r="K40" s="345">
        <f t="shared" si="9"/>
        <v>989617</v>
      </c>
      <c r="L40" s="343">
        <f t="shared" si="9"/>
        <v>448592</v>
      </c>
      <c r="M40" s="343">
        <f t="shared" si="9"/>
        <v>25435</v>
      </c>
      <c r="N40" s="345">
        <f t="shared" si="9"/>
        <v>1463644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1634265</v>
      </c>
      <c r="X40" s="343">
        <f t="shared" si="9"/>
        <v>1796850</v>
      </c>
      <c r="Y40" s="345">
        <f t="shared" si="9"/>
        <v>-162585</v>
      </c>
      <c r="Z40" s="336">
        <f>+IF(X40&lt;&gt;0,+(Y40/X40)*100,0)</f>
        <v>-9.04833458552467</v>
      </c>
      <c r="AA40" s="350">
        <f>SUM(AA41:AA49)</f>
        <v>3593700</v>
      </c>
    </row>
    <row r="41" spans="1:27" ht="13.5">
      <c r="A41" s="361" t="s">
        <v>247</v>
      </c>
      <c r="B41" s="142"/>
      <c r="C41" s="362">
        <v>200000</v>
      </c>
      <c r="D41" s="363"/>
      <c r="E41" s="362"/>
      <c r="F41" s="364"/>
      <c r="G41" s="364"/>
      <c r="H41" s="362"/>
      <c r="I41" s="362"/>
      <c r="J41" s="364"/>
      <c r="K41" s="364">
        <v>942126</v>
      </c>
      <c r="L41" s="362">
        <v>255355</v>
      </c>
      <c r="M41" s="362"/>
      <c r="N41" s="364">
        <v>1197481</v>
      </c>
      <c r="O41" s="364"/>
      <c r="P41" s="362"/>
      <c r="Q41" s="362"/>
      <c r="R41" s="364"/>
      <c r="S41" s="364"/>
      <c r="T41" s="362"/>
      <c r="U41" s="362"/>
      <c r="V41" s="364"/>
      <c r="W41" s="364">
        <v>1197481</v>
      </c>
      <c r="X41" s="362"/>
      <c r="Y41" s="364">
        <v>1197481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746948</v>
      </c>
      <c r="D44" s="368"/>
      <c r="E44" s="54">
        <v>863700</v>
      </c>
      <c r="F44" s="53">
        <v>863700</v>
      </c>
      <c r="G44" s="53">
        <v>67168</v>
      </c>
      <c r="H44" s="54">
        <v>39064</v>
      </c>
      <c r="I44" s="54">
        <v>54689</v>
      </c>
      <c r="J44" s="53">
        <v>160921</v>
      </c>
      <c r="K44" s="53">
        <v>43201</v>
      </c>
      <c r="L44" s="54">
        <v>180133</v>
      </c>
      <c r="M44" s="54">
        <v>25435</v>
      </c>
      <c r="N44" s="53">
        <v>248769</v>
      </c>
      <c r="O44" s="53"/>
      <c r="P44" s="54"/>
      <c r="Q44" s="54"/>
      <c r="R44" s="53"/>
      <c r="S44" s="53"/>
      <c r="T44" s="54"/>
      <c r="U44" s="54"/>
      <c r="V44" s="53"/>
      <c r="W44" s="53">
        <v>409690</v>
      </c>
      <c r="X44" s="54">
        <v>431850</v>
      </c>
      <c r="Y44" s="53">
        <v>-22160</v>
      </c>
      <c r="Z44" s="94">
        <v>-5.13</v>
      </c>
      <c r="AA44" s="95">
        <v>863700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17175</v>
      </c>
      <c r="D48" s="368"/>
      <c r="E48" s="54">
        <v>2600000</v>
      </c>
      <c r="F48" s="53">
        <v>2600000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1300000</v>
      </c>
      <c r="Y48" s="53">
        <v>-1300000</v>
      </c>
      <c r="Z48" s="94">
        <v>-100</v>
      </c>
      <c r="AA48" s="95">
        <v>2600000</v>
      </c>
    </row>
    <row r="49" spans="1:27" ht="13.5">
      <c r="A49" s="361" t="s">
        <v>93</v>
      </c>
      <c r="B49" s="136"/>
      <c r="C49" s="54">
        <v>714829</v>
      </c>
      <c r="D49" s="368"/>
      <c r="E49" s="54">
        <v>130000</v>
      </c>
      <c r="F49" s="53">
        <v>130000</v>
      </c>
      <c r="G49" s="53"/>
      <c r="H49" s="54"/>
      <c r="I49" s="54">
        <v>9700</v>
      </c>
      <c r="J49" s="53">
        <v>9700</v>
      </c>
      <c r="K49" s="53">
        <v>4290</v>
      </c>
      <c r="L49" s="54">
        <v>13104</v>
      </c>
      <c r="M49" s="54"/>
      <c r="N49" s="53">
        <v>17394</v>
      </c>
      <c r="O49" s="53"/>
      <c r="P49" s="54"/>
      <c r="Q49" s="54"/>
      <c r="R49" s="53"/>
      <c r="S49" s="53"/>
      <c r="T49" s="54"/>
      <c r="U49" s="54"/>
      <c r="V49" s="53"/>
      <c r="W49" s="53">
        <v>27094</v>
      </c>
      <c r="X49" s="54">
        <v>65000</v>
      </c>
      <c r="Y49" s="53">
        <v>-37906</v>
      </c>
      <c r="Z49" s="94">
        <v>-58.32</v>
      </c>
      <c r="AA49" s="95">
        <v>130000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159485</v>
      </c>
      <c r="D57" s="344">
        <f aca="true" t="shared" si="13" ref="D57:AA57">+D58</f>
        <v>0</v>
      </c>
      <c r="E57" s="343">
        <f t="shared" si="13"/>
        <v>381400</v>
      </c>
      <c r="F57" s="345">
        <f t="shared" si="13"/>
        <v>381400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190700</v>
      </c>
      <c r="Y57" s="345">
        <f t="shared" si="13"/>
        <v>-190700</v>
      </c>
      <c r="Z57" s="336">
        <f>+IF(X57&lt;&gt;0,+(Y57/X57)*100,0)</f>
        <v>-100</v>
      </c>
      <c r="AA57" s="350">
        <f t="shared" si="13"/>
        <v>381400</v>
      </c>
    </row>
    <row r="58" spans="1:27" ht="13.5">
      <c r="A58" s="361" t="s">
        <v>216</v>
      </c>
      <c r="B58" s="136"/>
      <c r="C58" s="60">
        <v>159485</v>
      </c>
      <c r="D58" s="340"/>
      <c r="E58" s="60">
        <v>381400</v>
      </c>
      <c r="F58" s="59">
        <v>381400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190700</v>
      </c>
      <c r="Y58" s="59">
        <v>-190700</v>
      </c>
      <c r="Z58" s="61">
        <v>-100</v>
      </c>
      <c r="AA58" s="62">
        <v>381400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1838437</v>
      </c>
      <c r="D60" s="346">
        <f t="shared" si="14"/>
        <v>0</v>
      </c>
      <c r="E60" s="219">
        <f t="shared" si="14"/>
        <v>3975100</v>
      </c>
      <c r="F60" s="264">
        <f t="shared" si="14"/>
        <v>3975100</v>
      </c>
      <c r="G60" s="264">
        <f t="shared" si="14"/>
        <v>67168</v>
      </c>
      <c r="H60" s="219">
        <f t="shared" si="14"/>
        <v>39064</v>
      </c>
      <c r="I60" s="219">
        <f t="shared" si="14"/>
        <v>64389</v>
      </c>
      <c r="J60" s="264">
        <f t="shared" si="14"/>
        <v>170621</v>
      </c>
      <c r="K60" s="264">
        <f t="shared" si="14"/>
        <v>989617</v>
      </c>
      <c r="L60" s="219">
        <f t="shared" si="14"/>
        <v>448592</v>
      </c>
      <c r="M60" s="219">
        <f t="shared" si="14"/>
        <v>25435</v>
      </c>
      <c r="N60" s="264">
        <f t="shared" si="14"/>
        <v>1463644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1634265</v>
      </c>
      <c r="X60" s="219">
        <f t="shared" si="14"/>
        <v>1987550</v>
      </c>
      <c r="Y60" s="264">
        <f t="shared" si="14"/>
        <v>-353285</v>
      </c>
      <c r="Z60" s="337">
        <f>+IF(X60&lt;&gt;0,+(Y60/X60)*100,0)</f>
        <v>-17.774898744685668</v>
      </c>
      <c r="AA60" s="232">
        <f>+AA57+AA54+AA51+AA40+AA37+AA34+AA22+AA5</f>
        <v>3975100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2014-02-11T07:05:01Z</dcterms:created>
  <dcterms:modified xsi:type="dcterms:W3CDTF">2014-02-11T07:05:05Z</dcterms:modified>
  <cp:category/>
  <cp:version/>
  <cp:contentType/>
  <cp:contentStatus/>
</cp:coreProperties>
</file>