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<sst xmlns="http://schemas.openxmlformats.org/spreadsheetml/2006/main" count="855" uniqueCount="302">
  <si>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Cape Winelands DM(DC2)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</si>
  <si>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</si>
  <si>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</si>
  <si>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</si>
  <si>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</si>
  <si>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</si>
  <si>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</si>
  <si>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</si>
  <si>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</si>
  <si>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</si>
  <si>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</si>
  <si>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</si>
  <si>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</si>
  <si>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</si>
  <si>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</si>
  <si>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</si>
  <si>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</si>
  <si>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</si>
  <si>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</si>
  <si>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</si>
  <si>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</si>
  <si>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</si>
  <si>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</si>
  <si>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</si>
  <si>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</si>
  <si>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</si>
  <si>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</si>
  <si>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</si>
  <si>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</si>
  <si>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</si>
  <si>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</si>
  <si>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</si>
  <si>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</si>
  <si>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</si>
  <si>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</si>
  <si>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</si>
  <si>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</si>
  <si>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</si>
  <si>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</si>
  <si>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</si>
  <si>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</si>
  <si>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</si>
  <si>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</si>
  <si>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</si>
  <si>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</si>
  <si>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</si>
  <si>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</si>
  <si>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</si>
  <si>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</si>
  <si>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</si>
  <si>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</si>
  <si>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</si>
  <si>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</si>
  <si>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</si>
  <si>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</si>
  <si>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</si>
  <si>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</si>
  <si>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</si>
  <si>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</si>
  <si>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</si>
  <si>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</si>
  <si>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</si>
  <si>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</si>
  <si>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</si>
  <si>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</si>
  <si>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</si>
  <si>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</si>
  <si>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</si>
  <si>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</si>
  <si>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</si>
  <si>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Cape Winelands DM(DC2)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</si>
  <si>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</si>
  <si>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</si>
  <si>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</si>
  <si>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</si>
  <si>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</si>
  <si>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</si>
  <si>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</si>
  <si>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</si>
  <si>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</si>
  <si>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</si>
  <si>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</si>
  <si>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</si>
  <si>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</si>
  <si>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</si>
  <si>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</si>
  <si>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</si>
  <si>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</si>
  <si>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</si>
  <si>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</si>
  <si>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</si>
  <si>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</si>
  <si>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</si>
  <si>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</si>
  <si>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</si>
  <si>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</si>
  <si>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</si>
  <si>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</si>
  <si>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</si>
  <si>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</si>
  <si>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Cape Winelands DM(DC2)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</si>
  <si>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</si>
  <si>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</si>
  <si>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</si>
  <si>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</si>
  <si>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</si>
  <si>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</si>
  <si>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</si>
  <si>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</si>
  <si>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</si>
  <si>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</si>
  <si>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</si>
  <si>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</si>
  <si>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</si>
  <si>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</si>
  <si>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</si>
  <si>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</si>
  <si>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</si>
  <si>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</si>
  <si>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</si>
  <si>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</si>
  <si>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</si>
  <si>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</si>
  <si>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</si>
  <si>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</si>
  <si>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</si>
  <si>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</si>
  <si>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</si>
  <si>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</si>
  <si>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Cape Winelands DM(DC2)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</si>
  <si>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</si>
  <si>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</si>
  <si>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</si>
  <si>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</si>
  <si>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</si>
  <si>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</si>
  <si>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</si>
  <si>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</si>
  <si>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</si>
  <si>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</si>
  <si>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Cape Winelands DM(DC2)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</si>
  <si>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</si>
  <si>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</si>
  <si>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</si>
  <si>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</si>
  <si>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</si>
  <si>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</si>
  <si>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</si>
  <si>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</si>
  <si>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</si>
  <si>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</si>
  <si>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</si>
  <si>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</si>
  <si>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</si>
  <si>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</si>
  <si>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</si>
  <si>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</si>
  <si>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</si>
  <si>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</si>
  <si>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</si>
  <si>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</si>
  <si>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</si>
  <si>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</si>
  <si>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</si>
  <si>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</si>
  <si>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</si>
  <si>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</si>
  <si>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</si>
  <si>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</si>
  <si>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</si>
  <si>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</si>
  <si>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</si>
  <si>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</si>
  <si>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</si>
  <si>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Cape Winelands DM(DC2)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</si>
  <si>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</si>
  <si>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</si>
  <si>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</si>
  <si>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</si>
  <si>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</si>
  <si>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</si>
  <si>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</si>
  <si>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</si>
  <si>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</si>
  <si>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</si>
  <si>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</si>
  <si>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</si>
  <si>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</si>
  <si>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</si>
  <si>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</si>
  <si>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</si>
  <si>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</si>
  <si>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</si>
  <si>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</si>
  <si>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</si>
  <si>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</si>
  <si>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</si>
  <si>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</si>
  <si>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</si>
  <si>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</si>
  <si>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</si>
  <si>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Cape Winelands DM(DC2)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</si>
  <si>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</si>
  <si>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</si>
  <si>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</si>
  <si>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</si>
  <si>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</si>
  <si>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</si>
  <si>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</si>
  <si>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</si>
  <si>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</si>
  <si>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</si>
  <si>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</si>
  <si>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</si>
  <si>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</si>
  <si>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</si>
  <si>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</si>
  <si>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</si>
  <si>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</si>
  <si>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</si>
  <si>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</si>
  <si>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</si>
  <si>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</si>
  <si>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</si>
  <si>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</si>
  <si>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</si>
  <si>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Cape Winelands DM(DC2)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</si>
  <si>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</si>
  <si>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</si>
  <si>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</si>
  <si>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</si>
  <si>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</si>
  <si>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</si>
  <si>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</si>
  <si>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</si>
  <si>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</si>
  <si>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</si>
  <si>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</si>
  <si>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</si>
  <si>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</si>
  <si>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</si>
  <si>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</si>
  <si>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</si>
  <si>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</si>
  <si>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</si>
  <si>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</si>
  <si>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</si>
  <si>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</si>
  <si>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</si>
  <si>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</si>
  <si>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</si>
  <si>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</si>
  <si>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</si>
  <si>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</si>
  <si>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</si>
  <si>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</si>
  <si>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</si>
  <si>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</si>
  <si>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</si>
  <si>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</si>
  <si>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</si>
  <si>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</si>
  <si>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Cape Winelands DM(DC2)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</si>
  <si>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</si>
  <si>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</si>
  <si>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Western Cape: Cape Winelands DM(DC2)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</si>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</sst>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309092</v>
      </c>
      <c r="C6" s="19">
        <v>0</v>
      </c>
      <c r="D6" s="59">
        <v>164800</v>
      </c>
      <c r="E6" s="60">
        <v>164800</v>
      </c>
      <c r="F6" s="60">
        <v>0</v>
      </c>
      <c r="G6" s="60">
        <v>7037</v>
      </c>
      <c r="H6" s="60">
        <v>15563</v>
      </c>
      <c r="I6" s="60">
        <v>22600</v>
      </c>
      <c r="J6" s="60">
        <v>9602</v>
      </c>
      <c r="K6" s="60">
        <v>13793</v>
      </c>
      <c r="L6" s="60">
        <v>23731</v>
      </c>
      <c r="M6" s="60">
        <v>47126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69726</v>
      </c>
      <c r="W6" s="60">
        <v>82400</v>
      </c>
      <c r="X6" s="60">
        <v>-12674</v>
      </c>
      <c r="Y6" s="61">
        <v>-15.38</v>
      </c>
      <c r="Z6" s="62">
        <v>164800</v>
      </c>
    </row>
    <row r="7" spans="1:26" ht="13.5">
      <c r="A7" s="58" t="s">
        <v>33</v>
      </c>
      <c r="B7" s="19">
        <v>24451381</v>
      </c>
      <c r="C7" s="19">
        <v>0</v>
      </c>
      <c r="D7" s="59">
        <v>25250000</v>
      </c>
      <c r="E7" s="60">
        <v>25250000</v>
      </c>
      <c r="F7" s="60">
        <v>199425</v>
      </c>
      <c r="G7" s="60">
        <v>768103</v>
      </c>
      <c r="H7" s="60">
        <v>848212</v>
      </c>
      <c r="I7" s="60">
        <v>1815740</v>
      </c>
      <c r="J7" s="60">
        <v>1699851</v>
      </c>
      <c r="K7" s="60">
        <v>1473447</v>
      </c>
      <c r="L7" s="60">
        <v>1568243</v>
      </c>
      <c r="M7" s="60">
        <v>4741541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6557281</v>
      </c>
      <c r="W7" s="60">
        <v>12625000</v>
      </c>
      <c r="X7" s="60">
        <v>-6067719</v>
      </c>
      <c r="Y7" s="61">
        <v>-48.06</v>
      </c>
      <c r="Z7" s="62">
        <v>25250000</v>
      </c>
    </row>
    <row r="8" spans="1:26" ht="13.5">
      <c r="A8" s="58" t="s">
        <v>34</v>
      </c>
      <c r="B8" s="19">
        <v>210648976</v>
      </c>
      <c r="C8" s="19">
        <v>0</v>
      </c>
      <c r="D8" s="59">
        <v>231458050</v>
      </c>
      <c r="E8" s="60">
        <v>235029972</v>
      </c>
      <c r="F8" s="60">
        <v>88939975</v>
      </c>
      <c r="G8" s="60">
        <v>2687000</v>
      </c>
      <c r="H8" s="60">
        <v>53741</v>
      </c>
      <c r="I8" s="60">
        <v>91680716</v>
      </c>
      <c r="J8" s="60">
        <v>39907</v>
      </c>
      <c r="K8" s="60">
        <v>70374213</v>
      </c>
      <c r="L8" s="60">
        <v>101531</v>
      </c>
      <c r="M8" s="60">
        <v>70515651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162196367</v>
      </c>
      <c r="W8" s="60">
        <v>117514986</v>
      </c>
      <c r="X8" s="60">
        <v>44681381</v>
      </c>
      <c r="Y8" s="61">
        <v>38.02</v>
      </c>
      <c r="Z8" s="62">
        <v>235029972</v>
      </c>
    </row>
    <row r="9" spans="1:26" ht="13.5">
      <c r="A9" s="58" t="s">
        <v>35</v>
      </c>
      <c r="B9" s="19">
        <v>37938893</v>
      </c>
      <c r="C9" s="19">
        <v>0</v>
      </c>
      <c r="D9" s="59">
        <v>68580020</v>
      </c>
      <c r="E9" s="60">
        <v>77163524</v>
      </c>
      <c r="F9" s="60">
        <v>87156</v>
      </c>
      <c r="G9" s="60">
        <v>19580876</v>
      </c>
      <c r="H9" s="60">
        <v>6258996</v>
      </c>
      <c r="I9" s="60">
        <v>25927028</v>
      </c>
      <c r="J9" s="60">
        <v>12296750</v>
      </c>
      <c r="K9" s="60">
        <v>76255</v>
      </c>
      <c r="L9" s="60">
        <v>336041</v>
      </c>
      <c r="M9" s="60">
        <v>12709046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38636074</v>
      </c>
      <c r="W9" s="60">
        <v>38581762</v>
      </c>
      <c r="X9" s="60">
        <v>54312</v>
      </c>
      <c r="Y9" s="61">
        <v>0.14</v>
      </c>
      <c r="Z9" s="62">
        <v>77163524</v>
      </c>
    </row>
    <row r="10" spans="1:26" ht="25.5">
      <c r="A10" s="63" t="s">
        <v>277</v>
      </c>
      <c r="B10" s="64">
        <f>SUM(B5:B9)</f>
        <v>273348342</v>
      </c>
      <c r="C10" s="64">
        <f>SUM(C5:C9)</f>
        <v>0</v>
      </c>
      <c r="D10" s="65">
        <f aca="true" t="shared" si="0" ref="D10:Z10">SUM(D5:D9)</f>
        <v>325452870</v>
      </c>
      <c r="E10" s="66">
        <f t="shared" si="0"/>
        <v>337608296</v>
      </c>
      <c r="F10" s="66">
        <f t="shared" si="0"/>
        <v>89226556</v>
      </c>
      <c r="G10" s="66">
        <f t="shared" si="0"/>
        <v>23043016</v>
      </c>
      <c r="H10" s="66">
        <f t="shared" si="0"/>
        <v>7176512</v>
      </c>
      <c r="I10" s="66">
        <f t="shared" si="0"/>
        <v>119446084</v>
      </c>
      <c r="J10" s="66">
        <f t="shared" si="0"/>
        <v>14046110</v>
      </c>
      <c r="K10" s="66">
        <f t="shared" si="0"/>
        <v>71937708</v>
      </c>
      <c r="L10" s="66">
        <f t="shared" si="0"/>
        <v>2029546</v>
      </c>
      <c r="M10" s="66">
        <f t="shared" si="0"/>
        <v>88013364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207459448</v>
      </c>
      <c r="W10" s="66">
        <f t="shared" si="0"/>
        <v>168804148</v>
      </c>
      <c r="X10" s="66">
        <f t="shared" si="0"/>
        <v>38655300</v>
      </c>
      <c r="Y10" s="67">
        <f>+IF(W10&lt;&gt;0,(X10/W10)*100,0)</f>
        <v>22.899496521850875</v>
      </c>
      <c r="Z10" s="68">
        <f t="shared" si="0"/>
        <v>337608296</v>
      </c>
    </row>
    <row r="11" spans="1:26" ht="13.5">
      <c r="A11" s="58" t="s">
        <v>37</v>
      </c>
      <c r="B11" s="19">
        <v>135768874</v>
      </c>
      <c r="C11" s="19">
        <v>0</v>
      </c>
      <c r="D11" s="59">
        <v>143558530</v>
      </c>
      <c r="E11" s="60">
        <v>143558530</v>
      </c>
      <c r="F11" s="60">
        <v>10244283</v>
      </c>
      <c r="G11" s="60">
        <v>9837733</v>
      </c>
      <c r="H11" s="60">
        <v>10313528</v>
      </c>
      <c r="I11" s="60">
        <v>30395544</v>
      </c>
      <c r="J11" s="60">
        <v>10328749</v>
      </c>
      <c r="K11" s="60">
        <v>14991799</v>
      </c>
      <c r="L11" s="60">
        <v>10497008</v>
      </c>
      <c r="M11" s="60">
        <v>35817556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66213100</v>
      </c>
      <c r="W11" s="60">
        <v>71779265</v>
      </c>
      <c r="X11" s="60">
        <v>-5566165</v>
      </c>
      <c r="Y11" s="61">
        <v>-7.75</v>
      </c>
      <c r="Z11" s="62">
        <v>143558530</v>
      </c>
    </row>
    <row r="12" spans="1:26" ht="13.5">
      <c r="A12" s="58" t="s">
        <v>38</v>
      </c>
      <c r="B12" s="19">
        <v>9883766</v>
      </c>
      <c r="C12" s="19">
        <v>0</v>
      </c>
      <c r="D12" s="59">
        <v>11758440</v>
      </c>
      <c r="E12" s="60">
        <v>11758440</v>
      </c>
      <c r="F12" s="60">
        <v>833466</v>
      </c>
      <c r="G12" s="60">
        <v>711510</v>
      </c>
      <c r="H12" s="60">
        <v>899283</v>
      </c>
      <c r="I12" s="60">
        <v>2444259</v>
      </c>
      <c r="J12" s="60">
        <v>816890</v>
      </c>
      <c r="K12" s="60">
        <v>824829</v>
      </c>
      <c r="L12" s="60">
        <v>843590</v>
      </c>
      <c r="M12" s="60">
        <v>2485309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4929568</v>
      </c>
      <c r="W12" s="60">
        <v>5879220</v>
      </c>
      <c r="X12" s="60">
        <v>-949652</v>
      </c>
      <c r="Y12" s="61">
        <v>-16.15</v>
      </c>
      <c r="Z12" s="62">
        <v>11758440</v>
      </c>
    </row>
    <row r="13" spans="1:26" ht="13.5">
      <c r="A13" s="58" t="s">
        <v>278</v>
      </c>
      <c r="B13" s="19">
        <v>8596533</v>
      </c>
      <c r="C13" s="19">
        <v>0</v>
      </c>
      <c r="D13" s="59">
        <v>8816000</v>
      </c>
      <c r="E13" s="60">
        <v>8816000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4408000</v>
      </c>
      <c r="X13" s="60">
        <v>-4408000</v>
      </c>
      <c r="Y13" s="61">
        <v>-100</v>
      </c>
      <c r="Z13" s="62">
        <v>8816000</v>
      </c>
    </row>
    <row r="14" spans="1:26" ht="13.5">
      <c r="A14" s="58" t="s">
        <v>40</v>
      </c>
      <c r="B14" s="19">
        <v>22861</v>
      </c>
      <c r="C14" s="19">
        <v>0</v>
      </c>
      <c r="D14" s="59">
        <v>29500</v>
      </c>
      <c r="E14" s="60">
        <v>29500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14750</v>
      </c>
      <c r="X14" s="60">
        <v>-14750</v>
      </c>
      <c r="Y14" s="61">
        <v>-100</v>
      </c>
      <c r="Z14" s="62">
        <v>29500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99453063</v>
      </c>
      <c r="C17" s="19">
        <v>0</v>
      </c>
      <c r="D17" s="59">
        <v>161132178</v>
      </c>
      <c r="E17" s="60">
        <v>182872445</v>
      </c>
      <c r="F17" s="60">
        <v>6955956</v>
      </c>
      <c r="G17" s="60">
        <v>4218052</v>
      </c>
      <c r="H17" s="60">
        <v>11470977</v>
      </c>
      <c r="I17" s="60">
        <v>22644985</v>
      </c>
      <c r="J17" s="60">
        <v>13422094</v>
      </c>
      <c r="K17" s="60">
        <v>11987621</v>
      </c>
      <c r="L17" s="60">
        <v>18962037</v>
      </c>
      <c r="M17" s="60">
        <v>44371752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67016737</v>
      </c>
      <c r="W17" s="60">
        <v>91436223</v>
      </c>
      <c r="X17" s="60">
        <v>-24419486</v>
      </c>
      <c r="Y17" s="61">
        <v>-26.71</v>
      </c>
      <c r="Z17" s="62">
        <v>182872445</v>
      </c>
    </row>
    <row r="18" spans="1:26" ht="13.5">
      <c r="A18" s="70" t="s">
        <v>44</v>
      </c>
      <c r="B18" s="71">
        <f>SUM(B11:B17)</f>
        <v>253725097</v>
      </c>
      <c r="C18" s="71">
        <f>SUM(C11:C17)</f>
        <v>0</v>
      </c>
      <c r="D18" s="72">
        <f aca="true" t="shared" si="1" ref="D18:Z18">SUM(D11:D17)</f>
        <v>325294648</v>
      </c>
      <c r="E18" s="73">
        <f t="shared" si="1"/>
        <v>347034915</v>
      </c>
      <c r="F18" s="73">
        <f t="shared" si="1"/>
        <v>18033705</v>
      </c>
      <c r="G18" s="73">
        <f t="shared" si="1"/>
        <v>14767295</v>
      </c>
      <c r="H18" s="73">
        <f t="shared" si="1"/>
        <v>22683788</v>
      </c>
      <c r="I18" s="73">
        <f t="shared" si="1"/>
        <v>55484788</v>
      </c>
      <c r="J18" s="73">
        <f t="shared" si="1"/>
        <v>24567733</v>
      </c>
      <c r="K18" s="73">
        <f t="shared" si="1"/>
        <v>27804249</v>
      </c>
      <c r="L18" s="73">
        <f t="shared" si="1"/>
        <v>30302635</v>
      </c>
      <c r="M18" s="73">
        <f t="shared" si="1"/>
        <v>82674617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138159405</v>
      </c>
      <c r="W18" s="73">
        <f t="shared" si="1"/>
        <v>173517458</v>
      </c>
      <c r="X18" s="73">
        <f t="shared" si="1"/>
        <v>-35358053</v>
      </c>
      <c r="Y18" s="67">
        <f>+IF(W18&lt;&gt;0,(X18/W18)*100,0)</f>
        <v>-20.377230860539694</v>
      </c>
      <c r="Z18" s="74">
        <f t="shared" si="1"/>
        <v>347034915</v>
      </c>
    </row>
    <row r="19" spans="1:26" ht="13.5">
      <c r="A19" s="70" t="s">
        <v>45</v>
      </c>
      <c r="B19" s="75">
        <f>+B10-B18</f>
        <v>19623245</v>
      </c>
      <c r="C19" s="75">
        <f>+C10-C18</f>
        <v>0</v>
      </c>
      <c r="D19" s="76">
        <f aca="true" t="shared" si="2" ref="D19:Z19">+D10-D18</f>
        <v>158222</v>
      </c>
      <c r="E19" s="77">
        <f t="shared" si="2"/>
        <v>-9426619</v>
      </c>
      <c r="F19" s="77">
        <f t="shared" si="2"/>
        <v>71192851</v>
      </c>
      <c r="G19" s="77">
        <f t="shared" si="2"/>
        <v>8275721</v>
      </c>
      <c r="H19" s="77">
        <f t="shared" si="2"/>
        <v>-15507276</v>
      </c>
      <c r="I19" s="77">
        <f t="shared" si="2"/>
        <v>63961296</v>
      </c>
      <c r="J19" s="77">
        <f t="shared" si="2"/>
        <v>-10521623</v>
      </c>
      <c r="K19" s="77">
        <f t="shared" si="2"/>
        <v>44133459</v>
      </c>
      <c r="L19" s="77">
        <f t="shared" si="2"/>
        <v>-28273089</v>
      </c>
      <c r="M19" s="77">
        <f t="shared" si="2"/>
        <v>5338747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69300043</v>
      </c>
      <c r="W19" s="77">
        <f>IF(E10=E18,0,W10-W18)</f>
        <v>-4713310</v>
      </c>
      <c r="X19" s="77">
        <f t="shared" si="2"/>
        <v>74013353</v>
      </c>
      <c r="Y19" s="78">
        <f>+IF(W19&lt;&gt;0,(X19/W19)*100,0)</f>
        <v>-1570.3052207472033</v>
      </c>
      <c r="Z19" s="79">
        <f t="shared" si="2"/>
        <v>-9426619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19623245</v>
      </c>
      <c r="C22" s="86">
        <f>SUM(C19:C21)</f>
        <v>0</v>
      </c>
      <c r="D22" s="87">
        <f aca="true" t="shared" si="3" ref="D22:Z22">SUM(D19:D21)</f>
        <v>158222</v>
      </c>
      <c r="E22" s="88">
        <f t="shared" si="3"/>
        <v>-9426619</v>
      </c>
      <c r="F22" s="88">
        <f t="shared" si="3"/>
        <v>71192851</v>
      </c>
      <c r="G22" s="88">
        <f t="shared" si="3"/>
        <v>8275721</v>
      </c>
      <c r="H22" s="88">
        <f t="shared" si="3"/>
        <v>-15507276</v>
      </c>
      <c r="I22" s="88">
        <f t="shared" si="3"/>
        <v>63961296</v>
      </c>
      <c r="J22" s="88">
        <f t="shared" si="3"/>
        <v>-10521623</v>
      </c>
      <c r="K22" s="88">
        <f t="shared" si="3"/>
        <v>44133459</v>
      </c>
      <c r="L22" s="88">
        <f t="shared" si="3"/>
        <v>-28273089</v>
      </c>
      <c r="M22" s="88">
        <f t="shared" si="3"/>
        <v>5338747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69300043</v>
      </c>
      <c r="W22" s="88">
        <f t="shared" si="3"/>
        <v>-4713310</v>
      </c>
      <c r="X22" s="88">
        <f t="shared" si="3"/>
        <v>74013353</v>
      </c>
      <c r="Y22" s="89">
        <f>+IF(W22&lt;&gt;0,(X22/W22)*100,0)</f>
        <v>-1570.3052207472033</v>
      </c>
      <c r="Z22" s="90">
        <f t="shared" si="3"/>
        <v>-9426619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19623245</v>
      </c>
      <c r="C24" s="75">
        <f>SUM(C22:C23)</f>
        <v>0</v>
      </c>
      <c r="D24" s="76">
        <f aca="true" t="shared" si="4" ref="D24:Z24">SUM(D22:D23)</f>
        <v>158222</v>
      </c>
      <c r="E24" s="77">
        <f t="shared" si="4"/>
        <v>-9426619</v>
      </c>
      <c r="F24" s="77">
        <f t="shared" si="4"/>
        <v>71192851</v>
      </c>
      <c r="G24" s="77">
        <f t="shared" si="4"/>
        <v>8275721</v>
      </c>
      <c r="H24" s="77">
        <f t="shared" si="4"/>
        <v>-15507276</v>
      </c>
      <c r="I24" s="77">
        <f t="shared" si="4"/>
        <v>63961296</v>
      </c>
      <c r="J24" s="77">
        <f t="shared" si="4"/>
        <v>-10521623</v>
      </c>
      <c r="K24" s="77">
        <f t="shared" si="4"/>
        <v>44133459</v>
      </c>
      <c r="L24" s="77">
        <f t="shared" si="4"/>
        <v>-28273089</v>
      </c>
      <c r="M24" s="77">
        <f t="shared" si="4"/>
        <v>5338747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69300043</v>
      </c>
      <c r="W24" s="77">
        <f t="shared" si="4"/>
        <v>-4713310</v>
      </c>
      <c r="X24" s="77">
        <f t="shared" si="4"/>
        <v>74013353</v>
      </c>
      <c r="Y24" s="78">
        <f>+IF(W24&lt;&gt;0,(X24/W24)*100,0)</f>
        <v>-1570.3052207472033</v>
      </c>
      <c r="Z24" s="79">
        <f t="shared" si="4"/>
        <v>-9426619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8116173</v>
      </c>
      <c r="C27" s="22">
        <v>0</v>
      </c>
      <c r="D27" s="99">
        <v>6546890</v>
      </c>
      <c r="E27" s="100">
        <v>8968806</v>
      </c>
      <c r="F27" s="100">
        <v>5824</v>
      </c>
      <c r="G27" s="100">
        <v>457589</v>
      </c>
      <c r="H27" s="100">
        <v>727458</v>
      </c>
      <c r="I27" s="100">
        <v>1190871</v>
      </c>
      <c r="J27" s="100">
        <v>63298</v>
      </c>
      <c r="K27" s="100">
        <v>38996</v>
      </c>
      <c r="L27" s="100">
        <v>276771</v>
      </c>
      <c r="M27" s="100">
        <v>379065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1569936</v>
      </c>
      <c r="W27" s="100">
        <v>4484403</v>
      </c>
      <c r="X27" s="100">
        <v>-2914467</v>
      </c>
      <c r="Y27" s="101">
        <v>-64.99</v>
      </c>
      <c r="Z27" s="102">
        <v>8968806</v>
      </c>
    </row>
    <row r="28" spans="1:26" ht="13.5">
      <c r="A28" s="103" t="s">
        <v>46</v>
      </c>
      <c r="B28" s="19">
        <v>0</v>
      </c>
      <c r="C28" s="19">
        <v>0</v>
      </c>
      <c r="D28" s="59">
        <v>694000</v>
      </c>
      <c r="E28" s="60">
        <v>1722278</v>
      </c>
      <c r="F28" s="60">
        <v>343</v>
      </c>
      <c r="G28" s="60">
        <v>442266</v>
      </c>
      <c r="H28" s="60">
        <v>64915</v>
      </c>
      <c r="I28" s="60">
        <v>507524</v>
      </c>
      <c r="J28" s="60">
        <v>5857</v>
      </c>
      <c r="K28" s="60">
        <v>8356</v>
      </c>
      <c r="L28" s="60">
        <v>7677</v>
      </c>
      <c r="M28" s="60">
        <v>21890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529414</v>
      </c>
      <c r="W28" s="60">
        <v>861139</v>
      </c>
      <c r="X28" s="60">
        <v>-331725</v>
      </c>
      <c r="Y28" s="61">
        <v>-38.52</v>
      </c>
      <c r="Z28" s="62">
        <v>1722278</v>
      </c>
    </row>
    <row r="29" spans="1:26" ht="13.5">
      <c r="A29" s="58" t="s">
        <v>282</v>
      </c>
      <c r="B29" s="19">
        <v>83600</v>
      </c>
      <c r="C29" s="19">
        <v>0</v>
      </c>
      <c r="D29" s="59">
        <v>0</v>
      </c>
      <c r="E29" s="60">
        <v>9600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4800</v>
      </c>
      <c r="X29" s="60">
        <v>-4800</v>
      </c>
      <c r="Y29" s="61">
        <v>-100</v>
      </c>
      <c r="Z29" s="62">
        <v>9600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8032573</v>
      </c>
      <c r="C31" s="19">
        <v>0</v>
      </c>
      <c r="D31" s="59">
        <v>5852890</v>
      </c>
      <c r="E31" s="60">
        <v>7236928</v>
      </c>
      <c r="F31" s="60">
        <v>5481</v>
      </c>
      <c r="G31" s="60">
        <v>15323</v>
      </c>
      <c r="H31" s="60">
        <v>662543</v>
      </c>
      <c r="I31" s="60">
        <v>683347</v>
      </c>
      <c r="J31" s="60">
        <v>57441</v>
      </c>
      <c r="K31" s="60">
        <v>30640</v>
      </c>
      <c r="L31" s="60">
        <v>269094</v>
      </c>
      <c r="M31" s="60">
        <v>357175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1040522</v>
      </c>
      <c r="W31" s="60">
        <v>3618464</v>
      </c>
      <c r="X31" s="60">
        <v>-2577942</v>
      </c>
      <c r="Y31" s="61">
        <v>-71.24</v>
      </c>
      <c r="Z31" s="62">
        <v>7236928</v>
      </c>
    </row>
    <row r="32" spans="1:26" ht="13.5">
      <c r="A32" s="70" t="s">
        <v>54</v>
      </c>
      <c r="B32" s="22">
        <f>SUM(B28:B31)</f>
        <v>8116173</v>
      </c>
      <c r="C32" s="22">
        <f>SUM(C28:C31)</f>
        <v>0</v>
      </c>
      <c r="D32" s="99">
        <f aca="true" t="shared" si="5" ref="D32:Z32">SUM(D28:D31)</f>
        <v>6546890</v>
      </c>
      <c r="E32" s="100">
        <f t="shared" si="5"/>
        <v>8968806</v>
      </c>
      <c r="F32" s="100">
        <f t="shared" si="5"/>
        <v>5824</v>
      </c>
      <c r="G32" s="100">
        <f t="shared" si="5"/>
        <v>457589</v>
      </c>
      <c r="H32" s="100">
        <f t="shared" si="5"/>
        <v>727458</v>
      </c>
      <c r="I32" s="100">
        <f t="shared" si="5"/>
        <v>1190871</v>
      </c>
      <c r="J32" s="100">
        <f t="shared" si="5"/>
        <v>63298</v>
      </c>
      <c r="K32" s="100">
        <f t="shared" si="5"/>
        <v>38996</v>
      </c>
      <c r="L32" s="100">
        <f t="shared" si="5"/>
        <v>276771</v>
      </c>
      <c r="M32" s="100">
        <f t="shared" si="5"/>
        <v>379065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1569936</v>
      </c>
      <c r="W32" s="100">
        <f t="shared" si="5"/>
        <v>4484403</v>
      </c>
      <c r="X32" s="100">
        <f t="shared" si="5"/>
        <v>-2914467</v>
      </c>
      <c r="Y32" s="101">
        <f>+IF(W32&lt;&gt;0,(X32/W32)*100,0)</f>
        <v>-64.99119280760449</v>
      </c>
      <c r="Z32" s="102">
        <f t="shared" si="5"/>
        <v>8968806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455399303</v>
      </c>
      <c r="C35" s="19">
        <v>0</v>
      </c>
      <c r="D35" s="59">
        <v>396300000</v>
      </c>
      <c r="E35" s="60">
        <v>479967645</v>
      </c>
      <c r="F35" s="60">
        <v>437721403</v>
      </c>
      <c r="G35" s="60">
        <v>500967645</v>
      </c>
      <c r="H35" s="60">
        <v>488914181</v>
      </c>
      <c r="I35" s="60">
        <v>488914181</v>
      </c>
      <c r="J35" s="60">
        <v>437667826</v>
      </c>
      <c r="K35" s="60">
        <v>493671690</v>
      </c>
      <c r="L35" s="60">
        <v>375164055</v>
      </c>
      <c r="M35" s="60">
        <v>375164055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375164055</v>
      </c>
      <c r="W35" s="60">
        <v>239983823</v>
      </c>
      <c r="X35" s="60">
        <v>135180232</v>
      </c>
      <c r="Y35" s="61">
        <v>56.33</v>
      </c>
      <c r="Z35" s="62">
        <v>479967645</v>
      </c>
    </row>
    <row r="36" spans="1:26" ht="13.5">
      <c r="A36" s="58" t="s">
        <v>57</v>
      </c>
      <c r="B36" s="19">
        <v>200332161</v>
      </c>
      <c r="C36" s="19">
        <v>0</v>
      </c>
      <c r="D36" s="59">
        <v>227955491</v>
      </c>
      <c r="E36" s="60">
        <v>217904516</v>
      </c>
      <c r="F36" s="60">
        <v>216644028</v>
      </c>
      <c r="G36" s="60">
        <v>217904516</v>
      </c>
      <c r="H36" s="60">
        <v>200332161</v>
      </c>
      <c r="I36" s="60">
        <v>200332161</v>
      </c>
      <c r="J36" s="60">
        <v>217904516</v>
      </c>
      <c r="K36" s="60">
        <v>211742998</v>
      </c>
      <c r="L36" s="60">
        <v>208749418</v>
      </c>
      <c r="M36" s="60">
        <v>208749418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208749418</v>
      </c>
      <c r="W36" s="60">
        <v>108952258</v>
      </c>
      <c r="X36" s="60">
        <v>99797160</v>
      </c>
      <c r="Y36" s="61">
        <v>91.6</v>
      </c>
      <c r="Z36" s="62">
        <v>217904516</v>
      </c>
    </row>
    <row r="37" spans="1:26" ht="13.5">
      <c r="A37" s="58" t="s">
        <v>58</v>
      </c>
      <c r="B37" s="19">
        <v>44546908</v>
      </c>
      <c r="C37" s="19">
        <v>0</v>
      </c>
      <c r="D37" s="59">
        <v>33000000</v>
      </c>
      <c r="E37" s="60">
        <v>24796306</v>
      </c>
      <c r="F37" s="60">
        <v>32898451</v>
      </c>
      <c r="G37" s="60">
        <v>24796306</v>
      </c>
      <c r="H37" s="60">
        <v>27692471</v>
      </c>
      <c r="I37" s="60">
        <v>27692471</v>
      </c>
      <c r="J37" s="60">
        <v>28754643</v>
      </c>
      <c r="K37" s="60">
        <v>47449033</v>
      </c>
      <c r="L37" s="60">
        <v>28583677</v>
      </c>
      <c r="M37" s="60">
        <v>28583677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28583677</v>
      </c>
      <c r="W37" s="60">
        <v>12398153</v>
      </c>
      <c r="X37" s="60">
        <v>16185524</v>
      </c>
      <c r="Y37" s="61">
        <v>130.55</v>
      </c>
      <c r="Z37" s="62">
        <v>24796306</v>
      </c>
    </row>
    <row r="38" spans="1:26" ht="13.5">
      <c r="A38" s="58" t="s">
        <v>59</v>
      </c>
      <c r="B38" s="19">
        <v>140986058</v>
      </c>
      <c r="C38" s="19">
        <v>0</v>
      </c>
      <c r="D38" s="59">
        <v>130150000</v>
      </c>
      <c r="E38" s="60">
        <v>145417999</v>
      </c>
      <c r="F38" s="60">
        <v>135619361</v>
      </c>
      <c r="G38" s="60">
        <v>145417999</v>
      </c>
      <c r="H38" s="60">
        <v>141070661</v>
      </c>
      <c r="I38" s="60">
        <v>141070661</v>
      </c>
      <c r="J38" s="60">
        <v>135935590</v>
      </c>
      <c r="K38" s="60">
        <v>138201609</v>
      </c>
      <c r="L38" s="60">
        <v>142733580</v>
      </c>
      <c r="M38" s="60">
        <v>142733580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142733580</v>
      </c>
      <c r="W38" s="60">
        <v>72709000</v>
      </c>
      <c r="X38" s="60">
        <v>70024580</v>
      </c>
      <c r="Y38" s="61">
        <v>96.31</v>
      </c>
      <c r="Z38" s="62">
        <v>145417999</v>
      </c>
    </row>
    <row r="39" spans="1:26" ht="13.5">
      <c r="A39" s="58" t="s">
        <v>60</v>
      </c>
      <c r="B39" s="19">
        <v>470198498</v>
      </c>
      <c r="C39" s="19">
        <v>0</v>
      </c>
      <c r="D39" s="59">
        <v>461105491</v>
      </c>
      <c r="E39" s="60">
        <v>527657856</v>
      </c>
      <c r="F39" s="60">
        <v>485847619</v>
      </c>
      <c r="G39" s="60">
        <v>548657856</v>
      </c>
      <c r="H39" s="60">
        <v>520483210</v>
      </c>
      <c r="I39" s="60">
        <v>520483210</v>
      </c>
      <c r="J39" s="60">
        <v>490882109</v>
      </c>
      <c r="K39" s="60">
        <v>519764046</v>
      </c>
      <c r="L39" s="60">
        <v>412596216</v>
      </c>
      <c r="M39" s="60">
        <v>412596216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412596216</v>
      </c>
      <c r="W39" s="60">
        <v>263828928</v>
      </c>
      <c r="X39" s="60">
        <v>148767288</v>
      </c>
      <c r="Y39" s="61">
        <v>56.39</v>
      </c>
      <c r="Z39" s="62">
        <v>527657856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48357368</v>
      </c>
      <c r="C42" s="19">
        <v>0</v>
      </c>
      <c r="D42" s="59">
        <v>3311836</v>
      </c>
      <c r="E42" s="60">
        <v>-18442532</v>
      </c>
      <c r="F42" s="60">
        <v>76058277</v>
      </c>
      <c r="G42" s="60">
        <v>-4334783</v>
      </c>
      <c r="H42" s="60">
        <v>-13342920</v>
      </c>
      <c r="I42" s="60">
        <v>58380574</v>
      </c>
      <c r="J42" s="60">
        <v>-12667195</v>
      </c>
      <c r="K42" s="60">
        <v>43443377</v>
      </c>
      <c r="L42" s="60">
        <v>-26840401</v>
      </c>
      <c r="M42" s="60">
        <v>3935781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62316355</v>
      </c>
      <c r="W42" s="60">
        <v>33676634</v>
      </c>
      <c r="X42" s="60">
        <v>28639721</v>
      </c>
      <c r="Y42" s="61">
        <v>85.04</v>
      </c>
      <c r="Z42" s="62">
        <v>-18442532</v>
      </c>
    </row>
    <row r="43" spans="1:26" ht="13.5">
      <c r="A43" s="58" t="s">
        <v>63</v>
      </c>
      <c r="B43" s="19">
        <v>-14923028</v>
      </c>
      <c r="C43" s="19">
        <v>0</v>
      </c>
      <c r="D43" s="59">
        <v>-6546890</v>
      </c>
      <c r="E43" s="60">
        <v>-8956767</v>
      </c>
      <c r="F43" s="60">
        <v>-5825</v>
      </c>
      <c r="G43" s="60">
        <v>-457596</v>
      </c>
      <c r="H43" s="60">
        <v>-727465</v>
      </c>
      <c r="I43" s="60">
        <v>-1190886</v>
      </c>
      <c r="J43" s="60">
        <v>-63301</v>
      </c>
      <c r="K43" s="60">
        <v>-38997</v>
      </c>
      <c r="L43" s="60">
        <v>-276777</v>
      </c>
      <c r="M43" s="60">
        <v>-379075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-1569961</v>
      </c>
      <c r="W43" s="60">
        <v>-7521890</v>
      </c>
      <c r="X43" s="60">
        <v>5951929</v>
      </c>
      <c r="Y43" s="61">
        <v>-79.13</v>
      </c>
      <c r="Z43" s="62">
        <v>-8956767</v>
      </c>
    </row>
    <row r="44" spans="1:26" ht="13.5">
      <c r="A44" s="58" t="s">
        <v>64</v>
      </c>
      <c r="B44" s="19">
        <v>-136819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428987329</v>
      </c>
      <c r="C45" s="22">
        <v>0</v>
      </c>
      <c r="D45" s="99">
        <v>392454756</v>
      </c>
      <c r="E45" s="100">
        <v>401588031</v>
      </c>
      <c r="F45" s="100">
        <v>505039781</v>
      </c>
      <c r="G45" s="100">
        <v>500247402</v>
      </c>
      <c r="H45" s="100">
        <v>486177017</v>
      </c>
      <c r="I45" s="100">
        <v>486177017</v>
      </c>
      <c r="J45" s="100">
        <v>473446521</v>
      </c>
      <c r="K45" s="100">
        <v>516850901</v>
      </c>
      <c r="L45" s="100">
        <v>489733723</v>
      </c>
      <c r="M45" s="100">
        <v>489733723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489733723</v>
      </c>
      <c r="W45" s="100">
        <v>455142074</v>
      </c>
      <c r="X45" s="100">
        <v>34591649</v>
      </c>
      <c r="Y45" s="101">
        <v>7.6</v>
      </c>
      <c r="Z45" s="102">
        <v>401588031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69108</v>
      </c>
      <c r="C49" s="52">
        <v>0</v>
      </c>
      <c r="D49" s="129">
        <v>5727</v>
      </c>
      <c r="E49" s="54">
        <v>7007</v>
      </c>
      <c r="F49" s="54">
        <v>0</v>
      </c>
      <c r="G49" s="54">
        <v>0</v>
      </c>
      <c r="H49" s="54">
        <v>0</v>
      </c>
      <c r="I49" s="54">
        <v>687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1193966</v>
      </c>
      <c r="Y49" s="54">
        <v>1276495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102778</v>
      </c>
      <c r="C51" s="52">
        <v>0</v>
      </c>
      <c r="D51" s="129">
        <v>17851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120629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501.0486725663717</v>
      </c>
      <c r="J58" s="7">
        <f t="shared" si="6"/>
        <v>100</v>
      </c>
      <c r="K58" s="7">
        <f t="shared" si="6"/>
        <v>100</v>
      </c>
      <c r="L58" s="7">
        <f t="shared" si="6"/>
        <v>0</v>
      </c>
      <c r="M58" s="7">
        <f t="shared" si="6"/>
        <v>49.64350889105801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195.95559762498925</v>
      </c>
      <c r="W58" s="7">
        <f t="shared" si="6"/>
        <v>21.020631067961165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501.0486725663717</v>
      </c>
      <c r="J60" s="13">
        <f t="shared" si="7"/>
        <v>100</v>
      </c>
      <c r="K60" s="13">
        <f t="shared" si="7"/>
        <v>100</v>
      </c>
      <c r="L60" s="13">
        <f t="shared" si="7"/>
        <v>0</v>
      </c>
      <c r="M60" s="13">
        <f t="shared" si="7"/>
        <v>49.64350889105801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195.95559762498925</v>
      </c>
      <c r="W60" s="13">
        <f t="shared" si="7"/>
        <v>21.020631067961165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501.0486725663717</v>
      </c>
      <c r="J65" s="13">
        <f t="shared" si="7"/>
        <v>100</v>
      </c>
      <c r="K65" s="13">
        <f t="shared" si="7"/>
        <v>100</v>
      </c>
      <c r="L65" s="13">
        <f t="shared" si="7"/>
        <v>0</v>
      </c>
      <c r="M65" s="13">
        <f t="shared" si="7"/>
        <v>49.64350889105801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195.95559762498925</v>
      </c>
      <c r="W65" s="13">
        <f t="shared" si="7"/>
        <v>21.020631067961165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309092</v>
      </c>
      <c r="C67" s="24"/>
      <c r="D67" s="25">
        <v>164800</v>
      </c>
      <c r="E67" s="26">
        <v>164800</v>
      </c>
      <c r="F67" s="26"/>
      <c r="G67" s="26">
        <v>7037</v>
      </c>
      <c r="H67" s="26">
        <v>15563</v>
      </c>
      <c r="I67" s="26">
        <v>22600</v>
      </c>
      <c r="J67" s="26">
        <v>9602</v>
      </c>
      <c r="K67" s="26">
        <v>13793</v>
      </c>
      <c r="L67" s="26">
        <v>23731</v>
      </c>
      <c r="M67" s="26">
        <v>47126</v>
      </c>
      <c r="N67" s="26"/>
      <c r="O67" s="26"/>
      <c r="P67" s="26"/>
      <c r="Q67" s="26"/>
      <c r="R67" s="26"/>
      <c r="S67" s="26"/>
      <c r="T67" s="26"/>
      <c r="U67" s="26"/>
      <c r="V67" s="26">
        <v>69726</v>
      </c>
      <c r="W67" s="26">
        <v>82400</v>
      </c>
      <c r="X67" s="26"/>
      <c r="Y67" s="25"/>
      <c r="Z67" s="27">
        <v>164800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309092</v>
      </c>
      <c r="C69" s="19"/>
      <c r="D69" s="20">
        <v>164800</v>
      </c>
      <c r="E69" s="21">
        <v>164800</v>
      </c>
      <c r="F69" s="21"/>
      <c r="G69" s="21">
        <v>7037</v>
      </c>
      <c r="H69" s="21">
        <v>15563</v>
      </c>
      <c r="I69" s="21">
        <v>22600</v>
      </c>
      <c r="J69" s="21">
        <v>9602</v>
      </c>
      <c r="K69" s="21">
        <v>13793</v>
      </c>
      <c r="L69" s="21">
        <v>23731</v>
      </c>
      <c r="M69" s="21">
        <v>47126</v>
      </c>
      <c r="N69" s="21"/>
      <c r="O69" s="21"/>
      <c r="P69" s="21"/>
      <c r="Q69" s="21"/>
      <c r="R69" s="21"/>
      <c r="S69" s="21"/>
      <c r="T69" s="21"/>
      <c r="U69" s="21"/>
      <c r="V69" s="21">
        <v>69726</v>
      </c>
      <c r="W69" s="21">
        <v>82400</v>
      </c>
      <c r="X69" s="21"/>
      <c r="Y69" s="20"/>
      <c r="Z69" s="23">
        <v>164800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309092</v>
      </c>
      <c r="C74" s="19"/>
      <c r="D74" s="20">
        <v>164800</v>
      </c>
      <c r="E74" s="21">
        <v>164800</v>
      </c>
      <c r="F74" s="21"/>
      <c r="G74" s="21">
        <v>7037</v>
      </c>
      <c r="H74" s="21">
        <v>15563</v>
      </c>
      <c r="I74" s="21">
        <v>22600</v>
      </c>
      <c r="J74" s="21">
        <v>9602</v>
      </c>
      <c r="K74" s="21">
        <v>13793</v>
      </c>
      <c r="L74" s="21">
        <v>23731</v>
      </c>
      <c r="M74" s="21">
        <v>47126</v>
      </c>
      <c r="N74" s="21"/>
      <c r="O74" s="21"/>
      <c r="P74" s="21"/>
      <c r="Q74" s="21"/>
      <c r="R74" s="21"/>
      <c r="S74" s="21"/>
      <c r="T74" s="21"/>
      <c r="U74" s="21"/>
      <c r="V74" s="21">
        <v>69726</v>
      </c>
      <c r="W74" s="21">
        <v>82400</v>
      </c>
      <c r="X74" s="21"/>
      <c r="Y74" s="20"/>
      <c r="Z74" s="23">
        <v>164800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309092</v>
      </c>
      <c r="C76" s="32"/>
      <c r="D76" s="33">
        <v>164800</v>
      </c>
      <c r="E76" s="34">
        <v>164800</v>
      </c>
      <c r="F76" s="34">
        <v>113237</v>
      </c>
      <c r="G76" s="34"/>
      <c r="H76" s="34"/>
      <c r="I76" s="34">
        <v>113237</v>
      </c>
      <c r="J76" s="34">
        <v>9602</v>
      </c>
      <c r="K76" s="34">
        <v>13793</v>
      </c>
      <c r="L76" s="34"/>
      <c r="M76" s="34">
        <v>23395</v>
      </c>
      <c r="N76" s="34"/>
      <c r="O76" s="34"/>
      <c r="P76" s="34"/>
      <c r="Q76" s="34"/>
      <c r="R76" s="34"/>
      <c r="S76" s="34"/>
      <c r="T76" s="34"/>
      <c r="U76" s="34"/>
      <c r="V76" s="34">
        <v>136632</v>
      </c>
      <c r="W76" s="34">
        <v>17321</v>
      </c>
      <c r="X76" s="34"/>
      <c r="Y76" s="33"/>
      <c r="Z76" s="35">
        <v>164800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309092</v>
      </c>
      <c r="C78" s="19"/>
      <c r="D78" s="20">
        <v>164800</v>
      </c>
      <c r="E78" s="21">
        <v>164800</v>
      </c>
      <c r="F78" s="21">
        <v>113237</v>
      </c>
      <c r="G78" s="21"/>
      <c r="H78" s="21"/>
      <c r="I78" s="21">
        <v>113237</v>
      </c>
      <c r="J78" s="21">
        <v>9602</v>
      </c>
      <c r="K78" s="21">
        <v>13793</v>
      </c>
      <c r="L78" s="21"/>
      <c r="M78" s="21">
        <v>23395</v>
      </c>
      <c r="N78" s="21"/>
      <c r="O78" s="21"/>
      <c r="P78" s="21"/>
      <c r="Q78" s="21"/>
      <c r="R78" s="21"/>
      <c r="S78" s="21"/>
      <c r="T78" s="21"/>
      <c r="U78" s="21"/>
      <c r="V78" s="21">
        <v>136632</v>
      </c>
      <c r="W78" s="21">
        <v>17321</v>
      </c>
      <c r="X78" s="21"/>
      <c r="Y78" s="20"/>
      <c r="Z78" s="23">
        <v>164800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>
        <v>309092</v>
      </c>
      <c r="C83" s="19"/>
      <c r="D83" s="20">
        <v>164800</v>
      </c>
      <c r="E83" s="21">
        <v>164800</v>
      </c>
      <c r="F83" s="21">
        <v>113237</v>
      </c>
      <c r="G83" s="21"/>
      <c r="H83" s="21"/>
      <c r="I83" s="21">
        <v>113237</v>
      </c>
      <c r="J83" s="21">
        <v>9602</v>
      </c>
      <c r="K83" s="21">
        <v>13793</v>
      </c>
      <c r="L83" s="21"/>
      <c r="M83" s="21">
        <v>23395</v>
      </c>
      <c r="N83" s="21"/>
      <c r="O83" s="21"/>
      <c r="P83" s="21"/>
      <c r="Q83" s="21"/>
      <c r="R83" s="21"/>
      <c r="S83" s="21"/>
      <c r="T83" s="21"/>
      <c r="U83" s="21"/>
      <c r="V83" s="21">
        <v>136632</v>
      </c>
      <c r="W83" s="21">
        <v>17321</v>
      </c>
      <c r="X83" s="21"/>
      <c r="Y83" s="20"/>
      <c r="Z83" s="23">
        <v>164800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226105288</v>
      </c>
      <c r="D5" s="153">
        <f>SUM(D6:D8)</f>
        <v>0</v>
      </c>
      <c r="E5" s="154">
        <f t="shared" si="0"/>
        <v>238251300</v>
      </c>
      <c r="F5" s="100">
        <f t="shared" si="0"/>
        <v>239344615</v>
      </c>
      <c r="G5" s="100">
        <f t="shared" si="0"/>
        <v>87998340</v>
      </c>
      <c r="H5" s="100">
        <f t="shared" si="0"/>
        <v>2525983</v>
      </c>
      <c r="I5" s="100">
        <f t="shared" si="0"/>
        <v>913156</v>
      </c>
      <c r="J5" s="100">
        <f t="shared" si="0"/>
        <v>91437479</v>
      </c>
      <c r="K5" s="100">
        <f t="shared" si="0"/>
        <v>1783625</v>
      </c>
      <c r="L5" s="100">
        <f t="shared" si="0"/>
        <v>71408415</v>
      </c>
      <c r="M5" s="100">
        <f t="shared" si="0"/>
        <v>1701005</v>
      </c>
      <c r="N5" s="100">
        <f t="shared" si="0"/>
        <v>74893045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166330524</v>
      </c>
      <c r="X5" s="100">
        <f t="shared" si="0"/>
        <v>119672308</v>
      </c>
      <c r="Y5" s="100">
        <f t="shared" si="0"/>
        <v>46658216</v>
      </c>
      <c r="Z5" s="137">
        <f>+IF(X5&lt;&gt;0,+(Y5/X5)*100,0)</f>
        <v>38.98831465672075</v>
      </c>
      <c r="AA5" s="153">
        <f>SUM(AA6:AA8)</f>
        <v>239344615</v>
      </c>
    </row>
    <row r="6" spans="1:27" ht="13.5">
      <c r="A6" s="138" t="s">
        <v>75</v>
      </c>
      <c r="B6" s="136"/>
      <c r="C6" s="155">
        <v>31998317</v>
      </c>
      <c r="D6" s="155"/>
      <c r="E6" s="156">
        <v>34954900</v>
      </c>
      <c r="F6" s="60">
        <v>34954900</v>
      </c>
      <c r="G6" s="60">
        <v>199425</v>
      </c>
      <c r="H6" s="60">
        <v>1558271</v>
      </c>
      <c r="I6" s="60">
        <v>848212</v>
      </c>
      <c r="J6" s="60">
        <v>2605908</v>
      </c>
      <c r="K6" s="60">
        <v>1699851</v>
      </c>
      <c r="L6" s="60">
        <v>1475807</v>
      </c>
      <c r="M6" s="60">
        <v>1658813</v>
      </c>
      <c r="N6" s="60">
        <v>4834471</v>
      </c>
      <c r="O6" s="60"/>
      <c r="P6" s="60"/>
      <c r="Q6" s="60"/>
      <c r="R6" s="60"/>
      <c r="S6" s="60"/>
      <c r="T6" s="60"/>
      <c r="U6" s="60"/>
      <c r="V6" s="60"/>
      <c r="W6" s="60">
        <v>7440379</v>
      </c>
      <c r="X6" s="60">
        <v>17477450</v>
      </c>
      <c r="Y6" s="60">
        <v>-10037071</v>
      </c>
      <c r="Z6" s="140">
        <v>-57.43</v>
      </c>
      <c r="AA6" s="155">
        <v>34954900</v>
      </c>
    </row>
    <row r="7" spans="1:27" ht="13.5">
      <c r="A7" s="138" t="s">
        <v>76</v>
      </c>
      <c r="B7" s="136"/>
      <c r="C7" s="157">
        <v>192567330</v>
      </c>
      <c r="D7" s="157"/>
      <c r="E7" s="158">
        <v>202461100</v>
      </c>
      <c r="F7" s="159">
        <v>203354415</v>
      </c>
      <c r="G7" s="159">
        <v>87769736</v>
      </c>
      <c r="H7" s="159">
        <v>940548</v>
      </c>
      <c r="I7" s="159">
        <v>32990</v>
      </c>
      <c r="J7" s="159">
        <v>88743274</v>
      </c>
      <c r="K7" s="159">
        <v>36995</v>
      </c>
      <c r="L7" s="159">
        <v>69851253</v>
      </c>
      <c r="M7" s="159">
        <v>21179</v>
      </c>
      <c r="N7" s="159">
        <v>69909427</v>
      </c>
      <c r="O7" s="159"/>
      <c r="P7" s="159"/>
      <c r="Q7" s="159"/>
      <c r="R7" s="159"/>
      <c r="S7" s="159"/>
      <c r="T7" s="159"/>
      <c r="U7" s="159"/>
      <c r="V7" s="159"/>
      <c r="W7" s="159">
        <v>158652701</v>
      </c>
      <c r="X7" s="159">
        <v>101677208</v>
      </c>
      <c r="Y7" s="159">
        <v>56975493</v>
      </c>
      <c r="Z7" s="141">
        <v>56.04</v>
      </c>
      <c r="AA7" s="157">
        <v>203354415</v>
      </c>
    </row>
    <row r="8" spans="1:27" ht="13.5">
      <c r="A8" s="138" t="s">
        <v>77</v>
      </c>
      <c r="B8" s="136"/>
      <c r="C8" s="155">
        <v>1539641</v>
      </c>
      <c r="D8" s="155"/>
      <c r="E8" s="156">
        <v>835300</v>
      </c>
      <c r="F8" s="60">
        <v>1035300</v>
      </c>
      <c r="G8" s="60">
        <v>29179</v>
      </c>
      <c r="H8" s="60">
        <v>27164</v>
      </c>
      <c r="I8" s="60">
        <v>31954</v>
      </c>
      <c r="J8" s="60">
        <v>88297</v>
      </c>
      <c r="K8" s="60">
        <v>46779</v>
      </c>
      <c r="L8" s="60">
        <v>81355</v>
      </c>
      <c r="M8" s="60">
        <v>21013</v>
      </c>
      <c r="N8" s="60">
        <v>149147</v>
      </c>
      <c r="O8" s="60"/>
      <c r="P8" s="60"/>
      <c r="Q8" s="60"/>
      <c r="R8" s="60"/>
      <c r="S8" s="60"/>
      <c r="T8" s="60"/>
      <c r="U8" s="60"/>
      <c r="V8" s="60"/>
      <c r="W8" s="60">
        <v>237444</v>
      </c>
      <c r="X8" s="60">
        <v>517650</v>
      </c>
      <c r="Y8" s="60">
        <v>-280206</v>
      </c>
      <c r="Z8" s="140">
        <v>-54.13</v>
      </c>
      <c r="AA8" s="155">
        <v>1035300</v>
      </c>
    </row>
    <row r="9" spans="1:27" ht="13.5">
      <c r="A9" s="135" t="s">
        <v>78</v>
      </c>
      <c r="B9" s="136"/>
      <c r="C9" s="153">
        <f aca="true" t="shared" si="1" ref="C9:Y9">SUM(C10:C14)</f>
        <v>3338378</v>
      </c>
      <c r="D9" s="153">
        <f>SUM(D10:D14)</f>
        <v>0</v>
      </c>
      <c r="E9" s="154">
        <f t="shared" si="1"/>
        <v>4761500</v>
      </c>
      <c r="F9" s="100">
        <f t="shared" si="1"/>
        <v>4833089</v>
      </c>
      <c r="G9" s="100">
        <f t="shared" si="1"/>
        <v>111572</v>
      </c>
      <c r="H9" s="100">
        <f t="shared" si="1"/>
        <v>412367</v>
      </c>
      <c r="I9" s="100">
        <f t="shared" si="1"/>
        <v>75678</v>
      </c>
      <c r="J9" s="100">
        <f t="shared" si="1"/>
        <v>599617</v>
      </c>
      <c r="K9" s="100">
        <f t="shared" si="1"/>
        <v>39767</v>
      </c>
      <c r="L9" s="100">
        <f t="shared" si="1"/>
        <v>527487</v>
      </c>
      <c r="M9" s="100">
        <f t="shared" si="1"/>
        <v>129525</v>
      </c>
      <c r="N9" s="100">
        <f t="shared" si="1"/>
        <v>696779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1296396</v>
      </c>
      <c r="X9" s="100">
        <f t="shared" si="1"/>
        <v>2416545</v>
      </c>
      <c r="Y9" s="100">
        <f t="shared" si="1"/>
        <v>-1120149</v>
      </c>
      <c r="Z9" s="137">
        <f>+IF(X9&lt;&gt;0,+(Y9/X9)*100,0)</f>
        <v>-46.35332675369174</v>
      </c>
      <c r="AA9" s="153">
        <f>SUM(AA10:AA14)</f>
        <v>4833089</v>
      </c>
    </row>
    <row r="10" spans="1:27" ht="13.5">
      <c r="A10" s="138" t="s">
        <v>79</v>
      </c>
      <c r="B10" s="136"/>
      <c r="C10" s="155">
        <v>45788</v>
      </c>
      <c r="D10" s="155"/>
      <c r="E10" s="156">
        <v>84000</v>
      </c>
      <c r="F10" s="60">
        <v>84000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42000</v>
      </c>
      <c r="Y10" s="60">
        <v>-42000</v>
      </c>
      <c r="Z10" s="140">
        <v>-100</v>
      </c>
      <c r="AA10" s="155">
        <v>84000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313441</v>
      </c>
      <c r="D12" s="155"/>
      <c r="E12" s="156">
        <v>185400</v>
      </c>
      <c r="F12" s="60">
        <v>185400</v>
      </c>
      <c r="G12" s="60"/>
      <c r="H12" s="60">
        <v>7393</v>
      </c>
      <c r="I12" s="60">
        <v>20601</v>
      </c>
      <c r="J12" s="60">
        <v>27994</v>
      </c>
      <c r="K12" s="60">
        <v>9602</v>
      </c>
      <c r="L12" s="60">
        <v>13793</v>
      </c>
      <c r="M12" s="60">
        <v>23731</v>
      </c>
      <c r="N12" s="60">
        <v>47126</v>
      </c>
      <c r="O12" s="60"/>
      <c r="P12" s="60"/>
      <c r="Q12" s="60"/>
      <c r="R12" s="60"/>
      <c r="S12" s="60"/>
      <c r="T12" s="60"/>
      <c r="U12" s="60"/>
      <c r="V12" s="60"/>
      <c r="W12" s="60">
        <v>75120</v>
      </c>
      <c r="X12" s="60">
        <v>92700</v>
      </c>
      <c r="Y12" s="60">
        <v>-17580</v>
      </c>
      <c r="Z12" s="140">
        <v>-18.96</v>
      </c>
      <c r="AA12" s="155">
        <v>185400</v>
      </c>
    </row>
    <row r="13" spans="1:27" ht="13.5">
      <c r="A13" s="138" t="s">
        <v>82</v>
      </c>
      <c r="B13" s="136"/>
      <c r="C13" s="155">
        <v>2872145</v>
      </c>
      <c r="D13" s="155"/>
      <c r="E13" s="156">
        <v>4492100</v>
      </c>
      <c r="F13" s="60">
        <v>4563689</v>
      </c>
      <c r="G13" s="60">
        <v>107217</v>
      </c>
      <c r="H13" s="60">
        <v>400000</v>
      </c>
      <c r="I13" s="60">
        <v>51288</v>
      </c>
      <c r="J13" s="60">
        <v>558505</v>
      </c>
      <c r="K13" s="60">
        <v>24954</v>
      </c>
      <c r="L13" s="60">
        <v>506589</v>
      </c>
      <c r="M13" s="60">
        <v>101531</v>
      </c>
      <c r="N13" s="60">
        <v>633074</v>
      </c>
      <c r="O13" s="60"/>
      <c r="P13" s="60"/>
      <c r="Q13" s="60"/>
      <c r="R13" s="60"/>
      <c r="S13" s="60"/>
      <c r="T13" s="60"/>
      <c r="U13" s="60"/>
      <c r="V13" s="60"/>
      <c r="W13" s="60">
        <v>1191579</v>
      </c>
      <c r="X13" s="60">
        <v>2281845</v>
      </c>
      <c r="Y13" s="60">
        <v>-1090266</v>
      </c>
      <c r="Z13" s="140">
        <v>-47.78</v>
      </c>
      <c r="AA13" s="155">
        <v>4563689</v>
      </c>
    </row>
    <row r="14" spans="1:27" ht="13.5">
      <c r="A14" s="138" t="s">
        <v>83</v>
      </c>
      <c r="B14" s="136"/>
      <c r="C14" s="157">
        <v>107004</v>
      </c>
      <c r="D14" s="157"/>
      <c r="E14" s="158"/>
      <c r="F14" s="159"/>
      <c r="G14" s="159">
        <v>4355</v>
      </c>
      <c r="H14" s="159">
        <v>4974</v>
      </c>
      <c r="I14" s="159">
        <v>3789</v>
      </c>
      <c r="J14" s="159">
        <v>13118</v>
      </c>
      <c r="K14" s="159">
        <v>5211</v>
      </c>
      <c r="L14" s="159">
        <v>7105</v>
      </c>
      <c r="M14" s="159">
        <v>4263</v>
      </c>
      <c r="N14" s="159">
        <v>16579</v>
      </c>
      <c r="O14" s="159"/>
      <c r="P14" s="159"/>
      <c r="Q14" s="159"/>
      <c r="R14" s="159"/>
      <c r="S14" s="159"/>
      <c r="T14" s="159"/>
      <c r="U14" s="159"/>
      <c r="V14" s="159"/>
      <c r="W14" s="159">
        <v>29697</v>
      </c>
      <c r="X14" s="159"/>
      <c r="Y14" s="159">
        <v>29697</v>
      </c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43816474</v>
      </c>
      <c r="D15" s="153">
        <f>SUM(D16:D18)</f>
        <v>0</v>
      </c>
      <c r="E15" s="154">
        <f t="shared" si="2"/>
        <v>82390070</v>
      </c>
      <c r="F15" s="100">
        <f t="shared" si="2"/>
        <v>93380592</v>
      </c>
      <c r="G15" s="100">
        <f t="shared" si="2"/>
        <v>1112258</v>
      </c>
      <c r="H15" s="100">
        <f t="shared" si="2"/>
        <v>20100280</v>
      </c>
      <c r="I15" s="100">
        <f t="shared" si="2"/>
        <v>6185485</v>
      </c>
      <c r="J15" s="100">
        <f t="shared" si="2"/>
        <v>27398023</v>
      </c>
      <c r="K15" s="100">
        <f t="shared" si="2"/>
        <v>12220525</v>
      </c>
      <c r="L15" s="100">
        <f t="shared" si="2"/>
        <v>1806</v>
      </c>
      <c r="M15" s="100">
        <f t="shared" si="2"/>
        <v>199016</v>
      </c>
      <c r="N15" s="100">
        <f t="shared" si="2"/>
        <v>12421347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39819370</v>
      </c>
      <c r="X15" s="100">
        <f t="shared" si="2"/>
        <v>46690296</v>
      </c>
      <c r="Y15" s="100">
        <f t="shared" si="2"/>
        <v>-6870926</v>
      </c>
      <c r="Z15" s="137">
        <f>+IF(X15&lt;&gt;0,+(Y15/X15)*100,0)</f>
        <v>-14.715961535133554</v>
      </c>
      <c r="AA15" s="153">
        <f>SUM(AA16:AA18)</f>
        <v>93380592</v>
      </c>
    </row>
    <row r="16" spans="1:27" ht="13.5">
      <c r="A16" s="138" t="s">
        <v>85</v>
      </c>
      <c r="B16" s="136"/>
      <c r="C16" s="155">
        <v>811085</v>
      </c>
      <c r="D16" s="155"/>
      <c r="E16" s="156">
        <v>1272900</v>
      </c>
      <c r="F16" s="60">
        <v>1272900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636450</v>
      </c>
      <c r="Y16" s="60">
        <v>-636450</v>
      </c>
      <c r="Z16" s="140">
        <v>-100</v>
      </c>
      <c r="AA16" s="155">
        <v>1272900</v>
      </c>
    </row>
    <row r="17" spans="1:27" ht="13.5">
      <c r="A17" s="138" t="s">
        <v>86</v>
      </c>
      <c r="B17" s="136"/>
      <c r="C17" s="155">
        <v>35954261</v>
      </c>
      <c r="D17" s="155"/>
      <c r="E17" s="156">
        <v>67855820</v>
      </c>
      <c r="F17" s="60">
        <v>78846342</v>
      </c>
      <c r="G17" s="60">
        <v>4500</v>
      </c>
      <c r="H17" s="60">
        <v>20100280</v>
      </c>
      <c r="I17" s="60">
        <v>6185485</v>
      </c>
      <c r="J17" s="60">
        <v>26290265</v>
      </c>
      <c r="K17" s="60">
        <v>12220525</v>
      </c>
      <c r="L17" s="60">
        <v>1806</v>
      </c>
      <c r="M17" s="60">
        <v>199016</v>
      </c>
      <c r="N17" s="60">
        <v>12421347</v>
      </c>
      <c r="O17" s="60"/>
      <c r="P17" s="60"/>
      <c r="Q17" s="60"/>
      <c r="R17" s="60"/>
      <c r="S17" s="60"/>
      <c r="T17" s="60"/>
      <c r="U17" s="60"/>
      <c r="V17" s="60"/>
      <c r="W17" s="60">
        <v>38711612</v>
      </c>
      <c r="X17" s="60">
        <v>39423171</v>
      </c>
      <c r="Y17" s="60">
        <v>-711559</v>
      </c>
      <c r="Z17" s="140">
        <v>-1.8</v>
      </c>
      <c r="AA17" s="155">
        <v>78846342</v>
      </c>
    </row>
    <row r="18" spans="1:27" ht="13.5">
      <c r="A18" s="138" t="s">
        <v>87</v>
      </c>
      <c r="B18" s="136"/>
      <c r="C18" s="155">
        <v>7051128</v>
      </c>
      <c r="D18" s="155"/>
      <c r="E18" s="156">
        <v>13261350</v>
      </c>
      <c r="F18" s="60">
        <v>13261350</v>
      </c>
      <c r="G18" s="60">
        <v>1107758</v>
      </c>
      <c r="H18" s="60"/>
      <c r="I18" s="60"/>
      <c r="J18" s="60">
        <v>1107758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1107758</v>
      </c>
      <c r="X18" s="60">
        <v>6630675</v>
      </c>
      <c r="Y18" s="60">
        <v>-5522917</v>
      </c>
      <c r="Z18" s="140">
        <v>-83.29</v>
      </c>
      <c r="AA18" s="155">
        <v>13261350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>
        <v>88202</v>
      </c>
      <c r="D24" s="153"/>
      <c r="E24" s="154">
        <v>50000</v>
      </c>
      <c r="F24" s="100">
        <v>50000</v>
      </c>
      <c r="G24" s="100">
        <v>4386</v>
      </c>
      <c r="H24" s="100">
        <v>4386</v>
      </c>
      <c r="I24" s="100">
        <v>2193</v>
      </c>
      <c r="J24" s="100">
        <v>10965</v>
      </c>
      <c r="K24" s="100">
        <v>2193</v>
      </c>
      <c r="L24" s="100"/>
      <c r="M24" s="100"/>
      <c r="N24" s="100">
        <v>2193</v>
      </c>
      <c r="O24" s="100"/>
      <c r="P24" s="100"/>
      <c r="Q24" s="100"/>
      <c r="R24" s="100"/>
      <c r="S24" s="100"/>
      <c r="T24" s="100"/>
      <c r="U24" s="100"/>
      <c r="V24" s="100"/>
      <c r="W24" s="100">
        <v>13158</v>
      </c>
      <c r="X24" s="100">
        <v>25000</v>
      </c>
      <c r="Y24" s="100">
        <v>-11842</v>
      </c>
      <c r="Z24" s="137">
        <v>-47.37</v>
      </c>
      <c r="AA24" s="153">
        <v>50000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273348342</v>
      </c>
      <c r="D25" s="168">
        <f>+D5+D9+D15+D19+D24</f>
        <v>0</v>
      </c>
      <c r="E25" s="169">
        <f t="shared" si="4"/>
        <v>325452870</v>
      </c>
      <c r="F25" s="73">
        <f t="shared" si="4"/>
        <v>337608296</v>
      </c>
      <c r="G25" s="73">
        <f t="shared" si="4"/>
        <v>89226556</v>
      </c>
      <c r="H25" s="73">
        <f t="shared" si="4"/>
        <v>23043016</v>
      </c>
      <c r="I25" s="73">
        <f t="shared" si="4"/>
        <v>7176512</v>
      </c>
      <c r="J25" s="73">
        <f t="shared" si="4"/>
        <v>119446084</v>
      </c>
      <c r="K25" s="73">
        <f t="shared" si="4"/>
        <v>14046110</v>
      </c>
      <c r="L25" s="73">
        <f t="shared" si="4"/>
        <v>71937708</v>
      </c>
      <c r="M25" s="73">
        <f t="shared" si="4"/>
        <v>2029546</v>
      </c>
      <c r="N25" s="73">
        <f t="shared" si="4"/>
        <v>88013364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207459448</v>
      </c>
      <c r="X25" s="73">
        <f t="shared" si="4"/>
        <v>168804149</v>
      </c>
      <c r="Y25" s="73">
        <f t="shared" si="4"/>
        <v>38655299</v>
      </c>
      <c r="Z25" s="170">
        <f>+IF(X25&lt;&gt;0,+(Y25/X25)*100,0)</f>
        <v>22.899495793791182</v>
      </c>
      <c r="AA25" s="168">
        <f>+AA5+AA9+AA15+AA19+AA24</f>
        <v>337608296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97044902</v>
      </c>
      <c r="D28" s="153">
        <f>SUM(D29:D31)</f>
        <v>0</v>
      </c>
      <c r="E28" s="154">
        <f t="shared" si="5"/>
        <v>119666610</v>
      </c>
      <c r="F28" s="100">
        <f t="shared" si="5"/>
        <v>121486617</v>
      </c>
      <c r="G28" s="100">
        <f t="shared" si="5"/>
        <v>5822923</v>
      </c>
      <c r="H28" s="100">
        <f t="shared" si="5"/>
        <v>4347435</v>
      </c>
      <c r="I28" s="100">
        <f t="shared" si="5"/>
        <v>7437056</v>
      </c>
      <c r="J28" s="100">
        <f t="shared" si="5"/>
        <v>17607414</v>
      </c>
      <c r="K28" s="100">
        <f t="shared" si="5"/>
        <v>6895681</v>
      </c>
      <c r="L28" s="100">
        <f t="shared" si="5"/>
        <v>7010047</v>
      </c>
      <c r="M28" s="100">
        <f t="shared" si="5"/>
        <v>9031514</v>
      </c>
      <c r="N28" s="100">
        <f t="shared" si="5"/>
        <v>22937242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40544656</v>
      </c>
      <c r="X28" s="100">
        <f t="shared" si="5"/>
        <v>60743309</v>
      </c>
      <c r="Y28" s="100">
        <f t="shared" si="5"/>
        <v>-20198653</v>
      </c>
      <c r="Z28" s="137">
        <f>+IF(X28&lt;&gt;0,+(Y28/X28)*100,0)</f>
        <v>-33.25247394737748</v>
      </c>
      <c r="AA28" s="153">
        <f>SUM(AA29:AA31)</f>
        <v>121486617</v>
      </c>
    </row>
    <row r="29" spans="1:27" ht="13.5">
      <c r="A29" s="138" t="s">
        <v>75</v>
      </c>
      <c r="B29" s="136"/>
      <c r="C29" s="155">
        <v>34500240</v>
      </c>
      <c r="D29" s="155"/>
      <c r="E29" s="156">
        <v>43575720</v>
      </c>
      <c r="F29" s="60">
        <v>44316512</v>
      </c>
      <c r="G29" s="60">
        <v>2816966</v>
      </c>
      <c r="H29" s="60">
        <v>1139086</v>
      </c>
      <c r="I29" s="60">
        <v>2496743</v>
      </c>
      <c r="J29" s="60">
        <v>6452795</v>
      </c>
      <c r="K29" s="60">
        <v>2227779</v>
      </c>
      <c r="L29" s="60">
        <v>2265882</v>
      </c>
      <c r="M29" s="60">
        <v>2925510</v>
      </c>
      <c r="N29" s="60">
        <v>7419171</v>
      </c>
      <c r="O29" s="60"/>
      <c r="P29" s="60"/>
      <c r="Q29" s="60"/>
      <c r="R29" s="60"/>
      <c r="S29" s="60"/>
      <c r="T29" s="60"/>
      <c r="U29" s="60"/>
      <c r="V29" s="60"/>
      <c r="W29" s="60">
        <v>13871966</v>
      </c>
      <c r="X29" s="60">
        <v>22158256</v>
      </c>
      <c r="Y29" s="60">
        <v>-8286290</v>
      </c>
      <c r="Z29" s="140">
        <v>-37.4</v>
      </c>
      <c r="AA29" s="155">
        <v>44316512</v>
      </c>
    </row>
    <row r="30" spans="1:27" ht="13.5">
      <c r="A30" s="138" t="s">
        <v>76</v>
      </c>
      <c r="B30" s="136"/>
      <c r="C30" s="157">
        <v>15201228</v>
      </c>
      <c r="D30" s="157"/>
      <c r="E30" s="158">
        <v>15306900</v>
      </c>
      <c r="F30" s="159">
        <v>16200215</v>
      </c>
      <c r="G30" s="159">
        <v>882396</v>
      </c>
      <c r="H30" s="159">
        <v>1026451</v>
      </c>
      <c r="I30" s="159">
        <v>989780</v>
      </c>
      <c r="J30" s="159">
        <v>2898627</v>
      </c>
      <c r="K30" s="159">
        <v>925790</v>
      </c>
      <c r="L30" s="159">
        <v>1327406</v>
      </c>
      <c r="M30" s="159">
        <v>900093</v>
      </c>
      <c r="N30" s="159">
        <v>3153289</v>
      </c>
      <c r="O30" s="159"/>
      <c r="P30" s="159"/>
      <c r="Q30" s="159"/>
      <c r="R30" s="159"/>
      <c r="S30" s="159"/>
      <c r="T30" s="159"/>
      <c r="U30" s="159"/>
      <c r="V30" s="159"/>
      <c r="W30" s="159">
        <v>6051916</v>
      </c>
      <c r="X30" s="159">
        <v>8100108</v>
      </c>
      <c r="Y30" s="159">
        <v>-2048192</v>
      </c>
      <c r="Z30" s="141">
        <v>-25.29</v>
      </c>
      <c r="AA30" s="157">
        <v>16200215</v>
      </c>
    </row>
    <row r="31" spans="1:27" ht="13.5">
      <c r="A31" s="138" t="s">
        <v>77</v>
      </c>
      <c r="B31" s="136"/>
      <c r="C31" s="155">
        <v>47343434</v>
      </c>
      <c r="D31" s="155"/>
      <c r="E31" s="156">
        <v>60783990</v>
      </c>
      <c r="F31" s="60">
        <v>60969890</v>
      </c>
      <c r="G31" s="60">
        <v>2123561</v>
      </c>
      <c r="H31" s="60">
        <v>2181898</v>
      </c>
      <c r="I31" s="60">
        <v>3950533</v>
      </c>
      <c r="J31" s="60">
        <v>8255992</v>
      </c>
      <c r="K31" s="60">
        <v>3742112</v>
      </c>
      <c r="L31" s="60">
        <v>3416759</v>
      </c>
      <c r="M31" s="60">
        <v>5205911</v>
      </c>
      <c r="N31" s="60">
        <v>12364782</v>
      </c>
      <c r="O31" s="60"/>
      <c r="P31" s="60"/>
      <c r="Q31" s="60"/>
      <c r="R31" s="60"/>
      <c r="S31" s="60"/>
      <c r="T31" s="60"/>
      <c r="U31" s="60"/>
      <c r="V31" s="60"/>
      <c r="W31" s="60">
        <v>20620774</v>
      </c>
      <c r="X31" s="60">
        <v>30484945</v>
      </c>
      <c r="Y31" s="60">
        <v>-9864171</v>
      </c>
      <c r="Z31" s="140">
        <v>-32.36</v>
      </c>
      <c r="AA31" s="155">
        <v>60969890</v>
      </c>
    </row>
    <row r="32" spans="1:27" ht="13.5">
      <c r="A32" s="135" t="s">
        <v>78</v>
      </c>
      <c r="B32" s="136"/>
      <c r="C32" s="153">
        <f aca="true" t="shared" si="6" ref="C32:Y32">SUM(C33:C37)</f>
        <v>96299531</v>
      </c>
      <c r="D32" s="153">
        <f>SUM(D33:D37)</f>
        <v>0</v>
      </c>
      <c r="E32" s="154">
        <f t="shared" si="6"/>
        <v>112761450</v>
      </c>
      <c r="F32" s="100">
        <f t="shared" si="6"/>
        <v>123912692</v>
      </c>
      <c r="G32" s="100">
        <f t="shared" si="6"/>
        <v>7342718</v>
      </c>
      <c r="H32" s="100">
        <f t="shared" si="6"/>
        <v>5177578</v>
      </c>
      <c r="I32" s="100">
        <f t="shared" si="6"/>
        <v>9253208</v>
      </c>
      <c r="J32" s="100">
        <f t="shared" si="6"/>
        <v>21773504</v>
      </c>
      <c r="K32" s="100">
        <f t="shared" si="6"/>
        <v>10862894</v>
      </c>
      <c r="L32" s="100">
        <f t="shared" si="6"/>
        <v>11932414</v>
      </c>
      <c r="M32" s="100">
        <f t="shared" si="6"/>
        <v>12763253</v>
      </c>
      <c r="N32" s="100">
        <f t="shared" si="6"/>
        <v>35558561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57332065</v>
      </c>
      <c r="X32" s="100">
        <f t="shared" si="6"/>
        <v>61956347</v>
      </c>
      <c r="Y32" s="100">
        <f t="shared" si="6"/>
        <v>-4624282</v>
      </c>
      <c r="Z32" s="137">
        <f>+IF(X32&lt;&gt;0,+(Y32/X32)*100,0)</f>
        <v>-7.4637744539716</v>
      </c>
      <c r="AA32" s="153">
        <f>SUM(AA33:AA37)</f>
        <v>123912692</v>
      </c>
    </row>
    <row r="33" spans="1:27" ht="13.5">
      <c r="A33" s="138" t="s">
        <v>79</v>
      </c>
      <c r="B33" s="136"/>
      <c r="C33" s="155">
        <v>14798007</v>
      </c>
      <c r="D33" s="155"/>
      <c r="E33" s="156">
        <v>13079380</v>
      </c>
      <c r="F33" s="60">
        <v>13079380</v>
      </c>
      <c r="G33" s="60">
        <v>474872</v>
      </c>
      <c r="H33" s="60">
        <v>645847</v>
      </c>
      <c r="I33" s="60">
        <v>859168</v>
      </c>
      <c r="J33" s="60">
        <v>1979887</v>
      </c>
      <c r="K33" s="60">
        <v>3280281</v>
      </c>
      <c r="L33" s="60">
        <v>1500743</v>
      </c>
      <c r="M33" s="60">
        <v>1458686</v>
      </c>
      <c r="N33" s="60">
        <v>6239710</v>
      </c>
      <c r="O33" s="60"/>
      <c r="P33" s="60"/>
      <c r="Q33" s="60"/>
      <c r="R33" s="60"/>
      <c r="S33" s="60"/>
      <c r="T33" s="60"/>
      <c r="U33" s="60"/>
      <c r="V33" s="60"/>
      <c r="W33" s="60">
        <v>8219597</v>
      </c>
      <c r="X33" s="60">
        <v>6539690</v>
      </c>
      <c r="Y33" s="60">
        <v>1679907</v>
      </c>
      <c r="Z33" s="140">
        <v>25.69</v>
      </c>
      <c r="AA33" s="155">
        <v>13079380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39460411</v>
      </c>
      <c r="D35" s="155"/>
      <c r="E35" s="156">
        <v>42254430</v>
      </c>
      <c r="F35" s="60">
        <v>42254430</v>
      </c>
      <c r="G35" s="60">
        <v>2074245</v>
      </c>
      <c r="H35" s="60">
        <v>1967877</v>
      </c>
      <c r="I35" s="60">
        <v>2324411</v>
      </c>
      <c r="J35" s="60">
        <v>6366533</v>
      </c>
      <c r="K35" s="60">
        <v>2487577</v>
      </c>
      <c r="L35" s="60">
        <v>3160784</v>
      </c>
      <c r="M35" s="60">
        <v>2378152</v>
      </c>
      <c r="N35" s="60">
        <v>8026513</v>
      </c>
      <c r="O35" s="60"/>
      <c r="P35" s="60"/>
      <c r="Q35" s="60"/>
      <c r="R35" s="60"/>
      <c r="S35" s="60"/>
      <c r="T35" s="60"/>
      <c r="U35" s="60"/>
      <c r="V35" s="60"/>
      <c r="W35" s="60">
        <v>14393046</v>
      </c>
      <c r="X35" s="60">
        <v>21127215</v>
      </c>
      <c r="Y35" s="60">
        <v>-6734169</v>
      </c>
      <c r="Z35" s="140">
        <v>-31.87</v>
      </c>
      <c r="AA35" s="155">
        <v>42254430</v>
      </c>
    </row>
    <row r="36" spans="1:27" ht="13.5">
      <c r="A36" s="138" t="s">
        <v>82</v>
      </c>
      <c r="B36" s="136"/>
      <c r="C36" s="155">
        <v>16179340</v>
      </c>
      <c r="D36" s="155"/>
      <c r="E36" s="156">
        <v>29359600</v>
      </c>
      <c r="F36" s="60">
        <v>40031189</v>
      </c>
      <c r="G36" s="60">
        <v>3058889</v>
      </c>
      <c r="H36" s="60">
        <v>783106</v>
      </c>
      <c r="I36" s="60">
        <v>4045387</v>
      </c>
      <c r="J36" s="60">
        <v>7887382</v>
      </c>
      <c r="K36" s="60">
        <v>2866349</v>
      </c>
      <c r="L36" s="60">
        <v>4204657</v>
      </c>
      <c r="M36" s="60">
        <v>6753303</v>
      </c>
      <c r="N36" s="60">
        <v>13824309</v>
      </c>
      <c r="O36" s="60"/>
      <c r="P36" s="60"/>
      <c r="Q36" s="60"/>
      <c r="R36" s="60"/>
      <c r="S36" s="60"/>
      <c r="T36" s="60"/>
      <c r="U36" s="60"/>
      <c r="V36" s="60"/>
      <c r="W36" s="60">
        <v>21711691</v>
      </c>
      <c r="X36" s="60">
        <v>20015595</v>
      </c>
      <c r="Y36" s="60">
        <v>1696096</v>
      </c>
      <c r="Z36" s="140">
        <v>8.47</v>
      </c>
      <c r="AA36" s="155">
        <v>40031189</v>
      </c>
    </row>
    <row r="37" spans="1:27" ht="13.5">
      <c r="A37" s="138" t="s">
        <v>83</v>
      </c>
      <c r="B37" s="136"/>
      <c r="C37" s="157">
        <v>25861773</v>
      </c>
      <c r="D37" s="157"/>
      <c r="E37" s="158">
        <v>28068040</v>
      </c>
      <c r="F37" s="159">
        <v>28547693</v>
      </c>
      <c r="G37" s="159">
        <v>1734712</v>
      </c>
      <c r="H37" s="159">
        <v>1780748</v>
      </c>
      <c r="I37" s="159">
        <v>2024242</v>
      </c>
      <c r="J37" s="159">
        <v>5539702</v>
      </c>
      <c r="K37" s="159">
        <v>2228687</v>
      </c>
      <c r="L37" s="159">
        <v>3066230</v>
      </c>
      <c r="M37" s="159">
        <v>2173112</v>
      </c>
      <c r="N37" s="159">
        <v>7468029</v>
      </c>
      <c r="O37" s="159"/>
      <c r="P37" s="159"/>
      <c r="Q37" s="159"/>
      <c r="R37" s="159"/>
      <c r="S37" s="159"/>
      <c r="T37" s="159"/>
      <c r="U37" s="159"/>
      <c r="V37" s="159"/>
      <c r="W37" s="159">
        <v>13007731</v>
      </c>
      <c r="X37" s="159">
        <v>14273847</v>
      </c>
      <c r="Y37" s="159">
        <v>-1266116</v>
      </c>
      <c r="Z37" s="141">
        <v>-8.87</v>
      </c>
      <c r="AA37" s="157">
        <v>28547693</v>
      </c>
    </row>
    <row r="38" spans="1:27" ht="13.5">
      <c r="A38" s="135" t="s">
        <v>84</v>
      </c>
      <c r="B38" s="142"/>
      <c r="C38" s="153">
        <f aca="true" t="shared" si="7" ref="C38:Y38">SUM(C39:C41)</f>
        <v>54569470</v>
      </c>
      <c r="D38" s="153">
        <f>SUM(D39:D41)</f>
        <v>0</v>
      </c>
      <c r="E38" s="154">
        <f t="shared" si="7"/>
        <v>87220628</v>
      </c>
      <c r="F38" s="100">
        <f t="shared" si="7"/>
        <v>95989646</v>
      </c>
      <c r="G38" s="100">
        <f t="shared" si="7"/>
        <v>4523999</v>
      </c>
      <c r="H38" s="100">
        <f t="shared" si="7"/>
        <v>4949560</v>
      </c>
      <c r="I38" s="100">
        <f t="shared" si="7"/>
        <v>5608514</v>
      </c>
      <c r="J38" s="100">
        <f t="shared" si="7"/>
        <v>15082073</v>
      </c>
      <c r="K38" s="100">
        <f t="shared" si="7"/>
        <v>6149329</v>
      </c>
      <c r="L38" s="100">
        <f t="shared" si="7"/>
        <v>8307429</v>
      </c>
      <c r="M38" s="100">
        <f t="shared" si="7"/>
        <v>8174073</v>
      </c>
      <c r="N38" s="100">
        <f t="shared" si="7"/>
        <v>22630831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37712904</v>
      </c>
      <c r="X38" s="100">
        <f t="shared" si="7"/>
        <v>47994823</v>
      </c>
      <c r="Y38" s="100">
        <f t="shared" si="7"/>
        <v>-10281919</v>
      </c>
      <c r="Z38" s="137">
        <f>+IF(X38&lt;&gt;0,+(Y38/X38)*100,0)</f>
        <v>-21.42297514046463</v>
      </c>
      <c r="AA38" s="153">
        <f>SUM(AA39:AA41)</f>
        <v>95989646</v>
      </c>
    </row>
    <row r="39" spans="1:27" ht="13.5">
      <c r="A39" s="138" t="s">
        <v>85</v>
      </c>
      <c r="B39" s="136"/>
      <c r="C39" s="155">
        <v>6607490</v>
      </c>
      <c r="D39" s="155"/>
      <c r="E39" s="156">
        <v>7111708</v>
      </c>
      <c r="F39" s="60">
        <v>7111708</v>
      </c>
      <c r="G39" s="60">
        <v>195234</v>
      </c>
      <c r="H39" s="60">
        <v>374560</v>
      </c>
      <c r="I39" s="60">
        <v>243487</v>
      </c>
      <c r="J39" s="60">
        <v>813281</v>
      </c>
      <c r="K39" s="60">
        <v>563491</v>
      </c>
      <c r="L39" s="60">
        <v>585878</v>
      </c>
      <c r="M39" s="60">
        <v>429124</v>
      </c>
      <c r="N39" s="60">
        <v>1578493</v>
      </c>
      <c r="O39" s="60"/>
      <c r="P39" s="60"/>
      <c r="Q39" s="60"/>
      <c r="R39" s="60"/>
      <c r="S39" s="60"/>
      <c r="T39" s="60"/>
      <c r="U39" s="60"/>
      <c r="V39" s="60"/>
      <c r="W39" s="60">
        <v>2391774</v>
      </c>
      <c r="X39" s="60">
        <v>3555854</v>
      </c>
      <c r="Y39" s="60">
        <v>-1164080</v>
      </c>
      <c r="Z39" s="140">
        <v>-32.74</v>
      </c>
      <c r="AA39" s="155">
        <v>7111708</v>
      </c>
    </row>
    <row r="40" spans="1:27" ht="13.5">
      <c r="A40" s="138" t="s">
        <v>86</v>
      </c>
      <c r="B40" s="136"/>
      <c r="C40" s="155">
        <v>37483971</v>
      </c>
      <c r="D40" s="155"/>
      <c r="E40" s="156">
        <v>66908970</v>
      </c>
      <c r="F40" s="60">
        <v>75677988</v>
      </c>
      <c r="G40" s="60">
        <v>4052461</v>
      </c>
      <c r="H40" s="60">
        <v>4182046</v>
      </c>
      <c r="I40" s="60">
        <v>4957818</v>
      </c>
      <c r="J40" s="60">
        <v>13192325</v>
      </c>
      <c r="K40" s="60">
        <v>4834984</v>
      </c>
      <c r="L40" s="60">
        <v>7173271</v>
      </c>
      <c r="M40" s="60">
        <v>7215592</v>
      </c>
      <c r="N40" s="60">
        <v>19223847</v>
      </c>
      <c r="O40" s="60"/>
      <c r="P40" s="60"/>
      <c r="Q40" s="60"/>
      <c r="R40" s="60"/>
      <c r="S40" s="60"/>
      <c r="T40" s="60"/>
      <c r="U40" s="60"/>
      <c r="V40" s="60"/>
      <c r="W40" s="60">
        <v>32416172</v>
      </c>
      <c r="X40" s="60">
        <v>37838994</v>
      </c>
      <c r="Y40" s="60">
        <v>-5422822</v>
      </c>
      <c r="Z40" s="140">
        <v>-14.33</v>
      </c>
      <c r="AA40" s="155">
        <v>75677988</v>
      </c>
    </row>
    <row r="41" spans="1:27" ht="13.5">
      <c r="A41" s="138" t="s">
        <v>87</v>
      </c>
      <c r="B41" s="136"/>
      <c r="C41" s="155">
        <v>10478009</v>
      </c>
      <c r="D41" s="155"/>
      <c r="E41" s="156">
        <v>13199950</v>
      </c>
      <c r="F41" s="60">
        <v>13199950</v>
      </c>
      <c r="G41" s="60">
        <v>276304</v>
      </c>
      <c r="H41" s="60">
        <v>392954</v>
      </c>
      <c r="I41" s="60">
        <v>407209</v>
      </c>
      <c r="J41" s="60">
        <v>1076467</v>
      </c>
      <c r="K41" s="60">
        <v>750854</v>
      </c>
      <c r="L41" s="60">
        <v>548280</v>
      </c>
      <c r="M41" s="60">
        <v>529357</v>
      </c>
      <c r="N41" s="60">
        <v>1828491</v>
      </c>
      <c r="O41" s="60"/>
      <c r="P41" s="60"/>
      <c r="Q41" s="60"/>
      <c r="R41" s="60"/>
      <c r="S41" s="60"/>
      <c r="T41" s="60"/>
      <c r="U41" s="60"/>
      <c r="V41" s="60"/>
      <c r="W41" s="60">
        <v>2904958</v>
      </c>
      <c r="X41" s="60">
        <v>6599975</v>
      </c>
      <c r="Y41" s="60">
        <v>-3695017</v>
      </c>
      <c r="Z41" s="140">
        <v>-55.99</v>
      </c>
      <c r="AA41" s="155">
        <v>13199950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5811194</v>
      </c>
      <c r="D47" s="153"/>
      <c r="E47" s="154">
        <v>5645960</v>
      </c>
      <c r="F47" s="100">
        <v>5645960</v>
      </c>
      <c r="G47" s="100">
        <v>344065</v>
      </c>
      <c r="H47" s="100">
        <v>292722</v>
      </c>
      <c r="I47" s="100">
        <v>385010</v>
      </c>
      <c r="J47" s="100">
        <v>1021797</v>
      </c>
      <c r="K47" s="100">
        <v>659829</v>
      </c>
      <c r="L47" s="100">
        <v>554359</v>
      </c>
      <c r="M47" s="100">
        <v>333795</v>
      </c>
      <c r="N47" s="100">
        <v>1547983</v>
      </c>
      <c r="O47" s="100"/>
      <c r="P47" s="100"/>
      <c r="Q47" s="100"/>
      <c r="R47" s="100"/>
      <c r="S47" s="100"/>
      <c r="T47" s="100"/>
      <c r="U47" s="100"/>
      <c r="V47" s="100"/>
      <c r="W47" s="100">
        <v>2569780</v>
      </c>
      <c r="X47" s="100">
        <v>2822980</v>
      </c>
      <c r="Y47" s="100">
        <v>-253200</v>
      </c>
      <c r="Z47" s="137">
        <v>-8.97</v>
      </c>
      <c r="AA47" s="153">
        <v>5645960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253725097</v>
      </c>
      <c r="D48" s="168">
        <f>+D28+D32+D38+D42+D47</f>
        <v>0</v>
      </c>
      <c r="E48" s="169">
        <f t="shared" si="9"/>
        <v>325294648</v>
      </c>
      <c r="F48" s="73">
        <f t="shared" si="9"/>
        <v>347034915</v>
      </c>
      <c r="G48" s="73">
        <f t="shared" si="9"/>
        <v>18033705</v>
      </c>
      <c r="H48" s="73">
        <f t="shared" si="9"/>
        <v>14767295</v>
      </c>
      <c r="I48" s="73">
        <f t="shared" si="9"/>
        <v>22683788</v>
      </c>
      <c r="J48" s="73">
        <f t="shared" si="9"/>
        <v>55484788</v>
      </c>
      <c r="K48" s="73">
        <f t="shared" si="9"/>
        <v>24567733</v>
      </c>
      <c r="L48" s="73">
        <f t="shared" si="9"/>
        <v>27804249</v>
      </c>
      <c r="M48" s="73">
        <f t="shared" si="9"/>
        <v>30302635</v>
      </c>
      <c r="N48" s="73">
        <f t="shared" si="9"/>
        <v>82674617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138159405</v>
      </c>
      <c r="X48" s="73">
        <f t="shared" si="9"/>
        <v>173517459</v>
      </c>
      <c r="Y48" s="73">
        <f t="shared" si="9"/>
        <v>-35358054</v>
      </c>
      <c r="Z48" s="170">
        <f>+IF(X48&lt;&gt;0,+(Y48/X48)*100,0)</f>
        <v>-20.377231319414378</v>
      </c>
      <c r="AA48" s="168">
        <f>+AA28+AA32+AA38+AA42+AA47</f>
        <v>347034915</v>
      </c>
    </row>
    <row r="49" spans="1:27" ht="13.5">
      <c r="A49" s="148" t="s">
        <v>49</v>
      </c>
      <c r="B49" s="149"/>
      <c r="C49" s="171">
        <f aca="true" t="shared" si="10" ref="C49:Y49">+C25-C48</f>
        <v>19623245</v>
      </c>
      <c r="D49" s="171">
        <f>+D25-D48</f>
        <v>0</v>
      </c>
      <c r="E49" s="172">
        <f t="shared" si="10"/>
        <v>158222</v>
      </c>
      <c r="F49" s="173">
        <f t="shared" si="10"/>
        <v>-9426619</v>
      </c>
      <c r="G49" s="173">
        <f t="shared" si="10"/>
        <v>71192851</v>
      </c>
      <c r="H49" s="173">
        <f t="shared" si="10"/>
        <v>8275721</v>
      </c>
      <c r="I49" s="173">
        <f t="shared" si="10"/>
        <v>-15507276</v>
      </c>
      <c r="J49" s="173">
        <f t="shared" si="10"/>
        <v>63961296</v>
      </c>
      <c r="K49" s="173">
        <f t="shared" si="10"/>
        <v>-10521623</v>
      </c>
      <c r="L49" s="173">
        <f t="shared" si="10"/>
        <v>44133459</v>
      </c>
      <c r="M49" s="173">
        <f t="shared" si="10"/>
        <v>-28273089</v>
      </c>
      <c r="N49" s="173">
        <f t="shared" si="10"/>
        <v>5338747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69300043</v>
      </c>
      <c r="X49" s="173">
        <f>IF(F25=F48,0,X25-X48)</f>
        <v>-4713310</v>
      </c>
      <c r="Y49" s="173">
        <f t="shared" si="10"/>
        <v>74013353</v>
      </c>
      <c r="Z49" s="174">
        <f>+IF(X49&lt;&gt;0,+(Y49/X49)*100,0)</f>
        <v>-1570.3052207472033</v>
      </c>
      <c r="AA49" s="171">
        <f>+AA25-AA48</f>
        <v>-9426619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309092</v>
      </c>
      <c r="D11" s="155">
        <v>0</v>
      </c>
      <c r="E11" s="156">
        <v>164800</v>
      </c>
      <c r="F11" s="60">
        <v>164800</v>
      </c>
      <c r="G11" s="60">
        <v>0</v>
      </c>
      <c r="H11" s="60">
        <v>7037</v>
      </c>
      <c r="I11" s="60">
        <v>15563</v>
      </c>
      <c r="J11" s="60">
        <v>22600</v>
      </c>
      <c r="K11" s="60">
        <v>9602</v>
      </c>
      <c r="L11" s="60">
        <v>13793</v>
      </c>
      <c r="M11" s="60">
        <v>23731</v>
      </c>
      <c r="N11" s="60">
        <v>47126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69726</v>
      </c>
      <c r="X11" s="60">
        <v>82400</v>
      </c>
      <c r="Y11" s="60">
        <v>-12674</v>
      </c>
      <c r="Z11" s="140">
        <v>-15.38</v>
      </c>
      <c r="AA11" s="155">
        <v>164800</v>
      </c>
    </row>
    <row r="12" spans="1:27" ht="13.5">
      <c r="A12" s="183" t="s">
        <v>108</v>
      </c>
      <c r="B12" s="185"/>
      <c r="C12" s="155">
        <v>57560</v>
      </c>
      <c r="D12" s="155">
        <v>0</v>
      </c>
      <c r="E12" s="156">
        <v>178800</v>
      </c>
      <c r="F12" s="60">
        <v>178800</v>
      </c>
      <c r="G12" s="60">
        <v>5777</v>
      </c>
      <c r="H12" s="60">
        <v>5650</v>
      </c>
      <c r="I12" s="60">
        <v>3709</v>
      </c>
      <c r="J12" s="60">
        <v>15136</v>
      </c>
      <c r="K12" s="60">
        <v>9985</v>
      </c>
      <c r="L12" s="60">
        <v>5349</v>
      </c>
      <c r="M12" s="60">
        <v>4809</v>
      </c>
      <c r="N12" s="60">
        <v>20143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35279</v>
      </c>
      <c r="X12" s="60">
        <v>89400</v>
      </c>
      <c r="Y12" s="60">
        <v>-54121</v>
      </c>
      <c r="Z12" s="140">
        <v>-60.54</v>
      </c>
      <c r="AA12" s="155">
        <v>178800</v>
      </c>
    </row>
    <row r="13" spans="1:27" ht="13.5">
      <c r="A13" s="181" t="s">
        <v>109</v>
      </c>
      <c r="B13" s="185"/>
      <c r="C13" s="155">
        <v>24451381</v>
      </c>
      <c r="D13" s="155">
        <v>0</v>
      </c>
      <c r="E13" s="156">
        <v>25250000</v>
      </c>
      <c r="F13" s="60">
        <v>25250000</v>
      </c>
      <c r="G13" s="60">
        <v>199425</v>
      </c>
      <c r="H13" s="60">
        <v>768103</v>
      </c>
      <c r="I13" s="60">
        <v>848212</v>
      </c>
      <c r="J13" s="60">
        <v>1815740</v>
      </c>
      <c r="K13" s="60">
        <v>1699851</v>
      </c>
      <c r="L13" s="60">
        <v>1473447</v>
      </c>
      <c r="M13" s="60">
        <v>1568243</v>
      </c>
      <c r="N13" s="60">
        <v>4741541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6557281</v>
      </c>
      <c r="X13" s="60">
        <v>12625000</v>
      </c>
      <c r="Y13" s="60">
        <v>-6067719</v>
      </c>
      <c r="Z13" s="140">
        <v>-48.06</v>
      </c>
      <c r="AA13" s="155">
        <v>25250000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34983665</v>
      </c>
      <c r="D18" s="155">
        <v>0</v>
      </c>
      <c r="E18" s="156">
        <v>65996020</v>
      </c>
      <c r="F18" s="60">
        <v>74579524</v>
      </c>
      <c r="G18" s="60">
        <v>0</v>
      </c>
      <c r="H18" s="60">
        <v>19496280</v>
      </c>
      <c r="I18" s="60">
        <v>6181224</v>
      </c>
      <c r="J18" s="60">
        <v>25677504</v>
      </c>
      <c r="K18" s="60">
        <v>12190525</v>
      </c>
      <c r="L18" s="60">
        <v>0</v>
      </c>
      <c r="M18" s="60">
        <v>194546</v>
      </c>
      <c r="N18" s="60">
        <v>12385071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38062575</v>
      </c>
      <c r="X18" s="60">
        <v>37289762</v>
      </c>
      <c r="Y18" s="60">
        <v>772813</v>
      </c>
      <c r="Z18" s="140">
        <v>2.07</v>
      </c>
      <c r="AA18" s="155">
        <v>74579524</v>
      </c>
    </row>
    <row r="19" spans="1:27" ht="13.5">
      <c r="A19" s="181" t="s">
        <v>34</v>
      </c>
      <c r="B19" s="185"/>
      <c r="C19" s="155">
        <v>210648976</v>
      </c>
      <c r="D19" s="155">
        <v>0</v>
      </c>
      <c r="E19" s="156">
        <v>231458050</v>
      </c>
      <c r="F19" s="60">
        <v>235029972</v>
      </c>
      <c r="G19" s="60">
        <v>88939975</v>
      </c>
      <c r="H19" s="60">
        <v>2687000</v>
      </c>
      <c r="I19" s="60">
        <v>53741</v>
      </c>
      <c r="J19" s="60">
        <v>91680716</v>
      </c>
      <c r="K19" s="60">
        <v>39907</v>
      </c>
      <c r="L19" s="60">
        <v>70374213</v>
      </c>
      <c r="M19" s="60">
        <v>101531</v>
      </c>
      <c r="N19" s="60">
        <v>70515651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162196367</v>
      </c>
      <c r="X19" s="60">
        <v>117514986</v>
      </c>
      <c r="Y19" s="60">
        <v>44681381</v>
      </c>
      <c r="Z19" s="140">
        <v>38.02</v>
      </c>
      <c r="AA19" s="155">
        <v>235029972</v>
      </c>
    </row>
    <row r="20" spans="1:27" ht="13.5">
      <c r="A20" s="181" t="s">
        <v>35</v>
      </c>
      <c r="B20" s="185"/>
      <c r="C20" s="155">
        <v>2897263</v>
      </c>
      <c r="D20" s="155">
        <v>0</v>
      </c>
      <c r="E20" s="156">
        <v>2405200</v>
      </c>
      <c r="F20" s="54">
        <v>2405200</v>
      </c>
      <c r="G20" s="54">
        <v>81379</v>
      </c>
      <c r="H20" s="54">
        <v>78946</v>
      </c>
      <c r="I20" s="54">
        <v>74063</v>
      </c>
      <c r="J20" s="54">
        <v>234388</v>
      </c>
      <c r="K20" s="54">
        <v>96240</v>
      </c>
      <c r="L20" s="54">
        <v>70906</v>
      </c>
      <c r="M20" s="54">
        <v>136686</v>
      </c>
      <c r="N20" s="54">
        <v>303832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538220</v>
      </c>
      <c r="X20" s="54">
        <v>1202600</v>
      </c>
      <c r="Y20" s="54">
        <v>-664380</v>
      </c>
      <c r="Z20" s="184">
        <v>-55.25</v>
      </c>
      <c r="AA20" s="130">
        <v>2405200</v>
      </c>
    </row>
    <row r="21" spans="1:27" ht="13.5">
      <c r="A21" s="181" t="s">
        <v>115</v>
      </c>
      <c r="B21" s="185"/>
      <c r="C21" s="155">
        <v>405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273348342</v>
      </c>
      <c r="D22" s="188">
        <f>SUM(D5:D21)</f>
        <v>0</v>
      </c>
      <c r="E22" s="189">
        <f t="shared" si="0"/>
        <v>325452870</v>
      </c>
      <c r="F22" s="190">
        <f t="shared" si="0"/>
        <v>337608296</v>
      </c>
      <c r="G22" s="190">
        <f t="shared" si="0"/>
        <v>89226556</v>
      </c>
      <c r="H22" s="190">
        <f t="shared" si="0"/>
        <v>23043016</v>
      </c>
      <c r="I22" s="190">
        <f t="shared" si="0"/>
        <v>7176512</v>
      </c>
      <c r="J22" s="190">
        <f t="shared" si="0"/>
        <v>119446084</v>
      </c>
      <c r="K22" s="190">
        <f t="shared" si="0"/>
        <v>14046110</v>
      </c>
      <c r="L22" s="190">
        <f t="shared" si="0"/>
        <v>71937708</v>
      </c>
      <c r="M22" s="190">
        <f t="shared" si="0"/>
        <v>2029546</v>
      </c>
      <c r="N22" s="190">
        <f t="shared" si="0"/>
        <v>88013364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207459448</v>
      </c>
      <c r="X22" s="190">
        <f t="shared" si="0"/>
        <v>168804148</v>
      </c>
      <c r="Y22" s="190">
        <f t="shared" si="0"/>
        <v>38655300</v>
      </c>
      <c r="Z22" s="191">
        <f>+IF(X22&lt;&gt;0,+(Y22/X22)*100,0)</f>
        <v>22.899496521850875</v>
      </c>
      <c r="AA22" s="188">
        <f>SUM(AA5:AA21)</f>
        <v>337608296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135768874</v>
      </c>
      <c r="D25" s="155">
        <v>0</v>
      </c>
      <c r="E25" s="156">
        <v>143558530</v>
      </c>
      <c r="F25" s="60">
        <v>143558530</v>
      </c>
      <c r="G25" s="60">
        <v>10244283</v>
      </c>
      <c r="H25" s="60">
        <v>9837733</v>
      </c>
      <c r="I25" s="60">
        <v>10313528</v>
      </c>
      <c r="J25" s="60">
        <v>30395544</v>
      </c>
      <c r="K25" s="60">
        <v>10328749</v>
      </c>
      <c r="L25" s="60">
        <v>14991799</v>
      </c>
      <c r="M25" s="60">
        <v>10497008</v>
      </c>
      <c r="N25" s="60">
        <v>35817556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66213100</v>
      </c>
      <c r="X25" s="60">
        <v>71779265</v>
      </c>
      <c r="Y25" s="60">
        <v>-5566165</v>
      </c>
      <c r="Z25" s="140">
        <v>-7.75</v>
      </c>
      <c r="AA25" s="155">
        <v>143558530</v>
      </c>
    </row>
    <row r="26" spans="1:27" ht="13.5">
      <c r="A26" s="183" t="s">
        <v>38</v>
      </c>
      <c r="B26" s="182"/>
      <c r="C26" s="155">
        <v>9883766</v>
      </c>
      <c r="D26" s="155">
        <v>0</v>
      </c>
      <c r="E26" s="156">
        <v>11758440</v>
      </c>
      <c r="F26" s="60">
        <v>11758440</v>
      </c>
      <c r="G26" s="60">
        <v>833466</v>
      </c>
      <c r="H26" s="60">
        <v>711510</v>
      </c>
      <c r="I26" s="60">
        <v>899283</v>
      </c>
      <c r="J26" s="60">
        <v>2444259</v>
      </c>
      <c r="K26" s="60">
        <v>816890</v>
      </c>
      <c r="L26" s="60">
        <v>824829</v>
      </c>
      <c r="M26" s="60">
        <v>843590</v>
      </c>
      <c r="N26" s="60">
        <v>2485309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4929568</v>
      </c>
      <c r="X26" s="60">
        <v>5879220</v>
      </c>
      <c r="Y26" s="60">
        <v>-949652</v>
      </c>
      <c r="Z26" s="140">
        <v>-16.15</v>
      </c>
      <c r="AA26" s="155">
        <v>11758440</v>
      </c>
    </row>
    <row r="27" spans="1:27" ht="13.5">
      <c r="A27" s="183" t="s">
        <v>118</v>
      </c>
      <c r="B27" s="182"/>
      <c r="C27" s="155">
        <v>109932</v>
      </c>
      <c r="D27" s="155">
        <v>0</v>
      </c>
      <c r="E27" s="156">
        <v>122100</v>
      </c>
      <c r="F27" s="60">
        <v>122100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61050</v>
      </c>
      <c r="Y27" s="60">
        <v>-61050</v>
      </c>
      <c r="Z27" s="140">
        <v>-100</v>
      </c>
      <c r="AA27" s="155">
        <v>122100</v>
      </c>
    </row>
    <row r="28" spans="1:27" ht="13.5">
      <c r="A28" s="183" t="s">
        <v>39</v>
      </c>
      <c r="B28" s="182"/>
      <c r="C28" s="155">
        <v>8596533</v>
      </c>
      <c r="D28" s="155">
        <v>0</v>
      </c>
      <c r="E28" s="156">
        <v>8816000</v>
      </c>
      <c r="F28" s="60">
        <v>8816000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4408000</v>
      </c>
      <c r="Y28" s="60">
        <v>-4408000</v>
      </c>
      <c r="Z28" s="140">
        <v>-100</v>
      </c>
      <c r="AA28" s="155">
        <v>8816000</v>
      </c>
    </row>
    <row r="29" spans="1:27" ht="13.5">
      <c r="A29" s="183" t="s">
        <v>40</v>
      </c>
      <c r="B29" s="182"/>
      <c r="C29" s="155">
        <v>22861</v>
      </c>
      <c r="D29" s="155">
        <v>0</v>
      </c>
      <c r="E29" s="156">
        <v>29500</v>
      </c>
      <c r="F29" s="60">
        <v>29500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14750</v>
      </c>
      <c r="Y29" s="60">
        <v>-14750</v>
      </c>
      <c r="Z29" s="140">
        <v>-100</v>
      </c>
      <c r="AA29" s="155">
        <v>29500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95151731</v>
      </c>
      <c r="D34" s="155">
        <v>0</v>
      </c>
      <c r="E34" s="156">
        <v>161007678</v>
      </c>
      <c r="F34" s="60">
        <v>182747945</v>
      </c>
      <c r="G34" s="60">
        <v>6955956</v>
      </c>
      <c r="H34" s="60">
        <v>4218052</v>
      </c>
      <c r="I34" s="60">
        <v>11470977</v>
      </c>
      <c r="J34" s="60">
        <v>22644985</v>
      </c>
      <c r="K34" s="60">
        <v>13422094</v>
      </c>
      <c r="L34" s="60">
        <v>11987621</v>
      </c>
      <c r="M34" s="60">
        <v>18962037</v>
      </c>
      <c r="N34" s="60">
        <v>44371752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67016737</v>
      </c>
      <c r="X34" s="60">
        <v>91373973</v>
      </c>
      <c r="Y34" s="60">
        <v>-24357236</v>
      </c>
      <c r="Z34" s="140">
        <v>-26.66</v>
      </c>
      <c r="AA34" s="155">
        <v>182747945</v>
      </c>
    </row>
    <row r="35" spans="1:27" ht="13.5">
      <c r="A35" s="181" t="s">
        <v>122</v>
      </c>
      <c r="B35" s="185"/>
      <c r="C35" s="155">
        <v>4191400</v>
      </c>
      <c r="D35" s="155">
        <v>0</v>
      </c>
      <c r="E35" s="156">
        <v>2400</v>
      </c>
      <c r="F35" s="60">
        <v>2400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1200</v>
      </c>
      <c r="Y35" s="60">
        <v>-1200</v>
      </c>
      <c r="Z35" s="140">
        <v>-100</v>
      </c>
      <c r="AA35" s="155">
        <v>2400</v>
      </c>
    </row>
    <row r="36" spans="1:27" ht="12.75">
      <c r="A36" s="193" t="s">
        <v>44</v>
      </c>
      <c r="B36" s="187"/>
      <c r="C36" s="188">
        <f aca="true" t="shared" si="1" ref="C36:Y36">SUM(C25:C35)</f>
        <v>253725097</v>
      </c>
      <c r="D36" s="188">
        <f>SUM(D25:D35)</f>
        <v>0</v>
      </c>
      <c r="E36" s="189">
        <f t="shared" si="1"/>
        <v>325294648</v>
      </c>
      <c r="F36" s="190">
        <f t="shared" si="1"/>
        <v>347034915</v>
      </c>
      <c r="G36" s="190">
        <f t="shared" si="1"/>
        <v>18033705</v>
      </c>
      <c r="H36" s="190">
        <f t="shared" si="1"/>
        <v>14767295</v>
      </c>
      <c r="I36" s="190">
        <f t="shared" si="1"/>
        <v>22683788</v>
      </c>
      <c r="J36" s="190">
        <f t="shared" si="1"/>
        <v>55484788</v>
      </c>
      <c r="K36" s="190">
        <f t="shared" si="1"/>
        <v>24567733</v>
      </c>
      <c r="L36" s="190">
        <f t="shared" si="1"/>
        <v>27804249</v>
      </c>
      <c r="M36" s="190">
        <f t="shared" si="1"/>
        <v>30302635</v>
      </c>
      <c r="N36" s="190">
        <f t="shared" si="1"/>
        <v>82674617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138159405</v>
      </c>
      <c r="X36" s="190">
        <f t="shared" si="1"/>
        <v>173517458</v>
      </c>
      <c r="Y36" s="190">
        <f t="shared" si="1"/>
        <v>-35358053</v>
      </c>
      <c r="Z36" s="191">
        <f>+IF(X36&lt;&gt;0,+(Y36/X36)*100,0)</f>
        <v>-20.377230860539694</v>
      </c>
      <c r="AA36" s="188">
        <f>SUM(AA25:AA35)</f>
        <v>347034915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19623245</v>
      </c>
      <c r="D38" s="199">
        <f>+D22-D36</f>
        <v>0</v>
      </c>
      <c r="E38" s="200">
        <f t="shared" si="2"/>
        <v>158222</v>
      </c>
      <c r="F38" s="106">
        <f t="shared" si="2"/>
        <v>-9426619</v>
      </c>
      <c r="G38" s="106">
        <f t="shared" si="2"/>
        <v>71192851</v>
      </c>
      <c r="H38" s="106">
        <f t="shared" si="2"/>
        <v>8275721</v>
      </c>
      <c r="I38" s="106">
        <f t="shared" si="2"/>
        <v>-15507276</v>
      </c>
      <c r="J38" s="106">
        <f t="shared" si="2"/>
        <v>63961296</v>
      </c>
      <c r="K38" s="106">
        <f t="shared" si="2"/>
        <v>-10521623</v>
      </c>
      <c r="L38" s="106">
        <f t="shared" si="2"/>
        <v>44133459</v>
      </c>
      <c r="M38" s="106">
        <f t="shared" si="2"/>
        <v>-28273089</v>
      </c>
      <c r="N38" s="106">
        <f t="shared" si="2"/>
        <v>5338747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69300043</v>
      </c>
      <c r="X38" s="106">
        <f>IF(F22=F36,0,X22-X36)</f>
        <v>-4713310</v>
      </c>
      <c r="Y38" s="106">
        <f t="shared" si="2"/>
        <v>74013353</v>
      </c>
      <c r="Z38" s="201">
        <f>+IF(X38&lt;&gt;0,+(Y38/X38)*100,0)</f>
        <v>-1570.3052207472033</v>
      </c>
      <c r="AA38" s="199">
        <f>+AA22-AA36</f>
        <v>-9426619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19623245</v>
      </c>
      <c r="D42" s="206">
        <f>SUM(D38:D41)</f>
        <v>0</v>
      </c>
      <c r="E42" s="207">
        <f t="shared" si="3"/>
        <v>158222</v>
      </c>
      <c r="F42" s="88">
        <f t="shared" si="3"/>
        <v>-9426619</v>
      </c>
      <c r="G42" s="88">
        <f t="shared" si="3"/>
        <v>71192851</v>
      </c>
      <c r="H42" s="88">
        <f t="shared" si="3"/>
        <v>8275721</v>
      </c>
      <c r="I42" s="88">
        <f t="shared" si="3"/>
        <v>-15507276</v>
      </c>
      <c r="J42" s="88">
        <f t="shared" si="3"/>
        <v>63961296</v>
      </c>
      <c r="K42" s="88">
        <f t="shared" si="3"/>
        <v>-10521623</v>
      </c>
      <c r="L42" s="88">
        <f t="shared" si="3"/>
        <v>44133459</v>
      </c>
      <c r="M42" s="88">
        <f t="shared" si="3"/>
        <v>-28273089</v>
      </c>
      <c r="N42" s="88">
        <f t="shared" si="3"/>
        <v>5338747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69300043</v>
      </c>
      <c r="X42" s="88">
        <f t="shared" si="3"/>
        <v>-4713310</v>
      </c>
      <c r="Y42" s="88">
        <f t="shared" si="3"/>
        <v>74013353</v>
      </c>
      <c r="Z42" s="208">
        <f>+IF(X42&lt;&gt;0,+(Y42/X42)*100,0)</f>
        <v>-1570.3052207472033</v>
      </c>
      <c r="AA42" s="206">
        <f>SUM(AA38:AA41)</f>
        <v>-9426619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19623245</v>
      </c>
      <c r="D44" s="210">
        <f>+D42-D43</f>
        <v>0</v>
      </c>
      <c r="E44" s="211">
        <f t="shared" si="4"/>
        <v>158222</v>
      </c>
      <c r="F44" s="77">
        <f t="shared" si="4"/>
        <v>-9426619</v>
      </c>
      <c r="G44" s="77">
        <f t="shared" si="4"/>
        <v>71192851</v>
      </c>
      <c r="H44" s="77">
        <f t="shared" si="4"/>
        <v>8275721</v>
      </c>
      <c r="I44" s="77">
        <f t="shared" si="4"/>
        <v>-15507276</v>
      </c>
      <c r="J44" s="77">
        <f t="shared" si="4"/>
        <v>63961296</v>
      </c>
      <c r="K44" s="77">
        <f t="shared" si="4"/>
        <v>-10521623</v>
      </c>
      <c r="L44" s="77">
        <f t="shared" si="4"/>
        <v>44133459</v>
      </c>
      <c r="M44" s="77">
        <f t="shared" si="4"/>
        <v>-28273089</v>
      </c>
      <c r="N44" s="77">
        <f t="shared" si="4"/>
        <v>5338747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69300043</v>
      </c>
      <c r="X44" s="77">
        <f t="shared" si="4"/>
        <v>-4713310</v>
      </c>
      <c r="Y44" s="77">
        <f t="shared" si="4"/>
        <v>74013353</v>
      </c>
      <c r="Z44" s="212">
        <f>+IF(X44&lt;&gt;0,+(Y44/X44)*100,0)</f>
        <v>-1570.3052207472033</v>
      </c>
      <c r="AA44" s="210">
        <f>+AA42-AA43</f>
        <v>-9426619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19623245</v>
      </c>
      <c r="D46" s="206">
        <f>SUM(D44:D45)</f>
        <v>0</v>
      </c>
      <c r="E46" s="207">
        <f t="shared" si="5"/>
        <v>158222</v>
      </c>
      <c r="F46" s="88">
        <f t="shared" si="5"/>
        <v>-9426619</v>
      </c>
      <c r="G46" s="88">
        <f t="shared" si="5"/>
        <v>71192851</v>
      </c>
      <c r="H46" s="88">
        <f t="shared" si="5"/>
        <v>8275721</v>
      </c>
      <c r="I46" s="88">
        <f t="shared" si="5"/>
        <v>-15507276</v>
      </c>
      <c r="J46" s="88">
        <f t="shared" si="5"/>
        <v>63961296</v>
      </c>
      <c r="K46" s="88">
        <f t="shared" si="5"/>
        <v>-10521623</v>
      </c>
      <c r="L46" s="88">
        <f t="shared" si="5"/>
        <v>44133459</v>
      </c>
      <c r="M46" s="88">
        <f t="shared" si="5"/>
        <v>-28273089</v>
      </c>
      <c r="N46" s="88">
        <f t="shared" si="5"/>
        <v>5338747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69300043</v>
      </c>
      <c r="X46" s="88">
        <f t="shared" si="5"/>
        <v>-4713310</v>
      </c>
      <c r="Y46" s="88">
        <f t="shared" si="5"/>
        <v>74013353</v>
      </c>
      <c r="Z46" s="208">
        <f>+IF(X46&lt;&gt;0,+(Y46/X46)*100,0)</f>
        <v>-1570.3052207472033</v>
      </c>
      <c r="AA46" s="206">
        <f>SUM(AA44:AA45)</f>
        <v>-9426619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19623245</v>
      </c>
      <c r="D48" s="217">
        <f>SUM(D46:D47)</f>
        <v>0</v>
      </c>
      <c r="E48" s="218">
        <f t="shared" si="6"/>
        <v>158222</v>
      </c>
      <c r="F48" s="219">
        <f t="shared" si="6"/>
        <v>-9426619</v>
      </c>
      <c r="G48" s="219">
        <f t="shared" si="6"/>
        <v>71192851</v>
      </c>
      <c r="H48" s="220">
        <f t="shared" si="6"/>
        <v>8275721</v>
      </c>
      <c r="I48" s="220">
        <f t="shared" si="6"/>
        <v>-15507276</v>
      </c>
      <c r="J48" s="220">
        <f t="shared" si="6"/>
        <v>63961296</v>
      </c>
      <c r="K48" s="220">
        <f t="shared" si="6"/>
        <v>-10521623</v>
      </c>
      <c r="L48" s="220">
        <f t="shared" si="6"/>
        <v>44133459</v>
      </c>
      <c r="M48" s="219">
        <f t="shared" si="6"/>
        <v>-28273089</v>
      </c>
      <c r="N48" s="219">
        <f t="shared" si="6"/>
        <v>5338747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69300043</v>
      </c>
      <c r="X48" s="220">
        <f t="shared" si="6"/>
        <v>-4713310</v>
      </c>
      <c r="Y48" s="220">
        <f t="shared" si="6"/>
        <v>74013353</v>
      </c>
      <c r="Z48" s="221">
        <f>+IF(X48&lt;&gt;0,+(Y48/X48)*100,0)</f>
        <v>-1570.3052207472033</v>
      </c>
      <c r="AA48" s="222">
        <f>SUM(AA46:AA47)</f>
        <v>-9426619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2843965</v>
      </c>
      <c r="D5" s="153">
        <f>SUM(D6:D8)</f>
        <v>0</v>
      </c>
      <c r="E5" s="154">
        <f t="shared" si="0"/>
        <v>4796580</v>
      </c>
      <c r="F5" s="100">
        <f t="shared" si="0"/>
        <v>6702974</v>
      </c>
      <c r="G5" s="100">
        <f t="shared" si="0"/>
        <v>1900</v>
      </c>
      <c r="H5" s="100">
        <f t="shared" si="0"/>
        <v>428080</v>
      </c>
      <c r="I5" s="100">
        <f t="shared" si="0"/>
        <v>650007</v>
      </c>
      <c r="J5" s="100">
        <f t="shared" si="0"/>
        <v>1079987</v>
      </c>
      <c r="K5" s="100">
        <f t="shared" si="0"/>
        <v>53311</v>
      </c>
      <c r="L5" s="100">
        <f t="shared" si="0"/>
        <v>19900</v>
      </c>
      <c r="M5" s="100">
        <f t="shared" si="0"/>
        <v>218587</v>
      </c>
      <c r="N5" s="100">
        <f t="shared" si="0"/>
        <v>291798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1371785</v>
      </c>
      <c r="X5" s="100">
        <f t="shared" si="0"/>
        <v>3351487</v>
      </c>
      <c r="Y5" s="100">
        <f t="shared" si="0"/>
        <v>-1979702</v>
      </c>
      <c r="Z5" s="137">
        <f>+IF(X5&lt;&gt;0,+(Y5/X5)*100,0)</f>
        <v>-59.069362345728926</v>
      </c>
      <c r="AA5" s="153">
        <f>SUM(AA6:AA8)</f>
        <v>6702974</v>
      </c>
    </row>
    <row r="6" spans="1:27" ht="13.5">
      <c r="A6" s="138" t="s">
        <v>75</v>
      </c>
      <c r="B6" s="136"/>
      <c r="C6" s="155">
        <v>66409</v>
      </c>
      <c r="D6" s="155"/>
      <c r="E6" s="156">
        <v>18580</v>
      </c>
      <c r="F6" s="60">
        <v>18580</v>
      </c>
      <c r="G6" s="60"/>
      <c r="H6" s="60"/>
      <c r="I6" s="60"/>
      <c r="J6" s="60"/>
      <c r="K6" s="60"/>
      <c r="L6" s="60"/>
      <c r="M6" s="60">
        <v>1687</v>
      </c>
      <c r="N6" s="60">
        <v>1687</v>
      </c>
      <c r="O6" s="60"/>
      <c r="P6" s="60"/>
      <c r="Q6" s="60"/>
      <c r="R6" s="60"/>
      <c r="S6" s="60"/>
      <c r="T6" s="60"/>
      <c r="U6" s="60"/>
      <c r="V6" s="60"/>
      <c r="W6" s="60">
        <v>1687</v>
      </c>
      <c r="X6" s="60">
        <v>9290</v>
      </c>
      <c r="Y6" s="60">
        <v>-7603</v>
      </c>
      <c r="Z6" s="140">
        <v>-81.84</v>
      </c>
      <c r="AA6" s="62">
        <v>18580</v>
      </c>
    </row>
    <row r="7" spans="1:27" ht="13.5">
      <c r="A7" s="138" t="s">
        <v>76</v>
      </c>
      <c r="B7" s="136"/>
      <c r="C7" s="157">
        <v>5265</v>
      </c>
      <c r="D7" s="157"/>
      <c r="E7" s="158">
        <v>64000</v>
      </c>
      <c r="F7" s="159">
        <v>64000</v>
      </c>
      <c r="G7" s="159"/>
      <c r="H7" s="159"/>
      <c r="I7" s="159">
        <v>4260</v>
      </c>
      <c r="J7" s="159">
        <v>4260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4260</v>
      </c>
      <c r="X7" s="159">
        <v>32000</v>
      </c>
      <c r="Y7" s="159">
        <v>-27740</v>
      </c>
      <c r="Z7" s="141">
        <v>-86.69</v>
      </c>
      <c r="AA7" s="225">
        <v>64000</v>
      </c>
    </row>
    <row r="8" spans="1:27" ht="13.5">
      <c r="A8" s="138" t="s">
        <v>77</v>
      </c>
      <c r="B8" s="136"/>
      <c r="C8" s="155">
        <v>2772291</v>
      </c>
      <c r="D8" s="155"/>
      <c r="E8" s="156">
        <v>4714000</v>
      </c>
      <c r="F8" s="60">
        <v>6620394</v>
      </c>
      <c r="G8" s="60">
        <v>1900</v>
      </c>
      <c r="H8" s="60">
        <v>428080</v>
      </c>
      <c r="I8" s="60">
        <v>645747</v>
      </c>
      <c r="J8" s="60">
        <v>1075727</v>
      </c>
      <c r="K8" s="60">
        <v>53311</v>
      </c>
      <c r="L8" s="60">
        <v>19900</v>
      </c>
      <c r="M8" s="60">
        <v>216900</v>
      </c>
      <c r="N8" s="60">
        <v>290111</v>
      </c>
      <c r="O8" s="60"/>
      <c r="P8" s="60"/>
      <c r="Q8" s="60"/>
      <c r="R8" s="60"/>
      <c r="S8" s="60"/>
      <c r="T8" s="60"/>
      <c r="U8" s="60"/>
      <c r="V8" s="60"/>
      <c r="W8" s="60">
        <v>1365838</v>
      </c>
      <c r="X8" s="60">
        <v>3310197</v>
      </c>
      <c r="Y8" s="60">
        <v>-1944359</v>
      </c>
      <c r="Z8" s="140">
        <v>-58.74</v>
      </c>
      <c r="AA8" s="62">
        <v>6620394</v>
      </c>
    </row>
    <row r="9" spans="1:27" ht="13.5">
      <c r="A9" s="135" t="s">
        <v>78</v>
      </c>
      <c r="B9" s="136"/>
      <c r="C9" s="153">
        <f aca="true" t="shared" si="1" ref="C9:Y9">SUM(C10:C14)</f>
        <v>5061071</v>
      </c>
      <c r="D9" s="153">
        <f>SUM(D10:D14)</f>
        <v>0</v>
      </c>
      <c r="E9" s="154">
        <f t="shared" si="1"/>
        <v>1051810</v>
      </c>
      <c r="F9" s="100">
        <f t="shared" si="1"/>
        <v>1567332</v>
      </c>
      <c r="G9" s="100">
        <f t="shared" si="1"/>
        <v>1577</v>
      </c>
      <c r="H9" s="100">
        <f t="shared" si="1"/>
        <v>1752</v>
      </c>
      <c r="I9" s="100">
        <f t="shared" si="1"/>
        <v>12536</v>
      </c>
      <c r="J9" s="100">
        <f t="shared" si="1"/>
        <v>15865</v>
      </c>
      <c r="K9" s="100">
        <f t="shared" si="1"/>
        <v>4130</v>
      </c>
      <c r="L9" s="100">
        <f t="shared" si="1"/>
        <v>13680</v>
      </c>
      <c r="M9" s="100">
        <f t="shared" si="1"/>
        <v>50507</v>
      </c>
      <c r="N9" s="100">
        <f t="shared" si="1"/>
        <v>68317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84182</v>
      </c>
      <c r="X9" s="100">
        <f t="shared" si="1"/>
        <v>783666</v>
      </c>
      <c r="Y9" s="100">
        <f t="shared" si="1"/>
        <v>-699484</v>
      </c>
      <c r="Z9" s="137">
        <f>+IF(X9&lt;&gt;0,+(Y9/X9)*100,0)</f>
        <v>-89.25792365625152</v>
      </c>
      <c r="AA9" s="102">
        <f>SUM(AA10:AA14)</f>
        <v>1567332</v>
      </c>
    </row>
    <row r="10" spans="1:27" ht="13.5">
      <c r="A10" s="138" t="s">
        <v>79</v>
      </c>
      <c r="B10" s="136"/>
      <c r="C10" s="155">
        <v>4815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5030854</v>
      </c>
      <c r="D12" s="155"/>
      <c r="E12" s="156">
        <v>1031000</v>
      </c>
      <c r="F12" s="60">
        <v>1546522</v>
      </c>
      <c r="G12" s="60">
        <v>1577</v>
      </c>
      <c r="H12" s="60">
        <v>1752</v>
      </c>
      <c r="I12" s="60"/>
      <c r="J12" s="60">
        <v>3329</v>
      </c>
      <c r="K12" s="60"/>
      <c r="L12" s="60">
        <v>13680</v>
      </c>
      <c r="M12" s="60">
        <v>50507</v>
      </c>
      <c r="N12" s="60">
        <v>64187</v>
      </c>
      <c r="O12" s="60"/>
      <c r="P12" s="60"/>
      <c r="Q12" s="60"/>
      <c r="R12" s="60"/>
      <c r="S12" s="60"/>
      <c r="T12" s="60"/>
      <c r="U12" s="60"/>
      <c r="V12" s="60"/>
      <c r="W12" s="60">
        <v>67516</v>
      </c>
      <c r="X12" s="60">
        <v>773261</v>
      </c>
      <c r="Y12" s="60">
        <v>-705745</v>
      </c>
      <c r="Z12" s="140">
        <v>-91.27</v>
      </c>
      <c r="AA12" s="62">
        <v>1546522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>
        <v>25402</v>
      </c>
      <c r="D14" s="157"/>
      <c r="E14" s="158">
        <v>20810</v>
      </c>
      <c r="F14" s="159">
        <v>20810</v>
      </c>
      <c r="G14" s="159"/>
      <c r="H14" s="159"/>
      <c r="I14" s="159">
        <v>12536</v>
      </c>
      <c r="J14" s="159">
        <v>12536</v>
      </c>
      <c r="K14" s="159">
        <v>4130</v>
      </c>
      <c r="L14" s="159"/>
      <c r="M14" s="159"/>
      <c r="N14" s="159">
        <v>4130</v>
      </c>
      <c r="O14" s="159"/>
      <c r="P14" s="159"/>
      <c r="Q14" s="159"/>
      <c r="R14" s="159"/>
      <c r="S14" s="159"/>
      <c r="T14" s="159"/>
      <c r="U14" s="159"/>
      <c r="V14" s="159"/>
      <c r="W14" s="159">
        <v>16666</v>
      </c>
      <c r="X14" s="159">
        <v>10405</v>
      </c>
      <c r="Y14" s="159">
        <v>6261</v>
      </c>
      <c r="Z14" s="141">
        <v>60.17</v>
      </c>
      <c r="AA14" s="225">
        <v>20810</v>
      </c>
    </row>
    <row r="15" spans="1:27" ht="13.5">
      <c r="A15" s="135" t="s">
        <v>84</v>
      </c>
      <c r="B15" s="142"/>
      <c r="C15" s="153">
        <f aca="true" t="shared" si="2" ref="C15:Y15">SUM(C16:C18)</f>
        <v>211137</v>
      </c>
      <c r="D15" s="153">
        <f>SUM(D16:D18)</f>
        <v>0</v>
      </c>
      <c r="E15" s="154">
        <f t="shared" si="2"/>
        <v>698500</v>
      </c>
      <c r="F15" s="100">
        <f t="shared" si="2"/>
        <v>698500</v>
      </c>
      <c r="G15" s="100">
        <f t="shared" si="2"/>
        <v>2347</v>
      </c>
      <c r="H15" s="100">
        <f t="shared" si="2"/>
        <v>27757</v>
      </c>
      <c r="I15" s="100">
        <f t="shared" si="2"/>
        <v>64915</v>
      </c>
      <c r="J15" s="100">
        <f t="shared" si="2"/>
        <v>95019</v>
      </c>
      <c r="K15" s="100">
        <f t="shared" si="2"/>
        <v>5857</v>
      </c>
      <c r="L15" s="100">
        <f t="shared" si="2"/>
        <v>5416</v>
      </c>
      <c r="M15" s="100">
        <f t="shared" si="2"/>
        <v>7677</v>
      </c>
      <c r="N15" s="100">
        <f t="shared" si="2"/>
        <v>18950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113969</v>
      </c>
      <c r="X15" s="100">
        <f t="shared" si="2"/>
        <v>349250</v>
      </c>
      <c r="Y15" s="100">
        <f t="shared" si="2"/>
        <v>-235281</v>
      </c>
      <c r="Z15" s="137">
        <f>+IF(X15&lt;&gt;0,+(Y15/X15)*100,0)</f>
        <v>-67.36750178954904</v>
      </c>
      <c r="AA15" s="102">
        <f>SUM(AA16:AA18)</f>
        <v>698500</v>
      </c>
    </row>
    <row r="16" spans="1:27" ht="13.5">
      <c r="A16" s="138" t="s">
        <v>85</v>
      </c>
      <c r="B16" s="136"/>
      <c r="C16" s="155">
        <v>18201</v>
      </c>
      <c r="D16" s="155"/>
      <c r="E16" s="156">
        <v>2000</v>
      </c>
      <c r="F16" s="60">
        <v>2000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1000</v>
      </c>
      <c r="Y16" s="60">
        <v>-1000</v>
      </c>
      <c r="Z16" s="140">
        <v>-100</v>
      </c>
      <c r="AA16" s="62">
        <v>2000</v>
      </c>
    </row>
    <row r="17" spans="1:27" ht="13.5">
      <c r="A17" s="138" t="s">
        <v>86</v>
      </c>
      <c r="B17" s="136"/>
      <c r="C17" s="155">
        <v>192936</v>
      </c>
      <c r="D17" s="155"/>
      <c r="E17" s="156">
        <v>696500</v>
      </c>
      <c r="F17" s="60">
        <v>696500</v>
      </c>
      <c r="G17" s="60">
        <v>2347</v>
      </c>
      <c r="H17" s="60">
        <v>27757</v>
      </c>
      <c r="I17" s="60">
        <v>64915</v>
      </c>
      <c r="J17" s="60">
        <v>95019</v>
      </c>
      <c r="K17" s="60">
        <v>5857</v>
      </c>
      <c r="L17" s="60">
        <v>5416</v>
      </c>
      <c r="M17" s="60">
        <v>7677</v>
      </c>
      <c r="N17" s="60">
        <v>18950</v>
      </c>
      <c r="O17" s="60"/>
      <c r="P17" s="60"/>
      <c r="Q17" s="60"/>
      <c r="R17" s="60"/>
      <c r="S17" s="60"/>
      <c r="T17" s="60"/>
      <c r="U17" s="60"/>
      <c r="V17" s="60"/>
      <c r="W17" s="60">
        <v>113969</v>
      </c>
      <c r="X17" s="60">
        <v>348250</v>
      </c>
      <c r="Y17" s="60">
        <v>-234281</v>
      </c>
      <c r="Z17" s="140">
        <v>-67.27</v>
      </c>
      <c r="AA17" s="62">
        <v>696500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8116173</v>
      </c>
      <c r="D25" s="217">
        <f>+D5+D9+D15+D19+D24</f>
        <v>0</v>
      </c>
      <c r="E25" s="230">
        <f t="shared" si="4"/>
        <v>6546890</v>
      </c>
      <c r="F25" s="219">
        <f t="shared" si="4"/>
        <v>8968806</v>
      </c>
      <c r="G25" s="219">
        <f t="shared" si="4"/>
        <v>5824</v>
      </c>
      <c r="H25" s="219">
        <f t="shared" si="4"/>
        <v>457589</v>
      </c>
      <c r="I25" s="219">
        <f t="shared" si="4"/>
        <v>727458</v>
      </c>
      <c r="J25" s="219">
        <f t="shared" si="4"/>
        <v>1190871</v>
      </c>
      <c r="K25" s="219">
        <f t="shared" si="4"/>
        <v>63298</v>
      </c>
      <c r="L25" s="219">
        <f t="shared" si="4"/>
        <v>38996</v>
      </c>
      <c r="M25" s="219">
        <f t="shared" si="4"/>
        <v>276771</v>
      </c>
      <c r="N25" s="219">
        <f t="shared" si="4"/>
        <v>379065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1569936</v>
      </c>
      <c r="X25" s="219">
        <f t="shared" si="4"/>
        <v>4484403</v>
      </c>
      <c r="Y25" s="219">
        <f t="shared" si="4"/>
        <v>-2914467</v>
      </c>
      <c r="Z25" s="231">
        <f>+IF(X25&lt;&gt;0,+(Y25/X25)*100,0)</f>
        <v>-64.99119280760449</v>
      </c>
      <c r="AA25" s="232">
        <f>+AA5+AA9+AA15+AA19+AA24</f>
        <v>8968806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694000</v>
      </c>
      <c r="F28" s="60">
        <v>1722278</v>
      </c>
      <c r="G28" s="60">
        <v>343</v>
      </c>
      <c r="H28" s="60">
        <v>442266</v>
      </c>
      <c r="I28" s="60">
        <v>64915</v>
      </c>
      <c r="J28" s="60">
        <v>507524</v>
      </c>
      <c r="K28" s="60">
        <v>5857</v>
      </c>
      <c r="L28" s="60">
        <v>8356</v>
      </c>
      <c r="M28" s="60">
        <v>7677</v>
      </c>
      <c r="N28" s="60">
        <v>21890</v>
      </c>
      <c r="O28" s="60"/>
      <c r="P28" s="60"/>
      <c r="Q28" s="60"/>
      <c r="R28" s="60"/>
      <c r="S28" s="60"/>
      <c r="T28" s="60"/>
      <c r="U28" s="60"/>
      <c r="V28" s="60"/>
      <c r="W28" s="60">
        <v>529414</v>
      </c>
      <c r="X28" s="60">
        <v>861139</v>
      </c>
      <c r="Y28" s="60">
        <v>-331725</v>
      </c>
      <c r="Z28" s="140">
        <v>-38.52</v>
      </c>
      <c r="AA28" s="155">
        <v>1722278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694000</v>
      </c>
      <c r="F32" s="77">
        <f t="shared" si="5"/>
        <v>1722278</v>
      </c>
      <c r="G32" s="77">
        <f t="shared" si="5"/>
        <v>343</v>
      </c>
      <c r="H32" s="77">
        <f t="shared" si="5"/>
        <v>442266</v>
      </c>
      <c r="I32" s="77">
        <f t="shared" si="5"/>
        <v>64915</v>
      </c>
      <c r="J32" s="77">
        <f t="shared" si="5"/>
        <v>507524</v>
      </c>
      <c r="K32" s="77">
        <f t="shared" si="5"/>
        <v>5857</v>
      </c>
      <c r="L32" s="77">
        <f t="shared" si="5"/>
        <v>8356</v>
      </c>
      <c r="M32" s="77">
        <f t="shared" si="5"/>
        <v>7677</v>
      </c>
      <c r="N32" s="77">
        <f t="shared" si="5"/>
        <v>21890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529414</v>
      </c>
      <c r="X32" s="77">
        <f t="shared" si="5"/>
        <v>861139</v>
      </c>
      <c r="Y32" s="77">
        <f t="shared" si="5"/>
        <v>-331725</v>
      </c>
      <c r="Z32" s="212">
        <f>+IF(X32&lt;&gt;0,+(Y32/X32)*100,0)</f>
        <v>-38.521655621217946</v>
      </c>
      <c r="AA32" s="79">
        <f>SUM(AA28:AA31)</f>
        <v>1722278</v>
      </c>
    </row>
    <row r="33" spans="1:27" ht="13.5">
      <c r="A33" s="237" t="s">
        <v>51</v>
      </c>
      <c r="B33" s="136" t="s">
        <v>137</v>
      </c>
      <c r="C33" s="155">
        <v>83600</v>
      </c>
      <c r="D33" s="155"/>
      <c r="E33" s="156"/>
      <c r="F33" s="60">
        <v>9600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4800</v>
      </c>
      <c r="Y33" s="60">
        <v>-4800</v>
      </c>
      <c r="Z33" s="140">
        <v>-100</v>
      </c>
      <c r="AA33" s="62">
        <v>9600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8032573</v>
      </c>
      <c r="D35" s="155"/>
      <c r="E35" s="156">
        <v>5852890</v>
      </c>
      <c r="F35" s="60">
        <v>7236928</v>
      </c>
      <c r="G35" s="60">
        <v>5481</v>
      </c>
      <c r="H35" s="60">
        <v>15323</v>
      </c>
      <c r="I35" s="60">
        <v>662543</v>
      </c>
      <c r="J35" s="60">
        <v>683347</v>
      </c>
      <c r="K35" s="60">
        <v>57441</v>
      </c>
      <c r="L35" s="60">
        <v>30640</v>
      </c>
      <c r="M35" s="60">
        <v>269094</v>
      </c>
      <c r="N35" s="60">
        <v>357175</v>
      </c>
      <c r="O35" s="60"/>
      <c r="P35" s="60"/>
      <c r="Q35" s="60"/>
      <c r="R35" s="60"/>
      <c r="S35" s="60"/>
      <c r="T35" s="60"/>
      <c r="U35" s="60"/>
      <c r="V35" s="60"/>
      <c r="W35" s="60">
        <v>1040522</v>
      </c>
      <c r="X35" s="60">
        <v>3618464</v>
      </c>
      <c r="Y35" s="60">
        <v>-2577942</v>
      </c>
      <c r="Z35" s="140">
        <v>-71.24</v>
      </c>
      <c r="AA35" s="62">
        <v>7236928</v>
      </c>
    </row>
    <row r="36" spans="1:27" ht="13.5">
      <c r="A36" s="238" t="s">
        <v>139</v>
      </c>
      <c r="B36" s="149"/>
      <c r="C36" s="222">
        <f aca="true" t="shared" si="6" ref="C36:Y36">SUM(C32:C35)</f>
        <v>8116173</v>
      </c>
      <c r="D36" s="222">
        <f>SUM(D32:D35)</f>
        <v>0</v>
      </c>
      <c r="E36" s="218">
        <f t="shared" si="6"/>
        <v>6546890</v>
      </c>
      <c r="F36" s="220">
        <f t="shared" si="6"/>
        <v>8968806</v>
      </c>
      <c r="G36" s="220">
        <f t="shared" si="6"/>
        <v>5824</v>
      </c>
      <c r="H36" s="220">
        <f t="shared" si="6"/>
        <v>457589</v>
      </c>
      <c r="I36" s="220">
        <f t="shared" si="6"/>
        <v>727458</v>
      </c>
      <c r="J36" s="220">
        <f t="shared" si="6"/>
        <v>1190871</v>
      </c>
      <c r="K36" s="220">
        <f t="shared" si="6"/>
        <v>63298</v>
      </c>
      <c r="L36" s="220">
        <f t="shared" si="6"/>
        <v>38996</v>
      </c>
      <c r="M36" s="220">
        <f t="shared" si="6"/>
        <v>276771</v>
      </c>
      <c r="N36" s="220">
        <f t="shared" si="6"/>
        <v>379065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1569936</v>
      </c>
      <c r="X36" s="220">
        <f t="shared" si="6"/>
        <v>4484403</v>
      </c>
      <c r="Y36" s="220">
        <f t="shared" si="6"/>
        <v>-2914467</v>
      </c>
      <c r="Z36" s="221">
        <f>+IF(X36&lt;&gt;0,+(Y36/X36)*100,0)</f>
        <v>-64.99119280760449</v>
      </c>
      <c r="AA36" s="239">
        <f>SUM(AA32:AA35)</f>
        <v>8968806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14987329</v>
      </c>
      <c r="D6" s="155"/>
      <c r="E6" s="59">
        <v>5000000</v>
      </c>
      <c r="F6" s="60">
        <v>14519667</v>
      </c>
      <c r="G6" s="60">
        <v>14987328</v>
      </c>
      <c r="H6" s="60">
        <v>14519667</v>
      </c>
      <c r="I6" s="60">
        <v>20588633</v>
      </c>
      <c r="J6" s="60">
        <v>20588633</v>
      </c>
      <c r="K6" s="60">
        <v>14987328</v>
      </c>
      <c r="L6" s="60">
        <v>22032886</v>
      </c>
      <c r="M6" s="60">
        <v>17038189</v>
      </c>
      <c r="N6" s="60">
        <v>17038189</v>
      </c>
      <c r="O6" s="60"/>
      <c r="P6" s="60"/>
      <c r="Q6" s="60"/>
      <c r="R6" s="60"/>
      <c r="S6" s="60"/>
      <c r="T6" s="60"/>
      <c r="U6" s="60"/>
      <c r="V6" s="60"/>
      <c r="W6" s="60">
        <v>17038189</v>
      </c>
      <c r="X6" s="60">
        <v>7259834</v>
      </c>
      <c r="Y6" s="60">
        <v>9778355</v>
      </c>
      <c r="Z6" s="140">
        <v>134.69</v>
      </c>
      <c r="AA6" s="62">
        <v>14519667</v>
      </c>
    </row>
    <row r="7" spans="1:27" ht="13.5">
      <c r="A7" s="249" t="s">
        <v>144</v>
      </c>
      <c r="B7" s="182"/>
      <c r="C7" s="155">
        <v>414000000</v>
      </c>
      <c r="D7" s="155"/>
      <c r="E7" s="59">
        <v>385000000</v>
      </c>
      <c r="F7" s="60">
        <v>460000000</v>
      </c>
      <c r="G7" s="60">
        <v>414000000</v>
      </c>
      <c r="H7" s="60">
        <v>481000000</v>
      </c>
      <c r="I7" s="60">
        <v>466000000</v>
      </c>
      <c r="J7" s="60">
        <v>466000000</v>
      </c>
      <c r="K7" s="60">
        <v>414000000</v>
      </c>
      <c r="L7" s="60">
        <v>458000000</v>
      </c>
      <c r="M7" s="60">
        <v>351000000</v>
      </c>
      <c r="N7" s="60">
        <v>351000000</v>
      </c>
      <c r="O7" s="60"/>
      <c r="P7" s="60"/>
      <c r="Q7" s="60"/>
      <c r="R7" s="60"/>
      <c r="S7" s="60"/>
      <c r="T7" s="60"/>
      <c r="U7" s="60"/>
      <c r="V7" s="60"/>
      <c r="W7" s="60">
        <v>351000000</v>
      </c>
      <c r="X7" s="60">
        <v>230000000</v>
      </c>
      <c r="Y7" s="60">
        <v>121000000</v>
      </c>
      <c r="Z7" s="140">
        <v>52.61</v>
      </c>
      <c r="AA7" s="62">
        <v>460000000</v>
      </c>
    </row>
    <row r="8" spans="1:27" ht="13.5">
      <c r="A8" s="249" t="s">
        <v>145</v>
      </c>
      <c r="B8" s="182"/>
      <c r="C8" s="155">
        <v>128226</v>
      </c>
      <c r="D8" s="155"/>
      <c r="E8" s="59">
        <v>100000</v>
      </c>
      <c r="F8" s="60">
        <v>182551</v>
      </c>
      <c r="G8" s="60">
        <v>128226</v>
      </c>
      <c r="H8" s="60">
        <v>182551</v>
      </c>
      <c r="I8" s="60">
        <v>79643</v>
      </c>
      <c r="J8" s="60">
        <v>79643</v>
      </c>
      <c r="K8" s="60">
        <v>128226</v>
      </c>
      <c r="L8" s="60">
        <v>507647</v>
      </c>
      <c r="M8" s="60">
        <v>534164</v>
      </c>
      <c r="N8" s="60">
        <v>534164</v>
      </c>
      <c r="O8" s="60"/>
      <c r="P8" s="60"/>
      <c r="Q8" s="60"/>
      <c r="R8" s="60"/>
      <c r="S8" s="60"/>
      <c r="T8" s="60"/>
      <c r="U8" s="60"/>
      <c r="V8" s="60"/>
      <c r="W8" s="60">
        <v>534164</v>
      </c>
      <c r="X8" s="60">
        <v>91276</v>
      </c>
      <c r="Y8" s="60">
        <v>442888</v>
      </c>
      <c r="Z8" s="140">
        <v>485.22</v>
      </c>
      <c r="AA8" s="62">
        <v>182551</v>
      </c>
    </row>
    <row r="9" spans="1:27" ht="13.5">
      <c r="A9" s="249" t="s">
        <v>146</v>
      </c>
      <c r="B9" s="182"/>
      <c r="C9" s="155">
        <v>7209011</v>
      </c>
      <c r="D9" s="155"/>
      <c r="E9" s="59">
        <v>5200000</v>
      </c>
      <c r="F9" s="60">
        <v>3087074</v>
      </c>
      <c r="G9" s="60">
        <v>6839494</v>
      </c>
      <c r="H9" s="60">
        <v>3087074</v>
      </c>
      <c r="I9" s="60">
        <v>543890</v>
      </c>
      <c r="J9" s="60">
        <v>543890</v>
      </c>
      <c r="K9" s="60">
        <v>6626659</v>
      </c>
      <c r="L9" s="60">
        <v>10650752</v>
      </c>
      <c r="M9" s="60">
        <v>4592465</v>
      </c>
      <c r="N9" s="60">
        <v>4592465</v>
      </c>
      <c r="O9" s="60"/>
      <c r="P9" s="60"/>
      <c r="Q9" s="60"/>
      <c r="R9" s="60"/>
      <c r="S9" s="60"/>
      <c r="T9" s="60"/>
      <c r="U9" s="60"/>
      <c r="V9" s="60"/>
      <c r="W9" s="60">
        <v>4592465</v>
      </c>
      <c r="X9" s="60">
        <v>1543537</v>
      </c>
      <c r="Y9" s="60">
        <v>3048928</v>
      </c>
      <c r="Z9" s="140">
        <v>197.53</v>
      </c>
      <c r="AA9" s="62">
        <v>3087074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19074737</v>
      </c>
      <c r="D11" s="155"/>
      <c r="E11" s="59">
        <v>1000000</v>
      </c>
      <c r="F11" s="60">
        <v>2178353</v>
      </c>
      <c r="G11" s="60">
        <v>1766355</v>
      </c>
      <c r="H11" s="60">
        <v>2178353</v>
      </c>
      <c r="I11" s="60">
        <v>1702015</v>
      </c>
      <c r="J11" s="60">
        <v>1702015</v>
      </c>
      <c r="K11" s="60">
        <v>1925613</v>
      </c>
      <c r="L11" s="60">
        <v>2480405</v>
      </c>
      <c r="M11" s="60">
        <v>1999237</v>
      </c>
      <c r="N11" s="60">
        <v>1999237</v>
      </c>
      <c r="O11" s="60"/>
      <c r="P11" s="60"/>
      <c r="Q11" s="60"/>
      <c r="R11" s="60"/>
      <c r="S11" s="60"/>
      <c r="T11" s="60"/>
      <c r="U11" s="60"/>
      <c r="V11" s="60"/>
      <c r="W11" s="60">
        <v>1999237</v>
      </c>
      <c r="X11" s="60">
        <v>1089177</v>
      </c>
      <c r="Y11" s="60">
        <v>910060</v>
      </c>
      <c r="Z11" s="140">
        <v>83.55</v>
      </c>
      <c r="AA11" s="62">
        <v>2178353</v>
      </c>
    </row>
    <row r="12" spans="1:27" ht="13.5">
      <c r="A12" s="250" t="s">
        <v>56</v>
      </c>
      <c r="B12" s="251"/>
      <c r="C12" s="168">
        <f aca="true" t="shared" si="0" ref="C12:Y12">SUM(C6:C11)</f>
        <v>455399303</v>
      </c>
      <c r="D12" s="168">
        <f>SUM(D6:D11)</f>
        <v>0</v>
      </c>
      <c r="E12" s="72">
        <f t="shared" si="0"/>
        <v>396300000</v>
      </c>
      <c r="F12" s="73">
        <f t="shared" si="0"/>
        <v>479967645</v>
      </c>
      <c r="G12" s="73">
        <f t="shared" si="0"/>
        <v>437721403</v>
      </c>
      <c r="H12" s="73">
        <f t="shared" si="0"/>
        <v>500967645</v>
      </c>
      <c r="I12" s="73">
        <f t="shared" si="0"/>
        <v>488914181</v>
      </c>
      <c r="J12" s="73">
        <f t="shared" si="0"/>
        <v>488914181</v>
      </c>
      <c r="K12" s="73">
        <f t="shared" si="0"/>
        <v>437667826</v>
      </c>
      <c r="L12" s="73">
        <f t="shared" si="0"/>
        <v>493671690</v>
      </c>
      <c r="M12" s="73">
        <f t="shared" si="0"/>
        <v>375164055</v>
      </c>
      <c r="N12" s="73">
        <f t="shared" si="0"/>
        <v>375164055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375164055</v>
      </c>
      <c r="X12" s="73">
        <f t="shared" si="0"/>
        <v>239983824</v>
      </c>
      <c r="Y12" s="73">
        <f t="shared" si="0"/>
        <v>135180231</v>
      </c>
      <c r="Z12" s="170">
        <f>+IF(X12&lt;&gt;0,+(Y12/X12)*100,0)</f>
        <v>56.32889281737589</v>
      </c>
      <c r="AA12" s="74">
        <f>SUM(AA6:AA11)</f>
        <v>479967645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199388454</v>
      </c>
      <c r="D19" s="155"/>
      <c r="E19" s="59">
        <v>227091459</v>
      </c>
      <c r="F19" s="60">
        <v>217143775</v>
      </c>
      <c r="G19" s="60">
        <v>215595276</v>
      </c>
      <c r="H19" s="60">
        <v>217143775</v>
      </c>
      <c r="I19" s="60">
        <v>199388454</v>
      </c>
      <c r="J19" s="60">
        <v>199388454</v>
      </c>
      <c r="K19" s="60">
        <v>217143775</v>
      </c>
      <c r="L19" s="60">
        <v>210799291</v>
      </c>
      <c r="M19" s="60">
        <v>207805711</v>
      </c>
      <c r="N19" s="60">
        <v>207805711</v>
      </c>
      <c r="O19" s="60"/>
      <c r="P19" s="60"/>
      <c r="Q19" s="60"/>
      <c r="R19" s="60"/>
      <c r="S19" s="60"/>
      <c r="T19" s="60"/>
      <c r="U19" s="60"/>
      <c r="V19" s="60"/>
      <c r="W19" s="60">
        <v>207805711</v>
      </c>
      <c r="X19" s="60">
        <v>108571888</v>
      </c>
      <c r="Y19" s="60">
        <v>99233823</v>
      </c>
      <c r="Z19" s="140">
        <v>91.4</v>
      </c>
      <c r="AA19" s="62">
        <v>217143775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943707</v>
      </c>
      <c r="D22" s="155"/>
      <c r="E22" s="59">
        <v>864032</v>
      </c>
      <c r="F22" s="60">
        <v>760741</v>
      </c>
      <c r="G22" s="60">
        <v>1048752</v>
      </c>
      <c r="H22" s="60">
        <v>760741</v>
      </c>
      <c r="I22" s="60">
        <v>943707</v>
      </c>
      <c r="J22" s="60">
        <v>943707</v>
      </c>
      <c r="K22" s="60">
        <v>760741</v>
      </c>
      <c r="L22" s="60">
        <v>943707</v>
      </c>
      <c r="M22" s="60">
        <v>943707</v>
      </c>
      <c r="N22" s="60">
        <v>943707</v>
      </c>
      <c r="O22" s="60"/>
      <c r="P22" s="60"/>
      <c r="Q22" s="60"/>
      <c r="R22" s="60"/>
      <c r="S22" s="60"/>
      <c r="T22" s="60"/>
      <c r="U22" s="60"/>
      <c r="V22" s="60"/>
      <c r="W22" s="60">
        <v>943707</v>
      </c>
      <c r="X22" s="60">
        <v>380371</v>
      </c>
      <c r="Y22" s="60">
        <v>563336</v>
      </c>
      <c r="Z22" s="140">
        <v>148.1</v>
      </c>
      <c r="AA22" s="62">
        <v>760741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200332161</v>
      </c>
      <c r="D24" s="168">
        <f>SUM(D15:D23)</f>
        <v>0</v>
      </c>
      <c r="E24" s="76">
        <f t="shared" si="1"/>
        <v>227955491</v>
      </c>
      <c r="F24" s="77">
        <f t="shared" si="1"/>
        <v>217904516</v>
      </c>
      <c r="G24" s="77">
        <f t="shared" si="1"/>
        <v>216644028</v>
      </c>
      <c r="H24" s="77">
        <f t="shared" si="1"/>
        <v>217904516</v>
      </c>
      <c r="I24" s="77">
        <f t="shared" si="1"/>
        <v>200332161</v>
      </c>
      <c r="J24" s="77">
        <f t="shared" si="1"/>
        <v>200332161</v>
      </c>
      <c r="K24" s="77">
        <f t="shared" si="1"/>
        <v>217904516</v>
      </c>
      <c r="L24" s="77">
        <f t="shared" si="1"/>
        <v>211742998</v>
      </c>
      <c r="M24" s="77">
        <f t="shared" si="1"/>
        <v>208749418</v>
      </c>
      <c r="N24" s="77">
        <f t="shared" si="1"/>
        <v>208749418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208749418</v>
      </c>
      <c r="X24" s="77">
        <f t="shared" si="1"/>
        <v>108952259</v>
      </c>
      <c r="Y24" s="77">
        <f t="shared" si="1"/>
        <v>99797159</v>
      </c>
      <c r="Z24" s="212">
        <f>+IF(X24&lt;&gt;0,+(Y24/X24)*100,0)</f>
        <v>91.59714531481168</v>
      </c>
      <c r="AA24" s="79">
        <f>SUM(AA15:AA23)</f>
        <v>217904516</v>
      </c>
    </row>
    <row r="25" spans="1:27" ht="13.5">
      <c r="A25" s="250" t="s">
        <v>159</v>
      </c>
      <c r="B25" s="251"/>
      <c r="C25" s="168">
        <f aca="true" t="shared" si="2" ref="C25:Y25">+C12+C24</f>
        <v>655731464</v>
      </c>
      <c r="D25" s="168">
        <f>+D12+D24</f>
        <v>0</v>
      </c>
      <c r="E25" s="72">
        <f t="shared" si="2"/>
        <v>624255491</v>
      </c>
      <c r="F25" s="73">
        <f t="shared" si="2"/>
        <v>697872161</v>
      </c>
      <c r="G25" s="73">
        <f t="shared" si="2"/>
        <v>654365431</v>
      </c>
      <c r="H25" s="73">
        <f t="shared" si="2"/>
        <v>718872161</v>
      </c>
      <c r="I25" s="73">
        <f t="shared" si="2"/>
        <v>689246342</v>
      </c>
      <c r="J25" s="73">
        <f t="shared" si="2"/>
        <v>689246342</v>
      </c>
      <c r="K25" s="73">
        <f t="shared" si="2"/>
        <v>655572342</v>
      </c>
      <c r="L25" s="73">
        <f t="shared" si="2"/>
        <v>705414688</v>
      </c>
      <c r="M25" s="73">
        <f t="shared" si="2"/>
        <v>583913473</v>
      </c>
      <c r="N25" s="73">
        <f t="shared" si="2"/>
        <v>583913473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583913473</v>
      </c>
      <c r="X25" s="73">
        <f t="shared" si="2"/>
        <v>348936083</v>
      </c>
      <c r="Y25" s="73">
        <f t="shared" si="2"/>
        <v>234977390</v>
      </c>
      <c r="Z25" s="170">
        <f>+IF(X25&lt;&gt;0,+(Y25/X25)*100,0)</f>
        <v>67.34109811165617</v>
      </c>
      <c r="AA25" s="74">
        <f>+AA12+AA24</f>
        <v>697872161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84603</v>
      </c>
      <c r="D30" s="155"/>
      <c r="E30" s="59"/>
      <c r="F30" s="60"/>
      <c r="G30" s="60"/>
      <c r="H30" s="60"/>
      <c r="I30" s="60"/>
      <c r="J30" s="60"/>
      <c r="K30" s="60"/>
      <c r="L30" s="60">
        <v>84603</v>
      </c>
      <c r="M30" s="60">
        <v>84603</v>
      </c>
      <c r="N30" s="60">
        <v>84603</v>
      </c>
      <c r="O30" s="60"/>
      <c r="P30" s="60"/>
      <c r="Q30" s="60"/>
      <c r="R30" s="60"/>
      <c r="S30" s="60"/>
      <c r="T30" s="60"/>
      <c r="U30" s="60"/>
      <c r="V30" s="60"/>
      <c r="W30" s="60">
        <v>84603</v>
      </c>
      <c r="X30" s="60"/>
      <c r="Y30" s="60">
        <v>84603</v>
      </c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28902798</v>
      </c>
      <c r="D32" s="155"/>
      <c r="E32" s="59">
        <v>15000000</v>
      </c>
      <c r="F32" s="60">
        <v>14991444</v>
      </c>
      <c r="G32" s="60">
        <v>15079629</v>
      </c>
      <c r="H32" s="60">
        <v>14991444</v>
      </c>
      <c r="I32" s="60">
        <v>17887609</v>
      </c>
      <c r="J32" s="60">
        <v>17887609</v>
      </c>
      <c r="K32" s="60">
        <v>18407354</v>
      </c>
      <c r="L32" s="60">
        <v>31763665</v>
      </c>
      <c r="M32" s="60">
        <v>11534709</v>
      </c>
      <c r="N32" s="60">
        <v>11534709</v>
      </c>
      <c r="O32" s="60"/>
      <c r="P32" s="60"/>
      <c r="Q32" s="60"/>
      <c r="R32" s="60"/>
      <c r="S32" s="60"/>
      <c r="T32" s="60"/>
      <c r="U32" s="60"/>
      <c r="V32" s="60"/>
      <c r="W32" s="60">
        <v>11534709</v>
      </c>
      <c r="X32" s="60">
        <v>7495722</v>
      </c>
      <c r="Y32" s="60">
        <v>4038987</v>
      </c>
      <c r="Z32" s="140">
        <v>53.88</v>
      </c>
      <c r="AA32" s="62">
        <v>14991444</v>
      </c>
    </row>
    <row r="33" spans="1:27" ht="13.5">
      <c r="A33" s="249" t="s">
        <v>165</v>
      </c>
      <c r="B33" s="182"/>
      <c r="C33" s="155">
        <v>15559507</v>
      </c>
      <c r="D33" s="155"/>
      <c r="E33" s="59">
        <v>18000000</v>
      </c>
      <c r="F33" s="60">
        <v>9804862</v>
      </c>
      <c r="G33" s="60">
        <v>17818822</v>
      </c>
      <c r="H33" s="60">
        <v>9804862</v>
      </c>
      <c r="I33" s="60">
        <v>9804862</v>
      </c>
      <c r="J33" s="60">
        <v>9804862</v>
      </c>
      <c r="K33" s="60">
        <v>10347289</v>
      </c>
      <c r="L33" s="60">
        <v>15600765</v>
      </c>
      <c r="M33" s="60">
        <v>16964365</v>
      </c>
      <c r="N33" s="60">
        <v>16964365</v>
      </c>
      <c r="O33" s="60"/>
      <c r="P33" s="60"/>
      <c r="Q33" s="60"/>
      <c r="R33" s="60"/>
      <c r="S33" s="60"/>
      <c r="T33" s="60"/>
      <c r="U33" s="60"/>
      <c r="V33" s="60"/>
      <c r="W33" s="60">
        <v>16964365</v>
      </c>
      <c r="X33" s="60">
        <v>4902431</v>
      </c>
      <c r="Y33" s="60">
        <v>12061934</v>
      </c>
      <c r="Z33" s="140">
        <v>246.04</v>
      </c>
      <c r="AA33" s="62">
        <v>9804862</v>
      </c>
    </row>
    <row r="34" spans="1:27" ht="13.5">
      <c r="A34" s="250" t="s">
        <v>58</v>
      </c>
      <c r="B34" s="251"/>
      <c r="C34" s="168">
        <f aca="true" t="shared" si="3" ref="C34:Y34">SUM(C29:C33)</f>
        <v>44546908</v>
      </c>
      <c r="D34" s="168">
        <f>SUM(D29:D33)</f>
        <v>0</v>
      </c>
      <c r="E34" s="72">
        <f t="shared" si="3"/>
        <v>33000000</v>
      </c>
      <c r="F34" s="73">
        <f t="shared" si="3"/>
        <v>24796306</v>
      </c>
      <c r="G34" s="73">
        <f t="shared" si="3"/>
        <v>32898451</v>
      </c>
      <c r="H34" s="73">
        <f t="shared" si="3"/>
        <v>24796306</v>
      </c>
      <c r="I34" s="73">
        <f t="shared" si="3"/>
        <v>27692471</v>
      </c>
      <c r="J34" s="73">
        <f t="shared" si="3"/>
        <v>27692471</v>
      </c>
      <c r="K34" s="73">
        <f t="shared" si="3"/>
        <v>28754643</v>
      </c>
      <c r="L34" s="73">
        <f t="shared" si="3"/>
        <v>47449033</v>
      </c>
      <c r="M34" s="73">
        <f t="shared" si="3"/>
        <v>28583677</v>
      </c>
      <c r="N34" s="73">
        <f t="shared" si="3"/>
        <v>28583677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28583677</v>
      </c>
      <c r="X34" s="73">
        <f t="shared" si="3"/>
        <v>12398153</v>
      </c>
      <c r="Y34" s="73">
        <f t="shared" si="3"/>
        <v>16185524</v>
      </c>
      <c r="Z34" s="170">
        <f>+IF(X34&lt;&gt;0,+(Y34/X34)*100,0)</f>
        <v>130.54786466984237</v>
      </c>
      <c r="AA34" s="74">
        <f>SUM(AA29:AA33)</f>
        <v>24796306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107328</v>
      </c>
      <c r="D37" s="155"/>
      <c r="E37" s="59">
        <v>150000</v>
      </c>
      <c r="F37" s="60">
        <v>191931</v>
      </c>
      <c r="G37" s="60">
        <v>86663</v>
      </c>
      <c r="H37" s="60">
        <v>191931</v>
      </c>
      <c r="I37" s="60">
        <v>191931</v>
      </c>
      <c r="J37" s="60">
        <v>191931</v>
      </c>
      <c r="K37" s="60">
        <v>191931</v>
      </c>
      <c r="L37" s="60">
        <v>84228</v>
      </c>
      <c r="M37" s="60">
        <v>84228</v>
      </c>
      <c r="N37" s="60">
        <v>84228</v>
      </c>
      <c r="O37" s="60"/>
      <c r="P37" s="60"/>
      <c r="Q37" s="60"/>
      <c r="R37" s="60"/>
      <c r="S37" s="60"/>
      <c r="T37" s="60"/>
      <c r="U37" s="60"/>
      <c r="V37" s="60"/>
      <c r="W37" s="60">
        <v>84228</v>
      </c>
      <c r="X37" s="60">
        <v>95966</v>
      </c>
      <c r="Y37" s="60">
        <v>-11738</v>
      </c>
      <c r="Z37" s="140">
        <v>-12.23</v>
      </c>
      <c r="AA37" s="62">
        <v>191931</v>
      </c>
    </row>
    <row r="38" spans="1:27" ht="13.5">
      <c r="A38" s="249" t="s">
        <v>165</v>
      </c>
      <c r="B38" s="182"/>
      <c r="C38" s="155">
        <v>140878730</v>
      </c>
      <c r="D38" s="155"/>
      <c r="E38" s="59">
        <v>130000000</v>
      </c>
      <c r="F38" s="60">
        <v>145226068</v>
      </c>
      <c r="G38" s="60">
        <v>135532698</v>
      </c>
      <c r="H38" s="60">
        <v>145226068</v>
      </c>
      <c r="I38" s="60">
        <v>140878730</v>
      </c>
      <c r="J38" s="60">
        <v>140878730</v>
      </c>
      <c r="K38" s="60">
        <v>135743659</v>
      </c>
      <c r="L38" s="60">
        <v>138117381</v>
      </c>
      <c r="M38" s="60">
        <v>142649352</v>
      </c>
      <c r="N38" s="60">
        <v>142649352</v>
      </c>
      <c r="O38" s="60"/>
      <c r="P38" s="60"/>
      <c r="Q38" s="60"/>
      <c r="R38" s="60"/>
      <c r="S38" s="60"/>
      <c r="T38" s="60"/>
      <c r="U38" s="60"/>
      <c r="V38" s="60"/>
      <c r="W38" s="60">
        <v>142649352</v>
      </c>
      <c r="X38" s="60">
        <v>72613034</v>
      </c>
      <c r="Y38" s="60">
        <v>70036318</v>
      </c>
      <c r="Z38" s="140">
        <v>96.45</v>
      </c>
      <c r="AA38" s="62">
        <v>145226068</v>
      </c>
    </row>
    <row r="39" spans="1:27" ht="13.5">
      <c r="A39" s="250" t="s">
        <v>59</v>
      </c>
      <c r="B39" s="253"/>
      <c r="C39" s="168">
        <f aca="true" t="shared" si="4" ref="C39:Y39">SUM(C37:C38)</f>
        <v>140986058</v>
      </c>
      <c r="D39" s="168">
        <f>SUM(D37:D38)</f>
        <v>0</v>
      </c>
      <c r="E39" s="76">
        <f t="shared" si="4"/>
        <v>130150000</v>
      </c>
      <c r="F39" s="77">
        <f t="shared" si="4"/>
        <v>145417999</v>
      </c>
      <c r="G39" s="77">
        <f t="shared" si="4"/>
        <v>135619361</v>
      </c>
      <c r="H39" s="77">
        <f t="shared" si="4"/>
        <v>145417999</v>
      </c>
      <c r="I39" s="77">
        <f t="shared" si="4"/>
        <v>141070661</v>
      </c>
      <c r="J39" s="77">
        <f t="shared" si="4"/>
        <v>141070661</v>
      </c>
      <c r="K39" s="77">
        <f t="shared" si="4"/>
        <v>135935590</v>
      </c>
      <c r="L39" s="77">
        <f t="shared" si="4"/>
        <v>138201609</v>
      </c>
      <c r="M39" s="77">
        <f t="shared" si="4"/>
        <v>142733580</v>
      </c>
      <c r="N39" s="77">
        <f t="shared" si="4"/>
        <v>142733580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142733580</v>
      </c>
      <c r="X39" s="77">
        <f t="shared" si="4"/>
        <v>72709000</v>
      </c>
      <c r="Y39" s="77">
        <f t="shared" si="4"/>
        <v>70024580</v>
      </c>
      <c r="Z39" s="212">
        <f>+IF(X39&lt;&gt;0,+(Y39/X39)*100,0)</f>
        <v>96.30799488371453</v>
      </c>
      <c r="AA39" s="79">
        <f>SUM(AA37:AA38)</f>
        <v>145417999</v>
      </c>
    </row>
    <row r="40" spans="1:27" ht="13.5">
      <c r="A40" s="250" t="s">
        <v>167</v>
      </c>
      <c r="B40" s="251"/>
      <c r="C40" s="168">
        <f aca="true" t="shared" si="5" ref="C40:Y40">+C34+C39</f>
        <v>185532966</v>
      </c>
      <c r="D40" s="168">
        <f>+D34+D39</f>
        <v>0</v>
      </c>
      <c r="E40" s="72">
        <f t="shared" si="5"/>
        <v>163150000</v>
      </c>
      <c r="F40" s="73">
        <f t="shared" si="5"/>
        <v>170214305</v>
      </c>
      <c r="G40" s="73">
        <f t="shared" si="5"/>
        <v>168517812</v>
      </c>
      <c r="H40" s="73">
        <f t="shared" si="5"/>
        <v>170214305</v>
      </c>
      <c r="I40" s="73">
        <f t="shared" si="5"/>
        <v>168763132</v>
      </c>
      <c r="J40" s="73">
        <f t="shared" si="5"/>
        <v>168763132</v>
      </c>
      <c r="K40" s="73">
        <f t="shared" si="5"/>
        <v>164690233</v>
      </c>
      <c r="L40" s="73">
        <f t="shared" si="5"/>
        <v>185650642</v>
      </c>
      <c r="M40" s="73">
        <f t="shared" si="5"/>
        <v>171317257</v>
      </c>
      <c r="N40" s="73">
        <f t="shared" si="5"/>
        <v>171317257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171317257</v>
      </c>
      <c r="X40" s="73">
        <f t="shared" si="5"/>
        <v>85107153</v>
      </c>
      <c r="Y40" s="73">
        <f t="shared" si="5"/>
        <v>86210104</v>
      </c>
      <c r="Z40" s="170">
        <f>+IF(X40&lt;&gt;0,+(Y40/X40)*100,0)</f>
        <v>101.29595569951681</v>
      </c>
      <c r="AA40" s="74">
        <f>+AA34+AA39</f>
        <v>170214305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470198498</v>
      </c>
      <c r="D42" s="257">
        <f>+D25-D40</f>
        <v>0</v>
      </c>
      <c r="E42" s="258">
        <f t="shared" si="6"/>
        <v>461105491</v>
      </c>
      <c r="F42" s="259">
        <f t="shared" si="6"/>
        <v>527657856</v>
      </c>
      <c r="G42" s="259">
        <f t="shared" si="6"/>
        <v>485847619</v>
      </c>
      <c r="H42" s="259">
        <f t="shared" si="6"/>
        <v>548657856</v>
      </c>
      <c r="I42" s="259">
        <f t="shared" si="6"/>
        <v>520483210</v>
      </c>
      <c r="J42" s="259">
        <f t="shared" si="6"/>
        <v>520483210</v>
      </c>
      <c r="K42" s="259">
        <f t="shared" si="6"/>
        <v>490882109</v>
      </c>
      <c r="L42" s="259">
        <f t="shared" si="6"/>
        <v>519764046</v>
      </c>
      <c r="M42" s="259">
        <f t="shared" si="6"/>
        <v>412596216</v>
      </c>
      <c r="N42" s="259">
        <f t="shared" si="6"/>
        <v>412596216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412596216</v>
      </c>
      <c r="X42" s="259">
        <f t="shared" si="6"/>
        <v>263828930</v>
      </c>
      <c r="Y42" s="259">
        <f t="shared" si="6"/>
        <v>148767286</v>
      </c>
      <c r="Z42" s="260">
        <f>+IF(X42&lt;&gt;0,+(Y42/X42)*100,0)</f>
        <v>56.38778355353221</v>
      </c>
      <c r="AA42" s="261">
        <f>+AA25-AA40</f>
        <v>527657856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290955900</v>
      </c>
      <c r="D45" s="155"/>
      <c r="E45" s="59">
        <v>274735178</v>
      </c>
      <c r="F45" s="60">
        <v>312105196</v>
      </c>
      <c r="G45" s="60">
        <v>266766937</v>
      </c>
      <c r="H45" s="60">
        <v>333105196</v>
      </c>
      <c r="I45" s="60">
        <v>301462276</v>
      </c>
      <c r="J45" s="60">
        <v>301462276</v>
      </c>
      <c r="K45" s="60">
        <v>345769148</v>
      </c>
      <c r="L45" s="60">
        <v>417530894</v>
      </c>
      <c r="M45" s="60">
        <v>238088157</v>
      </c>
      <c r="N45" s="60">
        <v>238088157</v>
      </c>
      <c r="O45" s="60"/>
      <c r="P45" s="60"/>
      <c r="Q45" s="60"/>
      <c r="R45" s="60"/>
      <c r="S45" s="60"/>
      <c r="T45" s="60"/>
      <c r="U45" s="60"/>
      <c r="V45" s="60"/>
      <c r="W45" s="60">
        <v>238088157</v>
      </c>
      <c r="X45" s="60">
        <v>156052598</v>
      </c>
      <c r="Y45" s="60">
        <v>82035559</v>
      </c>
      <c r="Z45" s="139">
        <v>52.57</v>
      </c>
      <c r="AA45" s="62">
        <v>312105196</v>
      </c>
    </row>
    <row r="46" spans="1:27" ht="13.5">
      <c r="A46" s="249" t="s">
        <v>171</v>
      </c>
      <c r="B46" s="182"/>
      <c r="C46" s="155">
        <v>179242598</v>
      </c>
      <c r="D46" s="155"/>
      <c r="E46" s="59">
        <v>186370313</v>
      </c>
      <c r="F46" s="60">
        <v>215552660</v>
      </c>
      <c r="G46" s="60">
        <v>219080682</v>
      </c>
      <c r="H46" s="60">
        <v>215552660</v>
      </c>
      <c r="I46" s="60">
        <v>219020934</v>
      </c>
      <c r="J46" s="60">
        <v>219020934</v>
      </c>
      <c r="K46" s="60">
        <v>145112961</v>
      </c>
      <c r="L46" s="60">
        <v>102233152</v>
      </c>
      <c r="M46" s="60">
        <v>174508059</v>
      </c>
      <c r="N46" s="60">
        <v>174508059</v>
      </c>
      <c r="O46" s="60"/>
      <c r="P46" s="60"/>
      <c r="Q46" s="60"/>
      <c r="R46" s="60"/>
      <c r="S46" s="60"/>
      <c r="T46" s="60"/>
      <c r="U46" s="60"/>
      <c r="V46" s="60"/>
      <c r="W46" s="60">
        <v>174508059</v>
      </c>
      <c r="X46" s="60">
        <v>107776330</v>
      </c>
      <c r="Y46" s="60">
        <v>66731729</v>
      </c>
      <c r="Z46" s="139">
        <v>61.92</v>
      </c>
      <c r="AA46" s="62">
        <v>215552660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470198498</v>
      </c>
      <c r="D48" s="217">
        <f>SUM(D45:D47)</f>
        <v>0</v>
      </c>
      <c r="E48" s="264">
        <f t="shared" si="7"/>
        <v>461105491</v>
      </c>
      <c r="F48" s="219">
        <f t="shared" si="7"/>
        <v>527657856</v>
      </c>
      <c r="G48" s="219">
        <f t="shared" si="7"/>
        <v>485847619</v>
      </c>
      <c r="H48" s="219">
        <f t="shared" si="7"/>
        <v>548657856</v>
      </c>
      <c r="I48" s="219">
        <f t="shared" si="7"/>
        <v>520483210</v>
      </c>
      <c r="J48" s="219">
        <f t="shared" si="7"/>
        <v>520483210</v>
      </c>
      <c r="K48" s="219">
        <f t="shared" si="7"/>
        <v>490882109</v>
      </c>
      <c r="L48" s="219">
        <f t="shared" si="7"/>
        <v>519764046</v>
      </c>
      <c r="M48" s="219">
        <f t="shared" si="7"/>
        <v>412596216</v>
      </c>
      <c r="N48" s="219">
        <f t="shared" si="7"/>
        <v>412596216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412596216</v>
      </c>
      <c r="X48" s="219">
        <f t="shared" si="7"/>
        <v>263828928</v>
      </c>
      <c r="Y48" s="219">
        <f t="shared" si="7"/>
        <v>148767288</v>
      </c>
      <c r="Z48" s="265">
        <f>+IF(X48&lt;&gt;0,+(Y48/X48)*100,0)</f>
        <v>56.38778473905637</v>
      </c>
      <c r="AA48" s="232">
        <f>SUM(AA45:AA47)</f>
        <v>527657856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7951266</v>
      </c>
      <c r="D6" s="155"/>
      <c r="E6" s="59">
        <v>80433090</v>
      </c>
      <c r="F6" s="60">
        <v>80433090</v>
      </c>
      <c r="G6" s="60">
        <v>2970678</v>
      </c>
      <c r="H6" s="60">
        <v>12402345</v>
      </c>
      <c r="I6" s="60">
        <v>6646628</v>
      </c>
      <c r="J6" s="60">
        <v>22019651</v>
      </c>
      <c r="K6" s="60">
        <v>13551237</v>
      </c>
      <c r="L6" s="60">
        <v>875784</v>
      </c>
      <c r="M6" s="60">
        <v>1383683</v>
      </c>
      <c r="N6" s="60">
        <v>15810704</v>
      </c>
      <c r="O6" s="60"/>
      <c r="P6" s="60"/>
      <c r="Q6" s="60"/>
      <c r="R6" s="60"/>
      <c r="S6" s="60"/>
      <c r="T6" s="60"/>
      <c r="U6" s="60"/>
      <c r="V6" s="60"/>
      <c r="W6" s="60">
        <v>37830355</v>
      </c>
      <c r="X6" s="60">
        <v>40061046</v>
      </c>
      <c r="Y6" s="60">
        <v>-2230691</v>
      </c>
      <c r="Z6" s="140">
        <v>-5.57</v>
      </c>
      <c r="AA6" s="62">
        <v>80433090</v>
      </c>
    </row>
    <row r="7" spans="1:27" ht="13.5">
      <c r="A7" s="249" t="s">
        <v>178</v>
      </c>
      <c r="B7" s="182"/>
      <c r="C7" s="155">
        <v>240572050</v>
      </c>
      <c r="D7" s="155"/>
      <c r="E7" s="59">
        <v>237656050</v>
      </c>
      <c r="F7" s="60">
        <v>237656050</v>
      </c>
      <c r="G7" s="60">
        <v>87725000</v>
      </c>
      <c r="H7" s="60">
        <v>2284000</v>
      </c>
      <c r="I7" s="60"/>
      <c r="J7" s="60">
        <v>90009000</v>
      </c>
      <c r="K7" s="60"/>
      <c r="L7" s="60">
        <v>70374213</v>
      </c>
      <c r="M7" s="60"/>
      <c r="N7" s="60">
        <v>70374213</v>
      </c>
      <c r="O7" s="60"/>
      <c r="P7" s="60"/>
      <c r="Q7" s="60"/>
      <c r="R7" s="60"/>
      <c r="S7" s="60"/>
      <c r="T7" s="60"/>
      <c r="U7" s="60"/>
      <c r="V7" s="60"/>
      <c r="W7" s="60">
        <v>160383213</v>
      </c>
      <c r="X7" s="60">
        <v>161379048</v>
      </c>
      <c r="Y7" s="60">
        <v>-995835</v>
      </c>
      <c r="Z7" s="140">
        <v>-0.62</v>
      </c>
      <c r="AA7" s="62">
        <v>237656050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24451381</v>
      </c>
      <c r="D9" s="155"/>
      <c r="E9" s="59">
        <v>25250000</v>
      </c>
      <c r="F9" s="60">
        <v>25250000</v>
      </c>
      <c r="G9" s="60">
        <v>1560808</v>
      </c>
      <c r="H9" s="60">
        <v>2339598</v>
      </c>
      <c r="I9" s="60">
        <v>1635120</v>
      </c>
      <c r="J9" s="60">
        <v>5535526</v>
      </c>
      <c r="K9" s="60">
        <v>2345373</v>
      </c>
      <c r="L9" s="60">
        <v>1551705</v>
      </c>
      <c r="M9" s="60">
        <v>1530296</v>
      </c>
      <c r="N9" s="60">
        <v>5427374</v>
      </c>
      <c r="O9" s="60"/>
      <c r="P9" s="60"/>
      <c r="Q9" s="60"/>
      <c r="R9" s="60"/>
      <c r="S9" s="60"/>
      <c r="T9" s="60"/>
      <c r="U9" s="60"/>
      <c r="V9" s="60"/>
      <c r="W9" s="60">
        <v>10962900</v>
      </c>
      <c r="X9" s="60">
        <v>6383955</v>
      </c>
      <c r="Y9" s="60">
        <v>4578945</v>
      </c>
      <c r="Z9" s="140">
        <v>71.73</v>
      </c>
      <c r="AA9" s="62">
        <v>25250000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-224091776</v>
      </c>
      <c r="D12" s="155"/>
      <c r="E12" s="59">
        <v>-159901208</v>
      </c>
      <c r="F12" s="60">
        <v>-361752176</v>
      </c>
      <c r="G12" s="60">
        <v>-16198209</v>
      </c>
      <c r="H12" s="60">
        <v>-21360726</v>
      </c>
      <c r="I12" s="60">
        <v>-21624668</v>
      </c>
      <c r="J12" s="60">
        <v>-59183603</v>
      </c>
      <c r="K12" s="60">
        <v>-28563805</v>
      </c>
      <c r="L12" s="60">
        <v>-29358325</v>
      </c>
      <c r="M12" s="60">
        <v>-29754380</v>
      </c>
      <c r="N12" s="60">
        <v>-87676510</v>
      </c>
      <c r="O12" s="60"/>
      <c r="P12" s="60"/>
      <c r="Q12" s="60"/>
      <c r="R12" s="60"/>
      <c r="S12" s="60"/>
      <c r="T12" s="60"/>
      <c r="U12" s="60"/>
      <c r="V12" s="60"/>
      <c r="W12" s="60">
        <v>-146860113</v>
      </c>
      <c r="X12" s="60">
        <v>-174132667</v>
      </c>
      <c r="Y12" s="60">
        <v>27272554</v>
      </c>
      <c r="Z12" s="140">
        <v>-15.66</v>
      </c>
      <c r="AA12" s="62">
        <v>-361752176</v>
      </c>
    </row>
    <row r="13" spans="1:27" ht="13.5">
      <c r="A13" s="249" t="s">
        <v>40</v>
      </c>
      <c r="B13" s="182"/>
      <c r="C13" s="155">
        <v>-525553</v>
      </c>
      <c r="D13" s="155"/>
      <c r="E13" s="59">
        <v>-29496</v>
      </c>
      <c r="F13" s="60">
        <v>-29496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-14748</v>
      </c>
      <c r="Y13" s="60">
        <v>14748</v>
      </c>
      <c r="Z13" s="140">
        <v>-100</v>
      </c>
      <c r="AA13" s="62">
        <v>-29496</v>
      </c>
    </row>
    <row r="14" spans="1:27" ht="13.5">
      <c r="A14" s="249" t="s">
        <v>42</v>
      </c>
      <c r="B14" s="182"/>
      <c r="C14" s="155"/>
      <c r="D14" s="155"/>
      <c r="E14" s="59">
        <v>-180096600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48357368</v>
      </c>
      <c r="D15" s="168">
        <f>SUM(D6:D14)</f>
        <v>0</v>
      </c>
      <c r="E15" s="72">
        <f t="shared" si="0"/>
        <v>3311836</v>
      </c>
      <c r="F15" s="73">
        <f t="shared" si="0"/>
        <v>-18442532</v>
      </c>
      <c r="G15" s="73">
        <f t="shared" si="0"/>
        <v>76058277</v>
      </c>
      <c r="H15" s="73">
        <f t="shared" si="0"/>
        <v>-4334783</v>
      </c>
      <c r="I15" s="73">
        <f t="shared" si="0"/>
        <v>-13342920</v>
      </c>
      <c r="J15" s="73">
        <f t="shared" si="0"/>
        <v>58380574</v>
      </c>
      <c r="K15" s="73">
        <f t="shared" si="0"/>
        <v>-12667195</v>
      </c>
      <c r="L15" s="73">
        <f t="shared" si="0"/>
        <v>43443377</v>
      </c>
      <c r="M15" s="73">
        <f t="shared" si="0"/>
        <v>-26840401</v>
      </c>
      <c r="N15" s="73">
        <f t="shared" si="0"/>
        <v>3935781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62316355</v>
      </c>
      <c r="X15" s="73">
        <f t="shared" si="0"/>
        <v>33676634</v>
      </c>
      <c r="Y15" s="73">
        <f t="shared" si="0"/>
        <v>28639721</v>
      </c>
      <c r="Z15" s="170">
        <f>+IF(X15&lt;&gt;0,+(Y15/X15)*100,0)</f>
        <v>85.04330034884127</v>
      </c>
      <c r="AA15" s="74">
        <f>SUM(AA6:AA14)</f>
        <v>-18442532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-14923028</v>
      </c>
      <c r="D24" s="155"/>
      <c r="E24" s="59">
        <v>-6546890</v>
      </c>
      <c r="F24" s="60">
        <v>-8956767</v>
      </c>
      <c r="G24" s="60">
        <v>-5825</v>
      </c>
      <c r="H24" s="60">
        <v>-457596</v>
      </c>
      <c r="I24" s="60">
        <v>-727465</v>
      </c>
      <c r="J24" s="60">
        <v>-1190886</v>
      </c>
      <c r="K24" s="60">
        <v>-63301</v>
      </c>
      <c r="L24" s="60">
        <v>-38997</v>
      </c>
      <c r="M24" s="60">
        <v>-276777</v>
      </c>
      <c r="N24" s="60">
        <v>-379075</v>
      </c>
      <c r="O24" s="60"/>
      <c r="P24" s="60"/>
      <c r="Q24" s="60"/>
      <c r="R24" s="60"/>
      <c r="S24" s="60"/>
      <c r="T24" s="60"/>
      <c r="U24" s="60"/>
      <c r="V24" s="60"/>
      <c r="W24" s="60">
        <v>-1569961</v>
      </c>
      <c r="X24" s="60">
        <v>-7521890</v>
      </c>
      <c r="Y24" s="60">
        <v>5951929</v>
      </c>
      <c r="Z24" s="140">
        <v>-79.13</v>
      </c>
      <c r="AA24" s="62">
        <v>-8956767</v>
      </c>
    </row>
    <row r="25" spans="1:27" ht="13.5">
      <c r="A25" s="250" t="s">
        <v>191</v>
      </c>
      <c r="B25" s="251"/>
      <c r="C25" s="168">
        <f aca="true" t="shared" si="1" ref="C25:Y25">SUM(C19:C24)</f>
        <v>-14923028</v>
      </c>
      <c r="D25" s="168">
        <f>SUM(D19:D24)</f>
        <v>0</v>
      </c>
      <c r="E25" s="72">
        <f t="shared" si="1"/>
        <v>-6546890</v>
      </c>
      <c r="F25" s="73">
        <f t="shared" si="1"/>
        <v>-8956767</v>
      </c>
      <c r="G25" s="73">
        <f t="shared" si="1"/>
        <v>-5825</v>
      </c>
      <c r="H25" s="73">
        <f t="shared" si="1"/>
        <v>-457596</v>
      </c>
      <c r="I25" s="73">
        <f t="shared" si="1"/>
        <v>-727465</v>
      </c>
      <c r="J25" s="73">
        <f t="shared" si="1"/>
        <v>-1190886</v>
      </c>
      <c r="K25" s="73">
        <f t="shared" si="1"/>
        <v>-63301</v>
      </c>
      <c r="L25" s="73">
        <f t="shared" si="1"/>
        <v>-38997</v>
      </c>
      <c r="M25" s="73">
        <f t="shared" si="1"/>
        <v>-276777</v>
      </c>
      <c r="N25" s="73">
        <f t="shared" si="1"/>
        <v>-379075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-1569961</v>
      </c>
      <c r="X25" s="73">
        <f t="shared" si="1"/>
        <v>-7521890</v>
      </c>
      <c r="Y25" s="73">
        <f t="shared" si="1"/>
        <v>5951929</v>
      </c>
      <c r="Z25" s="170">
        <f>+IF(X25&lt;&gt;0,+(Y25/X25)*100,0)</f>
        <v>-79.12810477154014</v>
      </c>
      <c r="AA25" s="74">
        <f>SUM(AA19:AA24)</f>
        <v>-8956767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-136819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-136819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33297521</v>
      </c>
      <c r="D36" s="153">
        <f>+D15+D25+D34</f>
        <v>0</v>
      </c>
      <c r="E36" s="99">
        <f t="shared" si="3"/>
        <v>-3235054</v>
      </c>
      <c r="F36" s="100">
        <f t="shared" si="3"/>
        <v>-27399299</v>
      </c>
      <c r="G36" s="100">
        <f t="shared" si="3"/>
        <v>76052452</v>
      </c>
      <c r="H36" s="100">
        <f t="shared" si="3"/>
        <v>-4792379</v>
      </c>
      <c r="I36" s="100">
        <f t="shared" si="3"/>
        <v>-14070385</v>
      </c>
      <c r="J36" s="100">
        <f t="shared" si="3"/>
        <v>57189688</v>
      </c>
      <c r="K36" s="100">
        <f t="shared" si="3"/>
        <v>-12730496</v>
      </c>
      <c r="L36" s="100">
        <f t="shared" si="3"/>
        <v>43404380</v>
      </c>
      <c r="M36" s="100">
        <f t="shared" si="3"/>
        <v>-27117178</v>
      </c>
      <c r="N36" s="100">
        <f t="shared" si="3"/>
        <v>3556706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60746394</v>
      </c>
      <c r="X36" s="100">
        <f t="shared" si="3"/>
        <v>26154744</v>
      </c>
      <c r="Y36" s="100">
        <f t="shared" si="3"/>
        <v>34591650</v>
      </c>
      <c r="Z36" s="137">
        <f>+IF(X36&lt;&gt;0,+(Y36/X36)*100,0)</f>
        <v>132.25765084911555</v>
      </c>
      <c r="AA36" s="102">
        <f>+AA15+AA25+AA34</f>
        <v>-27399299</v>
      </c>
    </row>
    <row r="37" spans="1:27" ht="13.5">
      <c r="A37" s="249" t="s">
        <v>199</v>
      </c>
      <c r="B37" s="182"/>
      <c r="C37" s="153">
        <v>395689808</v>
      </c>
      <c r="D37" s="153"/>
      <c r="E37" s="99">
        <v>395689810</v>
      </c>
      <c r="F37" s="100">
        <v>428987330</v>
      </c>
      <c r="G37" s="100">
        <v>428987329</v>
      </c>
      <c r="H37" s="100">
        <v>505039781</v>
      </c>
      <c r="I37" s="100">
        <v>500247402</v>
      </c>
      <c r="J37" s="100">
        <v>428987329</v>
      </c>
      <c r="K37" s="100">
        <v>486177017</v>
      </c>
      <c r="L37" s="100">
        <v>473446521</v>
      </c>
      <c r="M37" s="100">
        <v>516850901</v>
      </c>
      <c r="N37" s="100">
        <v>486177017</v>
      </c>
      <c r="O37" s="100"/>
      <c r="P37" s="100"/>
      <c r="Q37" s="100"/>
      <c r="R37" s="100"/>
      <c r="S37" s="100"/>
      <c r="T37" s="100"/>
      <c r="U37" s="100"/>
      <c r="V37" s="100"/>
      <c r="W37" s="100">
        <v>428987329</v>
      </c>
      <c r="X37" s="100">
        <v>428987330</v>
      </c>
      <c r="Y37" s="100">
        <v>-1</v>
      </c>
      <c r="Z37" s="137"/>
      <c r="AA37" s="102">
        <v>428987330</v>
      </c>
    </row>
    <row r="38" spans="1:27" ht="13.5">
      <c r="A38" s="269" t="s">
        <v>200</v>
      </c>
      <c r="B38" s="256"/>
      <c r="C38" s="257">
        <v>428987329</v>
      </c>
      <c r="D38" s="257"/>
      <c r="E38" s="258">
        <v>392454756</v>
      </c>
      <c r="F38" s="259">
        <v>401588031</v>
      </c>
      <c r="G38" s="259">
        <v>505039781</v>
      </c>
      <c r="H38" s="259">
        <v>500247402</v>
      </c>
      <c r="I38" s="259">
        <v>486177017</v>
      </c>
      <c r="J38" s="259">
        <v>486177017</v>
      </c>
      <c r="K38" s="259">
        <v>473446521</v>
      </c>
      <c r="L38" s="259">
        <v>516850901</v>
      </c>
      <c r="M38" s="259">
        <v>489733723</v>
      </c>
      <c r="N38" s="259">
        <v>489733723</v>
      </c>
      <c r="O38" s="259"/>
      <c r="P38" s="259"/>
      <c r="Q38" s="259"/>
      <c r="R38" s="259"/>
      <c r="S38" s="259"/>
      <c r="T38" s="259"/>
      <c r="U38" s="259"/>
      <c r="V38" s="259"/>
      <c r="W38" s="259">
        <v>489733723</v>
      </c>
      <c r="X38" s="259">
        <v>455142074</v>
      </c>
      <c r="Y38" s="259">
        <v>34591649</v>
      </c>
      <c r="Z38" s="260">
        <v>7.6</v>
      </c>
      <c r="AA38" s="261">
        <v>401588031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8116173</v>
      </c>
      <c r="D5" s="200">
        <f t="shared" si="0"/>
        <v>0</v>
      </c>
      <c r="E5" s="106">
        <f t="shared" si="0"/>
        <v>6546890</v>
      </c>
      <c r="F5" s="106">
        <f t="shared" si="0"/>
        <v>8968806</v>
      </c>
      <c r="G5" s="106">
        <f t="shared" si="0"/>
        <v>5824</v>
      </c>
      <c r="H5" s="106">
        <f t="shared" si="0"/>
        <v>457589</v>
      </c>
      <c r="I5" s="106">
        <f t="shared" si="0"/>
        <v>727458</v>
      </c>
      <c r="J5" s="106">
        <f t="shared" si="0"/>
        <v>1190871</v>
      </c>
      <c r="K5" s="106">
        <f t="shared" si="0"/>
        <v>63298</v>
      </c>
      <c r="L5" s="106">
        <f t="shared" si="0"/>
        <v>38996</v>
      </c>
      <c r="M5" s="106">
        <f t="shared" si="0"/>
        <v>276771</v>
      </c>
      <c r="N5" s="106">
        <f t="shared" si="0"/>
        <v>379065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1569936</v>
      </c>
      <c r="X5" s="106">
        <f t="shared" si="0"/>
        <v>4484403</v>
      </c>
      <c r="Y5" s="106">
        <f t="shared" si="0"/>
        <v>-2914467</v>
      </c>
      <c r="Z5" s="201">
        <f>+IF(X5&lt;&gt;0,+(Y5/X5)*100,0)</f>
        <v>-64.99119280760449</v>
      </c>
      <c r="AA5" s="199">
        <f>SUM(AA11:AA18)</f>
        <v>8968806</v>
      </c>
    </row>
    <row r="6" spans="1:27" ht="13.5">
      <c r="A6" s="291" t="s">
        <v>204</v>
      </c>
      <c r="B6" s="142"/>
      <c r="C6" s="62"/>
      <c r="D6" s="156"/>
      <c r="E6" s="60">
        <v>20000</v>
      </c>
      <c r="F6" s="60">
        <v>20000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10000</v>
      </c>
      <c r="Y6" s="60">
        <v>-10000</v>
      </c>
      <c r="Z6" s="140">
        <v>-100</v>
      </c>
      <c r="AA6" s="155">
        <v>20000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20000</v>
      </c>
      <c r="F11" s="295">
        <f t="shared" si="1"/>
        <v>20000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10000</v>
      </c>
      <c r="Y11" s="295">
        <f t="shared" si="1"/>
        <v>-10000</v>
      </c>
      <c r="Z11" s="296">
        <f>+IF(X11&lt;&gt;0,+(Y11/X11)*100,0)</f>
        <v>-100</v>
      </c>
      <c r="AA11" s="297">
        <f>SUM(AA6:AA10)</f>
        <v>20000</v>
      </c>
    </row>
    <row r="12" spans="1:27" ht="13.5">
      <c r="A12" s="298" t="s">
        <v>210</v>
      </c>
      <c r="B12" s="136"/>
      <c r="C12" s="62">
        <v>1391219</v>
      </c>
      <c r="D12" s="156"/>
      <c r="E12" s="60">
        <v>2580000</v>
      </c>
      <c r="F12" s="60">
        <v>2580000</v>
      </c>
      <c r="G12" s="60"/>
      <c r="H12" s="60"/>
      <c r="I12" s="60">
        <v>106912</v>
      </c>
      <c r="J12" s="60">
        <v>106912</v>
      </c>
      <c r="K12" s="60">
        <v>35000</v>
      </c>
      <c r="L12" s="60"/>
      <c r="M12" s="60">
        <v>124704</v>
      </c>
      <c r="N12" s="60">
        <v>159704</v>
      </c>
      <c r="O12" s="60"/>
      <c r="P12" s="60"/>
      <c r="Q12" s="60"/>
      <c r="R12" s="60"/>
      <c r="S12" s="60"/>
      <c r="T12" s="60"/>
      <c r="U12" s="60"/>
      <c r="V12" s="60"/>
      <c r="W12" s="60">
        <v>266616</v>
      </c>
      <c r="X12" s="60">
        <v>1290000</v>
      </c>
      <c r="Y12" s="60">
        <v>-1023384</v>
      </c>
      <c r="Z12" s="140">
        <v>-79.33</v>
      </c>
      <c r="AA12" s="155">
        <v>2580000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6724954</v>
      </c>
      <c r="D15" s="156"/>
      <c r="E15" s="60">
        <v>3946890</v>
      </c>
      <c r="F15" s="60">
        <v>6368806</v>
      </c>
      <c r="G15" s="60">
        <v>5824</v>
      </c>
      <c r="H15" s="60">
        <v>457589</v>
      </c>
      <c r="I15" s="60">
        <v>620546</v>
      </c>
      <c r="J15" s="60">
        <v>1083959</v>
      </c>
      <c r="K15" s="60">
        <v>28298</v>
      </c>
      <c r="L15" s="60">
        <v>38996</v>
      </c>
      <c r="M15" s="60">
        <v>152067</v>
      </c>
      <c r="N15" s="60">
        <v>219361</v>
      </c>
      <c r="O15" s="60"/>
      <c r="P15" s="60"/>
      <c r="Q15" s="60"/>
      <c r="R15" s="60"/>
      <c r="S15" s="60"/>
      <c r="T15" s="60"/>
      <c r="U15" s="60"/>
      <c r="V15" s="60"/>
      <c r="W15" s="60">
        <v>1303320</v>
      </c>
      <c r="X15" s="60">
        <v>3184403</v>
      </c>
      <c r="Y15" s="60">
        <v>-1881083</v>
      </c>
      <c r="Z15" s="140">
        <v>-59.07</v>
      </c>
      <c r="AA15" s="155">
        <v>6368806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20000</v>
      </c>
      <c r="F36" s="60">
        <f t="shared" si="4"/>
        <v>20000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10000</v>
      </c>
      <c r="Y36" s="60">
        <f t="shared" si="4"/>
        <v>-10000</v>
      </c>
      <c r="Z36" s="140">
        <f aca="true" t="shared" si="5" ref="Z36:Z49">+IF(X36&lt;&gt;0,+(Y36/X36)*100,0)</f>
        <v>-100</v>
      </c>
      <c r="AA36" s="155">
        <f>AA6+AA21</f>
        <v>20000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20000</v>
      </c>
      <c r="F41" s="295">
        <f t="shared" si="6"/>
        <v>20000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10000</v>
      </c>
      <c r="Y41" s="295">
        <f t="shared" si="6"/>
        <v>-10000</v>
      </c>
      <c r="Z41" s="296">
        <f t="shared" si="5"/>
        <v>-100</v>
      </c>
      <c r="AA41" s="297">
        <f>SUM(AA36:AA40)</f>
        <v>20000</v>
      </c>
    </row>
    <row r="42" spans="1:27" ht="13.5">
      <c r="A42" s="298" t="s">
        <v>210</v>
      </c>
      <c r="B42" s="136"/>
      <c r="C42" s="95">
        <f aca="true" t="shared" si="7" ref="C42:Y48">C12+C27</f>
        <v>1391219</v>
      </c>
      <c r="D42" s="129">
        <f t="shared" si="7"/>
        <v>0</v>
      </c>
      <c r="E42" s="54">
        <f t="shared" si="7"/>
        <v>2580000</v>
      </c>
      <c r="F42" s="54">
        <f t="shared" si="7"/>
        <v>2580000</v>
      </c>
      <c r="G42" s="54">
        <f t="shared" si="7"/>
        <v>0</v>
      </c>
      <c r="H42" s="54">
        <f t="shared" si="7"/>
        <v>0</v>
      </c>
      <c r="I42" s="54">
        <f t="shared" si="7"/>
        <v>106912</v>
      </c>
      <c r="J42" s="54">
        <f t="shared" si="7"/>
        <v>106912</v>
      </c>
      <c r="K42" s="54">
        <f t="shared" si="7"/>
        <v>35000</v>
      </c>
      <c r="L42" s="54">
        <f t="shared" si="7"/>
        <v>0</v>
      </c>
      <c r="M42" s="54">
        <f t="shared" si="7"/>
        <v>124704</v>
      </c>
      <c r="N42" s="54">
        <f t="shared" si="7"/>
        <v>159704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266616</v>
      </c>
      <c r="X42" s="54">
        <f t="shared" si="7"/>
        <v>1290000</v>
      </c>
      <c r="Y42" s="54">
        <f t="shared" si="7"/>
        <v>-1023384</v>
      </c>
      <c r="Z42" s="184">
        <f t="shared" si="5"/>
        <v>-79.33209302325581</v>
      </c>
      <c r="AA42" s="130">
        <f aca="true" t="shared" si="8" ref="AA42:AA48">AA12+AA27</f>
        <v>2580000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6724954</v>
      </c>
      <c r="D45" s="129">
        <f t="shared" si="7"/>
        <v>0</v>
      </c>
      <c r="E45" s="54">
        <f t="shared" si="7"/>
        <v>3946890</v>
      </c>
      <c r="F45" s="54">
        <f t="shared" si="7"/>
        <v>6368806</v>
      </c>
      <c r="G45" s="54">
        <f t="shared" si="7"/>
        <v>5824</v>
      </c>
      <c r="H45" s="54">
        <f t="shared" si="7"/>
        <v>457589</v>
      </c>
      <c r="I45" s="54">
        <f t="shared" si="7"/>
        <v>620546</v>
      </c>
      <c r="J45" s="54">
        <f t="shared" si="7"/>
        <v>1083959</v>
      </c>
      <c r="K45" s="54">
        <f t="shared" si="7"/>
        <v>28298</v>
      </c>
      <c r="L45" s="54">
        <f t="shared" si="7"/>
        <v>38996</v>
      </c>
      <c r="M45" s="54">
        <f t="shared" si="7"/>
        <v>152067</v>
      </c>
      <c r="N45" s="54">
        <f t="shared" si="7"/>
        <v>219361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1303320</v>
      </c>
      <c r="X45" s="54">
        <f t="shared" si="7"/>
        <v>3184403</v>
      </c>
      <c r="Y45" s="54">
        <f t="shared" si="7"/>
        <v>-1881083</v>
      </c>
      <c r="Z45" s="184">
        <f t="shared" si="5"/>
        <v>-59.071763215899495</v>
      </c>
      <c r="AA45" s="130">
        <f t="shared" si="8"/>
        <v>6368806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8116173</v>
      </c>
      <c r="D49" s="218">
        <f t="shared" si="9"/>
        <v>0</v>
      </c>
      <c r="E49" s="220">
        <f t="shared" si="9"/>
        <v>6546890</v>
      </c>
      <c r="F49" s="220">
        <f t="shared" si="9"/>
        <v>8968806</v>
      </c>
      <c r="G49" s="220">
        <f t="shared" si="9"/>
        <v>5824</v>
      </c>
      <c r="H49" s="220">
        <f t="shared" si="9"/>
        <v>457589</v>
      </c>
      <c r="I49" s="220">
        <f t="shared" si="9"/>
        <v>727458</v>
      </c>
      <c r="J49" s="220">
        <f t="shared" si="9"/>
        <v>1190871</v>
      </c>
      <c r="K49" s="220">
        <f t="shared" si="9"/>
        <v>63298</v>
      </c>
      <c r="L49" s="220">
        <f t="shared" si="9"/>
        <v>38996</v>
      </c>
      <c r="M49" s="220">
        <f t="shared" si="9"/>
        <v>276771</v>
      </c>
      <c r="N49" s="220">
        <f t="shared" si="9"/>
        <v>379065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1569936</v>
      </c>
      <c r="X49" s="220">
        <f t="shared" si="9"/>
        <v>4484403</v>
      </c>
      <c r="Y49" s="220">
        <f t="shared" si="9"/>
        <v>-2914467</v>
      </c>
      <c r="Z49" s="221">
        <f t="shared" si="5"/>
        <v>-64.99119280760449</v>
      </c>
      <c r="AA49" s="222">
        <f>SUM(AA41:AA48)</f>
        <v>8968806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2445412</v>
      </c>
      <c r="H65" s="60">
        <v>1524837</v>
      </c>
      <c r="I65" s="60">
        <v>2508888</v>
      </c>
      <c r="J65" s="60">
        <v>6479137</v>
      </c>
      <c r="K65" s="60">
        <v>9708497</v>
      </c>
      <c r="L65" s="60">
        <v>3956842</v>
      </c>
      <c r="M65" s="60">
        <v>2585337</v>
      </c>
      <c r="N65" s="60">
        <v>16250676</v>
      </c>
      <c r="O65" s="60"/>
      <c r="P65" s="60"/>
      <c r="Q65" s="60"/>
      <c r="R65" s="60"/>
      <c r="S65" s="60"/>
      <c r="T65" s="60"/>
      <c r="U65" s="60"/>
      <c r="V65" s="60"/>
      <c r="W65" s="60">
        <v>22729813</v>
      </c>
      <c r="X65" s="60"/>
      <c r="Y65" s="60">
        <v>22729813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422204</v>
      </c>
      <c r="H66" s="275">
        <v>1128242</v>
      </c>
      <c r="I66" s="275">
        <v>605305</v>
      </c>
      <c r="J66" s="275">
        <v>2155751</v>
      </c>
      <c r="K66" s="275">
        <v>11364212</v>
      </c>
      <c r="L66" s="275">
        <v>1532348</v>
      </c>
      <c r="M66" s="275">
        <v>2310700</v>
      </c>
      <c r="N66" s="275">
        <v>15207260</v>
      </c>
      <c r="O66" s="275"/>
      <c r="P66" s="275"/>
      <c r="Q66" s="275"/>
      <c r="R66" s="275"/>
      <c r="S66" s="275"/>
      <c r="T66" s="275"/>
      <c r="U66" s="275"/>
      <c r="V66" s="275"/>
      <c r="W66" s="275">
        <v>17363011</v>
      </c>
      <c r="X66" s="275"/>
      <c r="Y66" s="275">
        <v>17363011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79048</v>
      </c>
      <c r="H68" s="60">
        <v>765838</v>
      </c>
      <c r="I68" s="60">
        <v>106263</v>
      </c>
      <c r="J68" s="60">
        <v>951149</v>
      </c>
      <c r="K68" s="60">
        <v>1085698</v>
      </c>
      <c r="L68" s="60">
        <v>149052</v>
      </c>
      <c r="M68" s="60">
        <v>1064456</v>
      </c>
      <c r="N68" s="60">
        <v>2299206</v>
      </c>
      <c r="O68" s="60"/>
      <c r="P68" s="60"/>
      <c r="Q68" s="60"/>
      <c r="R68" s="60"/>
      <c r="S68" s="60"/>
      <c r="T68" s="60"/>
      <c r="U68" s="60"/>
      <c r="V68" s="60"/>
      <c r="W68" s="60">
        <v>3250355</v>
      </c>
      <c r="X68" s="60"/>
      <c r="Y68" s="60">
        <v>3250355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2946664</v>
      </c>
      <c r="H69" s="220">
        <f t="shared" si="12"/>
        <v>3418917</v>
      </c>
      <c r="I69" s="220">
        <f t="shared" si="12"/>
        <v>3220456</v>
      </c>
      <c r="J69" s="220">
        <f t="shared" si="12"/>
        <v>9586037</v>
      </c>
      <c r="K69" s="220">
        <f t="shared" si="12"/>
        <v>22158407</v>
      </c>
      <c r="L69" s="220">
        <f t="shared" si="12"/>
        <v>5638242</v>
      </c>
      <c r="M69" s="220">
        <f t="shared" si="12"/>
        <v>5960493</v>
      </c>
      <c r="N69" s="220">
        <f t="shared" si="12"/>
        <v>33757142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43343179</v>
      </c>
      <c r="X69" s="220">
        <f t="shared" si="12"/>
        <v>0</v>
      </c>
      <c r="Y69" s="220">
        <f t="shared" si="12"/>
        <v>43343179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20000</v>
      </c>
      <c r="F5" s="358">
        <f t="shared" si="0"/>
        <v>20000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10000</v>
      </c>
      <c r="Y5" s="358">
        <f t="shared" si="0"/>
        <v>-10000</v>
      </c>
      <c r="Z5" s="359">
        <f>+IF(X5&lt;&gt;0,+(Y5/X5)*100,0)</f>
        <v>-100</v>
      </c>
      <c r="AA5" s="360">
        <f>+AA6+AA8+AA11+AA13+AA15</f>
        <v>20000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20000</v>
      </c>
      <c r="F6" s="59">
        <f t="shared" si="1"/>
        <v>20000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10000</v>
      </c>
      <c r="Y6" s="59">
        <f t="shared" si="1"/>
        <v>-10000</v>
      </c>
      <c r="Z6" s="61">
        <f>+IF(X6&lt;&gt;0,+(Y6/X6)*100,0)</f>
        <v>-100</v>
      </c>
      <c r="AA6" s="62">
        <f t="shared" si="1"/>
        <v>20000</v>
      </c>
    </row>
    <row r="7" spans="1:27" ht="13.5">
      <c r="A7" s="291" t="s">
        <v>228</v>
      </c>
      <c r="B7" s="142"/>
      <c r="C7" s="60"/>
      <c r="D7" s="340"/>
      <c r="E7" s="60">
        <v>20000</v>
      </c>
      <c r="F7" s="59">
        <v>20000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10000</v>
      </c>
      <c r="Y7" s="59">
        <v>-10000</v>
      </c>
      <c r="Z7" s="61">
        <v>-100</v>
      </c>
      <c r="AA7" s="62">
        <v>20000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1391219</v>
      </c>
      <c r="D22" s="344">
        <f t="shared" si="6"/>
        <v>0</v>
      </c>
      <c r="E22" s="343">
        <f t="shared" si="6"/>
        <v>2580000</v>
      </c>
      <c r="F22" s="345">
        <f t="shared" si="6"/>
        <v>2580000</v>
      </c>
      <c r="G22" s="345">
        <f t="shared" si="6"/>
        <v>0</v>
      </c>
      <c r="H22" s="343">
        <f t="shared" si="6"/>
        <v>0</v>
      </c>
      <c r="I22" s="343">
        <f t="shared" si="6"/>
        <v>106912</v>
      </c>
      <c r="J22" s="345">
        <f t="shared" si="6"/>
        <v>106912</v>
      </c>
      <c r="K22" s="345">
        <f t="shared" si="6"/>
        <v>35000</v>
      </c>
      <c r="L22" s="343">
        <f t="shared" si="6"/>
        <v>0</v>
      </c>
      <c r="M22" s="343">
        <f t="shared" si="6"/>
        <v>124704</v>
      </c>
      <c r="N22" s="345">
        <f t="shared" si="6"/>
        <v>159704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266616</v>
      </c>
      <c r="X22" s="343">
        <f t="shared" si="6"/>
        <v>1290000</v>
      </c>
      <c r="Y22" s="345">
        <f t="shared" si="6"/>
        <v>-1023384</v>
      </c>
      <c r="Z22" s="336">
        <f>+IF(X22&lt;&gt;0,+(Y22/X22)*100,0)</f>
        <v>-79.33209302325581</v>
      </c>
      <c r="AA22" s="350">
        <f>SUM(AA23:AA32)</f>
        <v>2580000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37315</v>
      </c>
      <c r="D28" s="341"/>
      <c r="E28" s="275">
        <v>210000</v>
      </c>
      <c r="F28" s="342">
        <v>210000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105000</v>
      </c>
      <c r="Y28" s="342">
        <v>-105000</v>
      </c>
      <c r="Z28" s="335">
        <v>-100</v>
      </c>
      <c r="AA28" s="273">
        <v>210000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1353904</v>
      </c>
      <c r="D32" s="340"/>
      <c r="E32" s="60">
        <v>2370000</v>
      </c>
      <c r="F32" s="59">
        <v>2370000</v>
      </c>
      <c r="G32" s="59"/>
      <c r="H32" s="60"/>
      <c r="I32" s="60">
        <v>106912</v>
      </c>
      <c r="J32" s="59">
        <v>106912</v>
      </c>
      <c r="K32" s="59">
        <v>35000</v>
      </c>
      <c r="L32" s="60"/>
      <c r="M32" s="60">
        <v>124704</v>
      </c>
      <c r="N32" s="59">
        <v>159704</v>
      </c>
      <c r="O32" s="59"/>
      <c r="P32" s="60"/>
      <c r="Q32" s="60"/>
      <c r="R32" s="59"/>
      <c r="S32" s="59"/>
      <c r="T32" s="60"/>
      <c r="U32" s="60"/>
      <c r="V32" s="59"/>
      <c r="W32" s="59">
        <v>266616</v>
      </c>
      <c r="X32" s="60">
        <v>1185000</v>
      </c>
      <c r="Y32" s="59">
        <v>-918384</v>
      </c>
      <c r="Z32" s="61">
        <v>-77.5</v>
      </c>
      <c r="AA32" s="62">
        <v>2370000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6724954</v>
      </c>
      <c r="D40" s="344">
        <f t="shared" si="9"/>
        <v>0</v>
      </c>
      <c r="E40" s="343">
        <f t="shared" si="9"/>
        <v>3946890</v>
      </c>
      <c r="F40" s="345">
        <f t="shared" si="9"/>
        <v>6368806</v>
      </c>
      <c r="G40" s="345">
        <f t="shared" si="9"/>
        <v>5824</v>
      </c>
      <c r="H40" s="343">
        <f t="shared" si="9"/>
        <v>457589</v>
      </c>
      <c r="I40" s="343">
        <f t="shared" si="9"/>
        <v>620546</v>
      </c>
      <c r="J40" s="345">
        <f t="shared" si="9"/>
        <v>1083959</v>
      </c>
      <c r="K40" s="345">
        <f t="shared" si="9"/>
        <v>28298</v>
      </c>
      <c r="L40" s="343">
        <f t="shared" si="9"/>
        <v>38996</v>
      </c>
      <c r="M40" s="343">
        <f t="shared" si="9"/>
        <v>152067</v>
      </c>
      <c r="N40" s="345">
        <f t="shared" si="9"/>
        <v>219361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1303320</v>
      </c>
      <c r="X40" s="343">
        <f t="shared" si="9"/>
        <v>3184403</v>
      </c>
      <c r="Y40" s="345">
        <f t="shared" si="9"/>
        <v>-1881083</v>
      </c>
      <c r="Z40" s="336">
        <f>+IF(X40&lt;&gt;0,+(Y40/X40)*100,0)</f>
        <v>-59.071763215899495</v>
      </c>
      <c r="AA40" s="350">
        <f>SUM(AA41:AA49)</f>
        <v>6368806</v>
      </c>
    </row>
    <row r="41" spans="1:27" ht="13.5">
      <c r="A41" s="361" t="s">
        <v>247</v>
      </c>
      <c r="B41" s="142"/>
      <c r="C41" s="362">
        <v>25000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2358458</v>
      </c>
      <c r="D42" s="368">
        <f t="shared" si="10"/>
        <v>0</v>
      </c>
      <c r="E42" s="54">
        <f t="shared" si="10"/>
        <v>600000</v>
      </c>
      <c r="F42" s="53">
        <f t="shared" si="10"/>
        <v>600000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300000</v>
      </c>
      <c r="Y42" s="53">
        <f t="shared" si="10"/>
        <v>-300000</v>
      </c>
      <c r="Z42" s="94">
        <f>+IF(X42&lt;&gt;0,+(Y42/X42)*100,0)</f>
        <v>-100</v>
      </c>
      <c r="AA42" s="95">
        <f>+AA62</f>
        <v>600000</v>
      </c>
    </row>
    <row r="43" spans="1:27" ht="13.5">
      <c r="A43" s="361" t="s">
        <v>249</v>
      </c>
      <c r="B43" s="136"/>
      <c r="C43" s="275">
        <v>3432538</v>
      </c>
      <c r="D43" s="369"/>
      <c r="E43" s="305">
        <v>2261510</v>
      </c>
      <c r="F43" s="370">
        <v>3578104</v>
      </c>
      <c r="G43" s="370">
        <v>1577</v>
      </c>
      <c r="H43" s="305">
        <v>15323</v>
      </c>
      <c r="I43" s="305">
        <v>547427</v>
      </c>
      <c r="J43" s="370">
        <v>564327</v>
      </c>
      <c r="K43" s="370">
        <v>4130</v>
      </c>
      <c r="L43" s="305">
        <v>12720</v>
      </c>
      <c r="M43" s="305">
        <v>70996</v>
      </c>
      <c r="N43" s="370">
        <v>87846</v>
      </c>
      <c r="O43" s="370"/>
      <c r="P43" s="305"/>
      <c r="Q43" s="305"/>
      <c r="R43" s="370"/>
      <c r="S43" s="370"/>
      <c r="T43" s="305"/>
      <c r="U43" s="305"/>
      <c r="V43" s="370"/>
      <c r="W43" s="370">
        <v>652173</v>
      </c>
      <c r="X43" s="305">
        <v>1789052</v>
      </c>
      <c r="Y43" s="370">
        <v>-1136879</v>
      </c>
      <c r="Z43" s="371">
        <v>-63.55</v>
      </c>
      <c r="AA43" s="303">
        <v>3578104</v>
      </c>
    </row>
    <row r="44" spans="1:27" ht="13.5">
      <c r="A44" s="361" t="s">
        <v>250</v>
      </c>
      <c r="B44" s="136"/>
      <c r="C44" s="60">
        <v>908958</v>
      </c>
      <c r="D44" s="368"/>
      <c r="E44" s="54">
        <v>1085380</v>
      </c>
      <c r="F44" s="53">
        <v>2190702</v>
      </c>
      <c r="G44" s="53">
        <v>4247</v>
      </c>
      <c r="H44" s="54">
        <v>442266</v>
      </c>
      <c r="I44" s="54">
        <v>73119</v>
      </c>
      <c r="J44" s="53">
        <v>519632</v>
      </c>
      <c r="K44" s="53">
        <v>24168</v>
      </c>
      <c r="L44" s="54">
        <v>26276</v>
      </c>
      <c r="M44" s="54">
        <v>81071</v>
      </c>
      <c r="N44" s="53">
        <v>131515</v>
      </c>
      <c r="O44" s="53"/>
      <c r="P44" s="54"/>
      <c r="Q44" s="54"/>
      <c r="R44" s="53"/>
      <c r="S44" s="53"/>
      <c r="T44" s="54"/>
      <c r="U44" s="54"/>
      <c r="V44" s="53"/>
      <c r="W44" s="53">
        <v>651147</v>
      </c>
      <c r="X44" s="54">
        <v>1095351</v>
      </c>
      <c r="Y44" s="53">
        <v>-444204</v>
      </c>
      <c r="Z44" s="94">
        <v>-40.55</v>
      </c>
      <c r="AA44" s="95">
        <v>2190702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8116173</v>
      </c>
      <c r="D60" s="346">
        <f t="shared" si="14"/>
        <v>0</v>
      </c>
      <c r="E60" s="219">
        <f t="shared" si="14"/>
        <v>6546890</v>
      </c>
      <c r="F60" s="264">
        <f t="shared" si="14"/>
        <v>8968806</v>
      </c>
      <c r="G60" s="264">
        <f t="shared" si="14"/>
        <v>5824</v>
      </c>
      <c r="H60" s="219">
        <f t="shared" si="14"/>
        <v>457589</v>
      </c>
      <c r="I60" s="219">
        <f t="shared" si="14"/>
        <v>727458</v>
      </c>
      <c r="J60" s="264">
        <f t="shared" si="14"/>
        <v>1190871</v>
      </c>
      <c r="K60" s="264">
        <f t="shared" si="14"/>
        <v>63298</v>
      </c>
      <c r="L60" s="219">
        <f t="shared" si="14"/>
        <v>38996</v>
      </c>
      <c r="M60" s="219">
        <f t="shared" si="14"/>
        <v>276771</v>
      </c>
      <c r="N60" s="264">
        <f t="shared" si="14"/>
        <v>379065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1569936</v>
      </c>
      <c r="X60" s="219">
        <f t="shared" si="14"/>
        <v>4484403</v>
      </c>
      <c r="Y60" s="264">
        <f t="shared" si="14"/>
        <v>-2914467</v>
      </c>
      <c r="Z60" s="337">
        <f>+IF(X60&lt;&gt;0,+(Y60/X60)*100,0)</f>
        <v>-64.99119280760449</v>
      </c>
      <c r="AA60" s="232">
        <f>+AA57+AA54+AA51+AA40+AA37+AA34+AA22+AA5</f>
        <v>8968806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2358458</v>
      </c>
      <c r="D62" s="348">
        <f t="shared" si="15"/>
        <v>0</v>
      </c>
      <c r="E62" s="347">
        <f t="shared" si="15"/>
        <v>600000</v>
      </c>
      <c r="F62" s="349">
        <f t="shared" si="15"/>
        <v>600000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300000</v>
      </c>
      <c r="Y62" s="349">
        <f t="shared" si="15"/>
        <v>-300000</v>
      </c>
      <c r="Z62" s="338">
        <f>+IF(X62&lt;&gt;0,+(Y62/X62)*100,0)</f>
        <v>-100</v>
      </c>
      <c r="AA62" s="351">
        <f>SUM(AA63:AA66)</f>
        <v>600000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2358458</v>
      </c>
      <c r="D64" s="340"/>
      <c r="E64" s="60">
        <v>600000</v>
      </c>
      <c r="F64" s="59">
        <v>600000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300000</v>
      </c>
      <c r="Y64" s="59">
        <v>-300000</v>
      </c>
      <c r="Z64" s="61">
        <v>-100</v>
      </c>
      <c r="AA64" s="62">
        <v>600000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2014-02-11T06:20:35Z</dcterms:created>
  <dcterms:modified xsi:type="dcterms:W3CDTF">2014-02-11T06:20:42Z</dcterms:modified>
  <cp:category/>
  <cp:version/>
  <cp:contentType/>
  <cp:contentStatus/>
</cp:coreProperties>
</file>