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<sst xmlns="http://schemas.openxmlformats.org/spreadsheetml/2006/main" count="855" uniqueCount="302">
  <si>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Ugu(DC21)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</si>
  <si>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</si>
  <si>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</si>
  <si>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</si>
  <si>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</si>
  <si>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</si>
  <si>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</si>
  <si>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</si>
  <si>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</si>
  <si>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</si>
  <si>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</si>
  <si>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</si>
  <si>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</si>
  <si>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</si>
  <si>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</si>
  <si>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</si>
  <si>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</si>
  <si>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</si>
  <si>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</si>
  <si>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</si>
  <si>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</si>
  <si>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</si>
  <si>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</si>
  <si>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</si>
  <si>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</si>
  <si>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</si>
  <si>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</si>
  <si>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</si>
  <si>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</si>
  <si>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</si>
  <si>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</si>
  <si>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</si>
  <si>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</si>
  <si>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</si>
  <si>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</si>
  <si>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</si>
  <si>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</si>
  <si>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</si>
  <si>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</si>
  <si>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</si>
  <si>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</si>
  <si>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</si>
  <si>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</si>
  <si>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</si>
  <si>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</si>
  <si>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</si>
  <si>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</si>
  <si>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</si>
  <si>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</si>
  <si>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</si>
  <si>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</si>
  <si>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</si>
  <si>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</si>
  <si>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</si>
  <si>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</si>
  <si>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</si>
  <si>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</si>
  <si>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</si>
  <si>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</si>
  <si>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</si>
  <si>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</si>
  <si>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</si>
  <si>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</si>
  <si>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</si>
  <si>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</si>
  <si>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</si>
  <si>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</si>
  <si>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</si>
  <si>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</si>
  <si>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</si>
  <si>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Ugu(DC21)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</si>
  <si>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</si>
  <si>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</si>
  <si>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</si>
  <si>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</si>
  <si>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</si>
  <si>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</si>
  <si>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</si>
  <si>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</si>
  <si>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</si>
  <si>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</si>
  <si>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</si>
  <si>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</si>
  <si>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</si>
  <si>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</si>
  <si>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</si>
  <si>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</si>
  <si>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</si>
  <si>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</si>
  <si>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</si>
  <si>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</si>
  <si>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</si>
  <si>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</si>
  <si>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</si>
  <si>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</si>
  <si>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</si>
  <si>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</si>
  <si>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</si>
  <si>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</si>
  <si>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</si>
  <si>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Ugu(DC21)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</si>
  <si>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</si>
  <si>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</si>
  <si>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</si>
  <si>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</si>
  <si>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</si>
  <si>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</si>
  <si>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</si>
  <si>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</si>
  <si>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</si>
  <si>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</si>
  <si>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</si>
  <si>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</si>
  <si>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</si>
  <si>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</si>
  <si>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</si>
  <si>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</si>
  <si>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</si>
  <si>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</si>
  <si>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</si>
  <si>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</si>
  <si>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</si>
  <si>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</si>
  <si>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</si>
  <si>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</si>
  <si>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</si>
  <si>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</si>
  <si>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</si>
  <si>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</si>
  <si>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Ugu(DC21)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</si>
  <si>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</si>
  <si>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</si>
  <si>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</si>
  <si>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</si>
  <si>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</si>
  <si>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</si>
  <si>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</si>
  <si>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</si>
  <si>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</si>
  <si>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</si>
  <si>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Ugu(DC21)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</si>
  <si>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</si>
  <si>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</si>
  <si>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</si>
  <si>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</si>
  <si>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</si>
  <si>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</si>
  <si>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</si>
  <si>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</si>
  <si>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</si>
  <si>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</si>
  <si>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</si>
  <si>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</si>
  <si>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</si>
  <si>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</si>
  <si>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</si>
  <si>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</si>
  <si>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</si>
  <si>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</si>
  <si>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</si>
  <si>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</si>
  <si>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</si>
  <si>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</si>
  <si>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</si>
  <si>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</si>
  <si>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</si>
  <si>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</si>
  <si>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</si>
  <si>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</si>
  <si>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</si>
  <si>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</si>
  <si>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</si>
  <si>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</si>
  <si>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</si>
  <si>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Ugu(DC21)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</si>
  <si>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</si>
  <si>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</si>
  <si>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</si>
  <si>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</si>
  <si>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</si>
  <si>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</si>
  <si>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</si>
  <si>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</si>
  <si>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</si>
  <si>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</si>
  <si>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</si>
  <si>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</si>
  <si>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</si>
  <si>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</si>
  <si>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</si>
  <si>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</si>
  <si>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</si>
  <si>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</si>
  <si>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</si>
  <si>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</si>
  <si>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</si>
  <si>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</si>
  <si>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</si>
  <si>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</si>
  <si>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</si>
  <si>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</si>
  <si>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Ugu(DC21)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</si>
  <si>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</si>
  <si>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</si>
  <si>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</si>
  <si>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</si>
  <si>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</si>
  <si>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</si>
  <si>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</si>
  <si>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</si>
  <si>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</si>
  <si>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</si>
  <si>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</si>
  <si>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</si>
  <si>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</si>
  <si>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</si>
  <si>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</si>
  <si>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</si>
  <si>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</si>
  <si>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</si>
  <si>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</si>
  <si>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</si>
  <si>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</si>
  <si>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</si>
  <si>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</si>
  <si>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</si>
  <si>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Ugu(DC21)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</si>
  <si>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</si>
  <si>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</si>
  <si>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</si>
  <si>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</si>
  <si>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</si>
  <si>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</si>
  <si>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</si>
  <si>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</si>
  <si>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</si>
  <si>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</si>
  <si>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</si>
  <si>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</si>
  <si>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</si>
  <si>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</si>
  <si>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</si>
  <si>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</si>
  <si>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</si>
  <si>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</si>
  <si>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</si>
  <si>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</si>
  <si>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</si>
  <si>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</si>
  <si>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</si>
  <si>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</si>
  <si>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</si>
  <si>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</si>
  <si>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</si>
  <si>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</si>
  <si>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</si>
  <si>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</si>
  <si>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</si>
  <si>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</si>
  <si>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</si>
  <si>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</si>
  <si>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</si>
  <si>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Ugu(DC21)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</si>
  <si>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</si>
  <si>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</si>
  <si>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Ugu(DC21)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</si>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</sst>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291397112</v>
      </c>
      <c r="C6" s="19">
        <v>0</v>
      </c>
      <c r="D6" s="59">
        <v>340282556</v>
      </c>
      <c r="E6" s="60">
        <v>340282556</v>
      </c>
      <c r="F6" s="60">
        <v>24009891</v>
      </c>
      <c r="G6" s="60">
        <v>24209096</v>
      </c>
      <c r="H6" s="60">
        <v>28617883</v>
      </c>
      <c r="I6" s="60">
        <v>76836870</v>
      </c>
      <c r="J6" s="60">
        <v>37853864</v>
      </c>
      <c r="K6" s="60">
        <v>22930198</v>
      </c>
      <c r="L6" s="60">
        <v>28947123</v>
      </c>
      <c r="M6" s="60">
        <v>89731185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166568055</v>
      </c>
      <c r="W6" s="60">
        <v>170141278</v>
      </c>
      <c r="X6" s="60">
        <v>-3573223</v>
      </c>
      <c r="Y6" s="61">
        <v>-2.1</v>
      </c>
      <c r="Z6" s="62">
        <v>340282556</v>
      </c>
    </row>
    <row r="7" spans="1:26" ht="13.5">
      <c r="A7" s="58" t="s">
        <v>33</v>
      </c>
      <c r="B7" s="19">
        <v>1917075</v>
      </c>
      <c r="C7" s="19">
        <v>0</v>
      </c>
      <c r="D7" s="59">
        <v>112879</v>
      </c>
      <c r="E7" s="60">
        <v>112879</v>
      </c>
      <c r="F7" s="60">
        <v>186948</v>
      </c>
      <c r="G7" s="60">
        <v>714341</v>
      </c>
      <c r="H7" s="60">
        <v>382136</v>
      </c>
      <c r="I7" s="60">
        <v>1283425</v>
      </c>
      <c r="J7" s="60">
        <v>558749</v>
      </c>
      <c r="K7" s="60">
        <v>534558</v>
      </c>
      <c r="L7" s="60">
        <v>461158</v>
      </c>
      <c r="M7" s="60">
        <v>1554465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2837890</v>
      </c>
      <c r="W7" s="60">
        <v>56440</v>
      </c>
      <c r="X7" s="60">
        <v>2781450</v>
      </c>
      <c r="Y7" s="61">
        <v>4928.15</v>
      </c>
      <c r="Z7" s="62">
        <v>112879</v>
      </c>
    </row>
    <row r="8" spans="1:26" ht="13.5">
      <c r="A8" s="58" t="s">
        <v>34</v>
      </c>
      <c r="B8" s="19">
        <v>594810330</v>
      </c>
      <c r="C8" s="19">
        <v>0</v>
      </c>
      <c r="D8" s="59">
        <v>330271514</v>
      </c>
      <c r="E8" s="60">
        <v>330271514</v>
      </c>
      <c r="F8" s="60">
        <v>16043321</v>
      </c>
      <c r="G8" s="60">
        <v>36561404</v>
      </c>
      <c r="H8" s="60">
        <v>18460816</v>
      </c>
      <c r="I8" s="60">
        <v>71065541</v>
      </c>
      <c r="J8" s="60">
        <v>57352412</v>
      </c>
      <c r="K8" s="60">
        <v>5676833</v>
      </c>
      <c r="L8" s="60">
        <v>25029225</v>
      </c>
      <c r="M8" s="60">
        <v>88058470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159124011</v>
      </c>
      <c r="W8" s="60">
        <v>165135757</v>
      </c>
      <c r="X8" s="60">
        <v>-6011746</v>
      </c>
      <c r="Y8" s="61">
        <v>-3.64</v>
      </c>
      <c r="Z8" s="62">
        <v>330271514</v>
      </c>
    </row>
    <row r="9" spans="1:26" ht="13.5">
      <c r="A9" s="58" t="s">
        <v>35</v>
      </c>
      <c r="B9" s="19">
        <v>29276030</v>
      </c>
      <c r="C9" s="19">
        <v>0</v>
      </c>
      <c r="D9" s="59">
        <v>9096023</v>
      </c>
      <c r="E9" s="60">
        <v>9096023</v>
      </c>
      <c r="F9" s="60">
        <v>500173</v>
      </c>
      <c r="G9" s="60">
        <v>423070</v>
      </c>
      <c r="H9" s="60">
        <v>947021</v>
      </c>
      <c r="I9" s="60">
        <v>1870264</v>
      </c>
      <c r="J9" s="60">
        <v>708445</v>
      </c>
      <c r="K9" s="60">
        <v>781016</v>
      </c>
      <c r="L9" s="60">
        <v>1050236</v>
      </c>
      <c r="M9" s="60">
        <v>2539697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4409961</v>
      </c>
      <c r="W9" s="60">
        <v>4548012</v>
      </c>
      <c r="X9" s="60">
        <v>-138051</v>
      </c>
      <c r="Y9" s="61">
        <v>-3.04</v>
      </c>
      <c r="Z9" s="62">
        <v>9096023</v>
      </c>
    </row>
    <row r="10" spans="1:26" ht="25.5">
      <c r="A10" s="63" t="s">
        <v>277</v>
      </c>
      <c r="B10" s="64">
        <f>SUM(B5:B9)</f>
        <v>917400547</v>
      </c>
      <c r="C10" s="64">
        <f>SUM(C5:C9)</f>
        <v>0</v>
      </c>
      <c r="D10" s="65">
        <f aca="true" t="shared" si="0" ref="D10:Z10">SUM(D5:D9)</f>
        <v>679762972</v>
      </c>
      <c r="E10" s="66">
        <f t="shared" si="0"/>
        <v>679762972</v>
      </c>
      <c r="F10" s="66">
        <f t="shared" si="0"/>
        <v>40740333</v>
      </c>
      <c r="G10" s="66">
        <f t="shared" si="0"/>
        <v>61907911</v>
      </c>
      <c r="H10" s="66">
        <f t="shared" si="0"/>
        <v>48407856</v>
      </c>
      <c r="I10" s="66">
        <f t="shared" si="0"/>
        <v>151056100</v>
      </c>
      <c r="J10" s="66">
        <f t="shared" si="0"/>
        <v>96473470</v>
      </c>
      <c r="K10" s="66">
        <f t="shared" si="0"/>
        <v>29922605</v>
      </c>
      <c r="L10" s="66">
        <f t="shared" si="0"/>
        <v>55487742</v>
      </c>
      <c r="M10" s="66">
        <f t="shared" si="0"/>
        <v>181883817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332939917</v>
      </c>
      <c r="W10" s="66">
        <f t="shared" si="0"/>
        <v>339881487</v>
      </c>
      <c r="X10" s="66">
        <f t="shared" si="0"/>
        <v>-6941570</v>
      </c>
      <c r="Y10" s="67">
        <f>+IF(W10&lt;&gt;0,(X10/W10)*100,0)</f>
        <v>-2.042350132474265</v>
      </c>
      <c r="Z10" s="68">
        <f t="shared" si="0"/>
        <v>679762972</v>
      </c>
    </row>
    <row r="11" spans="1:26" ht="13.5">
      <c r="A11" s="58" t="s">
        <v>37</v>
      </c>
      <c r="B11" s="19">
        <v>243691263</v>
      </c>
      <c r="C11" s="19">
        <v>0</v>
      </c>
      <c r="D11" s="59">
        <v>229305392</v>
      </c>
      <c r="E11" s="60">
        <v>229305392</v>
      </c>
      <c r="F11" s="60">
        <v>10577505</v>
      </c>
      <c r="G11" s="60">
        <v>29128835</v>
      </c>
      <c r="H11" s="60">
        <v>19306873</v>
      </c>
      <c r="I11" s="60">
        <v>59013213</v>
      </c>
      <c r="J11" s="60">
        <v>19478564</v>
      </c>
      <c r="K11" s="60">
        <v>18817857</v>
      </c>
      <c r="L11" s="60">
        <v>18555003</v>
      </c>
      <c r="M11" s="60">
        <v>56851424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115864637</v>
      </c>
      <c r="W11" s="60">
        <v>114652696</v>
      </c>
      <c r="X11" s="60">
        <v>1211941</v>
      </c>
      <c r="Y11" s="61">
        <v>1.06</v>
      </c>
      <c r="Z11" s="62">
        <v>229305392</v>
      </c>
    </row>
    <row r="12" spans="1:26" ht="13.5">
      <c r="A12" s="58" t="s">
        <v>38</v>
      </c>
      <c r="B12" s="19">
        <v>7848535</v>
      </c>
      <c r="C12" s="19">
        <v>0</v>
      </c>
      <c r="D12" s="59">
        <v>7852361</v>
      </c>
      <c r="E12" s="60">
        <v>7852361</v>
      </c>
      <c r="F12" s="60">
        <v>654230</v>
      </c>
      <c r="G12" s="60">
        <v>638486</v>
      </c>
      <c r="H12" s="60">
        <v>647900</v>
      </c>
      <c r="I12" s="60">
        <v>1940616</v>
      </c>
      <c r="J12" s="60">
        <v>624605</v>
      </c>
      <c r="K12" s="60">
        <v>659607</v>
      </c>
      <c r="L12" s="60">
        <v>629472</v>
      </c>
      <c r="M12" s="60">
        <v>1913684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3854300</v>
      </c>
      <c r="W12" s="60">
        <v>3926181</v>
      </c>
      <c r="X12" s="60">
        <v>-71881</v>
      </c>
      <c r="Y12" s="61">
        <v>-1.83</v>
      </c>
      <c r="Z12" s="62">
        <v>7852361</v>
      </c>
    </row>
    <row r="13" spans="1:26" ht="13.5">
      <c r="A13" s="58" t="s">
        <v>278</v>
      </c>
      <c r="B13" s="19">
        <v>52754325</v>
      </c>
      <c r="C13" s="19">
        <v>0</v>
      </c>
      <c r="D13" s="59">
        <v>69748596</v>
      </c>
      <c r="E13" s="60">
        <v>69748596</v>
      </c>
      <c r="F13" s="60">
        <v>0</v>
      </c>
      <c r="G13" s="60">
        <v>0</v>
      </c>
      <c r="H13" s="60">
        <v>15215394</v>
      </c>
      <c r="I13" s="60">
        <v>15215394</v>
      </c>
      <c r="J13" s="60">
        <v>5071798</v>
      </c>
      <c r="K13" s="60">
        <v>5071798</v>
      </c>
      <c r="L13" s="60">
        <v>5071798</v>
      </c>
      <c r="M13" s="60">
        <v>15215394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30430788</v>
      </c>
      <c r="W13" s="60">
        <v>34874298</v>
      </c>
      <c r="X13" s="60">
        <v>-4443510</v>
      </c>
      <c r="Y13" s="61">
        <v>-12.74</v>
      </c>
      <c r="Z13" s="62">
        <v>69748596</v>
      </c>
    </row>
    <row r="14" spans="1:26" ht="13.5">
      <c r="A14" s="58" t="s">
        <v>40</v>
      </c>
      <c r="B14" s="19">
        <v>16959930</v>
      </c>
      <c r="C14" s="19">
        <v>0</v>
      </c>
      <c r="D14" s="59">
        <v>19001797</v>
      </c>
      <c r="E14" s="60">
        <v>19001797</v>
      </c>
      <c r="F14" s="60">
        <v>-60079</v>
      </c>
      <c r="G14" s="60">
        <v>261494</v>
      </c>
      <c r="H14" s="60">
        <v>-448634</v>
      </c>
      <c r="I14" s="60">
        <v>-247219</v>
      </c>
      <c r="J14" s="60">
        <v>3988243</v>
      </c>
      <c r="K14" s="60">
        <v>536020</v>
      </c>
      <c r="L14" s="60">
        <v>2506270</v>
      </c>
      <c r="M14" s="60">
        <v>7030533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6783314</v>
      </c>
      <c r="W14" s="60">
        <v>9500899</v>
      </c>
      <c r="X14" s="60">
        <v>-2717585</v>
      </c>
      <c r="Y14" s="61">
        <v>-28.6</v>
      </c>
      <c r="Z14" s="62">
        <v>19001797</v>
      </c>
    </row>
    <row r="15" spans="1:26" ht="13.5">
      <c r="A15" s="58" t="s">
        <v>41</v>
      </c>
      <c r="B15" s="19">
        <v>34650454</v>
      </c>
      <c r="C15" s="19">
        <v>0</v>
      </c>
      <c r="D15" s="59">
        <v>48450250</v>
      </c>
      <c r="E15" s="60">
        <v>48450250</v>
      </c>
      <c r="F15" s="60">
        <v>3123370</v>
      </c>
      <c r="G15" s="60">
        <v>0</v>
      </c>
      <c r="H15" s="60">
        <v>4589883</v>
      </c>
      <c r="I15" s="60">
        <v>7713253</v>
      </c>
      <c r="J15" s="60">
        <v>0</v>
      </c>
      <c r="K15" s="60">
        <v>5668157</v>
      </c>
      <c r="L15" s="60">
        <v>7035003</v>
      </c>
      <c r="M15" s="60">
        <v>12703160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20416413</v>
      </c>
      <c r="W15" s="60">
        <v>24225125</v>
      </c>
      <c r="X15" s="60">
        <v>-3808712</v>
      </c>
      <c r="Y15" s="61">
        <v>-15.72</v>
      </c>
      <c r="Z15" s="62">
        <v>48450250</v>
      </c>
    </row>
    <row r="16" spans="1:26" ht="13.5">
      <c r="A16" s="69" t="s">
        <v>42</v>
      </c>
      <c r="B16" s="19">
        <v>199002722</v>
      </c>
      <c r="C16" s="19">
        <v>0</v>
      </c>
      <c r="D16" s="59">
        <v>62724100</v>
      </c>
      <c r="E16" s="60">
        <v>62724100</v>
      </c>
      <c r="F16" s="60">
        <v>5398903</v>
      </c>
      <c r="G16" s="60">
        <v>3610008</v>
      </c>
      <c r="H16" s="60">
        <v>10072244</v>
      </c>
      <c r="I16" s="60">
        <v>19081155</v>
      </c>
      <c r="J16" s="60">
        <v>7301752</v>
      </c>
      <c r="K16" s="60">
        <v>6687577</v>
      </c>
      <c r="L16" s="60">
        <v>9553618</v>
      </c>
      <c r="M16" s="60">
        <v>23542947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42624102</v>
      </c>
      <c r="W16" s="60">
        <v>31362050</v>
      </c>
      <c r="X16" s="60">
        <v>11262052</v>
      </c>
      <c r="Y16" s="61">
        <v>35.91</v>
      </c>
      <c r="Z16" s="62">
        <v>62724100</v>
      </c>
    </row>
    <row r="17" spans="1:26" ht="13.5">
      <c r="A17" s="58" t="s">
        <v>43</v>
      </c>
      <c r="B17" s="19">
        <v>99987458</v>
      </c>
      <c r="C17" s="19">
        <v>0</v>
      </c>
      <c r="D17" s="59">
        <v>189520435</v>
      </c>
      <c r="E17" s="60">
        <v>189520435</v>
      </c>
      <c r="F17" s="60">
        <v>8332310</v>
      </c>
      <c r="G17" s="60">
        <v>11433602</v>
      </c>
      <c r="H17" s="60">
        <v>8971078</v>
      </c>
      <c r="I17" s="60">
        <v>28736990</v>
      </c>
      <c r="J17" s="60">
        <v>11533168</v>
      </c>
      <c r="K17" s="60">
        <v>11389775</v>
      </c>
      <c r="L17" s="60">
        <v>9751696</v>
      </c>
      <c r="M17" s="60">
        <v>32674639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61411629</v>
      </c>
      <c r="W17" s="60">
        <v>94760218</v>
      </c>
      <c r="X17" s="60">
        <v>-33348589</v>
      </c>
      <c r="Y17" s="61">
        <v>-35.19</v>
      </c>
      <c r="Z17" s="62">
        <v>189520435</v>
      </c>
    </row>
    <row r="18" spans="1:26" ht="13.5">
      <c r="A18" s="70" t="s">
        <v>44</v>
      </c>
      <c r="B18" s="71">
        <f>SUM(B11:B17)</f>
        <v>654894687</v>
      </c>
      <c r="C18" s="71">
        <f>SUM(C11:C17)</f>
        <v>0</v>
      </c>
      <c r="D18" s="72">
        <f aca="true" t="shared" si="1" ref="D18:Z18">SUM(D11:D17)</f>
        <v>626602931</v>
      </c>
      <c r="E18" s="73">
        <f t="shared" si="1"/>
        <v>626602931</v>
      </c>
      <c r="F18" s="73">
        <f t="shared" si="1"/>
        <v>28026239</v>
      </c>
      <c r="G18" s="73">
        <f t="shared" si="1"/>
        <v>45072425</v>
      </c>
      <c r="H18" s="73">
        <f t="shared" si="1"/>
        <v>58354738</v>
      </c>
      <c r="I18" s="73">
        <f t="shared" si="1"/>
        <v>131453402</v>
      </c>
      <c r="J18" s="73">
        <f t="shared" si="1"/>
        <v>47998130</v>
      </c>
      <c r="K18" s="73">
        <f t="shared" si="1"/>
        <v>48830791</v>
      </c>
      <c r="L18" s="73">
        <f t="shared" si="1"/>
        <v>53102860</v>
      </c>
      <c r="M18" s="73">
        <f t="shared" si="1"/>
        <v>149931781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281385183</v>
      </c>
      <c r="W18" s="73">
        <f t="shared" si="1"/>
        <v>313301467</v>
      </c>
      <c r="X18" s="73">
        <f t="shared" si="1"/>
        <v>-31916284</v>
      </c>
      <c r="Y18" s="67">
        <f>+IF(W18&lt;&gt;0,(X18/W18)*100,0)</f>
        <v>-10.187084122398954</v>
      </c>
      <c r="Z18" s="74">
        <f t="shared" si="1"/>
        <v>626602931</v>
      </c>
    </row>
    <row r="19" spans="1:26" ht="13.5">
      <c r="A19" s="70" t="s">
        <v>45</v>
      </c>
      <c r="B19" s="75">
        <f>+B10-B18</f>
        <v>262505860</v>
      </c>
      <c r="C19" s="75">
        <f>+C10-C18</f>
        <v>0</v>
      </c>
      <c r="D19" s="76">
        <f aca="true" t="shared" si="2" ref="D19:Z19">+D10-D18</f>
        <v>53160041</v>
      </c>
      <c r="E19" s="77">
        <f t="shared" si="2"/>
        <v>53160041</v>
      </c>
      <c r="F19" s="77">
        <f t="shared" si="2"/>
        <v>12714094</v>
      </c>
      <c r="G19" s="77">
        <f t="shared" si="2"/>
        <v>16835486</v>
      </c>
      <c r="H19" s="77">
        <f t="shared" si="2"/>
        <v>-9946882</v>
      </c>
      <c r="I19" s="77">
        <f t="shared" si="2"/>
        <v>19602698</v>
      </c>
      <c r="J19" s="77">
        <f t="shared" si="2"/>
        <v>48475340</v>
      </c>
      <c r="K19" s="77">
        <f t="shared" si="2"/>
        <v>-18908186</v>
      </c>
      <c r="L19" s="77">
        <f t="shared" si="2"/>
        <v>2384882</v>
      </c>
      <c r="M19" s="77">
        <f t="shared" si="2"/>
        <v>31952036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51554734</v>
      </c>
      <c r="W19" s="77">
        <f>IF(E10=E18,0,W10-W18)</f>
        <v>26580020</v>
      </c>
      <c r="X19" s="77">
        <f t="shared" si="2"/>
        <v>24974714</v>
      </c>
      <c r="Y19" s="78">
        <f>+IF(W19&lt;&gt;0,(X19/W19)*100,0)</f>
        <v>93.96047858504245</v>
      </c>
      <c r="Z19" s="79">
        <f t="shared" si="2"/>
        <v>53160041</v>
      </c>
    </row>
    <row r="20" spans="1:26" ht="13.5">
      <c r="A20" s="58" t="s">
        <v>46</v>
      </c>
      <c r="B20" s="19">
        <v>0</v>
      </c>
      <c r="C20" s="19">
        <v>0</v>
      </c>
      <c r="D20" s="59">
        <v>357460440</v>
      </c>
      <c r="E20" s="60">
        <v>357460440</v>
      </c>
      <c r="F20" s="60">
        <v>0</v>
      </c>
      <c r="G20" s="60">
        <v>53295</v>
      </c>
      <c r="H20" s="60">
        <v>0</v>
      </c>
      <c r="I20" s="60">
        <v>53295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53295</v>
      </c>
      <c r="W20" s="60">
        <v>178730220</v>
      </c>
      <c r="X20" s="60">
        <v>-178676925</v>
      </c>
      <c r="Y20" s="61">
        <v>-99.97</v>
      </c>
      <c r="Z20" s="62">
        <v>357460440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262505860</v>
      </c>
      <c r="C22" s="86">
        <f>SUM(C19:C21)</f>
        <v>0</v>
      </c>
      <c r="D22" s="87">
        <f aca="true" t="shared" si="3" ref="D22:Z22">SUM(D19:D21)</f>
        <v>410620481</v>
      </c>
      <c r="E22" s="88">
        <f t="shared" si="3"/>
        <v>410620481</v>
      </c>
      <c r="F22" s="88">
        <f t="shared" si="3"/>
        <v>12714094</v>
      </c>
      <c r="G22" s="88">
        <f t="shared" si="3"/>
        <v>16888781</v>
      </c>
      <c r="H22" s="88">
        <f t="shared" si="3"/>
        <v>-9946882</v>
      </c>
      <c r="I22" s="88">
        <f t="shared" si="3"/>
        <v>19655993</v>
      </c>
      <c r="J22" s="88">
        <f t="shared" si="3"/>
        <v>48475340</v>
      </c>
      <c r="K22" s="88">
        <f t="shared" si="3"/>
        <v>-18908186</v>
      </c>
      <c r="L22" s="88">
        <f t="shared" si="3"/>
        <v>2384882</v>
      </c>
      <c r="M22" s="88">
        <f t="shared" si="3"/>
        <v>31952036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51608029</v>
      </c>
      <c r="W22" s="88">
        <f t="shared" si="3"/>
        <v>205310240</v>
      </c>
      <c r="X22" s="88">
        <f t="shared" si="3"/>
        <v>-153702211</v>
      </c>
      <c r="Y22" s="89">
        <f>+IF(W22&lt;&gt;0,(X22/W22)*100,0)</f>
        <v>-74.86339259064721</v>
      </c>
      <c r="Z22" s="90">
        <f t="shared" si="3"/>
        <v>410620481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262505860</v>
      </c>
      <c r="C24" s="75">
        <f>SUM(C22:C23)</f>
        <v>0</v>
      </c>
      <c r="D24" s="76">
        <f aca="true" t="shared" si="4" ref="D24:Z24">SUM(D22:D23)</f>
        <v>410620481</v>
      </c>
      <c r="E24" s="77">
        <f t="shared" si="4"/>
        <v>410620481</v>
      </c>
      <c r="F24" s="77">
        <f t="shared" si="4"/>
        <v>12714094</v>
      </c>
      <c r="G24" s="77">
        <f t="shared" si="4"/>
        <v>16888781</v>
      </c>
      <c r="H24" s="77">
        <f t="shared" si="4"/>
        <v>-9946882</v>
      </c>
      <c r="I24" s="77">
        <f t="shared" si="4"/>
        <v>19655993</v>
      </c>
      <c r="J24" s="77">
        <f t="shared" si="4"/>
        <v>48475340</v>
      </c>
      <c r="K24" s="77">
        <f t="shared" si="4"/>
        <v>-18908186</v>
      </c>
      <c r="L24" s="77">
        <f t="shared" si="4"/>
        <v>2384882</v>
      </c>
      <c r="M24" s="77">
        <f t="shared" si="4"/>
        <v>31952036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51608029</v>
      </c>
      <c r="W24" s="77">
        <f t="shared" si="4"/>
        <v>205310240</v>
      </c>
      <c r="X24" s="77">
        <f t="shared" si="4"/>
        <v>-153702211</v>
      </c>
      <c r="Y24" s="78">
        <f>+IF(W24&lt;&gt;0,(X24/W24)*100,0)</f>
        <v>-74.86339259064721</v>
      </c>
      <c r="Z24" s="79">
        <f t="shared" si="4"/>
        <v>410620481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192962058</v>
      </c>
      <c r="C27" s="22">
        <v>0</v>
      </c>
      <c r="D27" s="99">
        <v>375044912</v>
      </c>
      <c r="E27" s="100">
        <v>375044912</v>
      </c>
      <c r="F27" s="100">
        <v>2431917</v>
      </c>
      <c r="G27" s="100">
        <v>25333919</v>
      </c>
      <c r="H27" s="100">
        <v>21916370</v>
      </c>
      <c r="I27" s="100">
        <v>49682206</v>
      </c>
      <c r="J27" s="100">
        <v>10953965</v>
      </c>
      <c r="K27" s="100">
        <v>33917935</v>
      </c>
      <c r="L27" s="100">
        <v>36640839</v>
      </c>
      <c r="M27" s="100">
        <v>81512739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131194945</v>
      </c>
      <c r="W27" s="100">
        <v>187522456</v>
      </c>
      <c r="X27" s="100">
        <v>-56327511</v>
      </c>
      <c r="Y27" s="101">
        <v>-30.04</v>
      </c>
      <c r="Z27" s="102">
        <v>375044912</v>
      </c>
    </row>
    <row r="28" spans="1:26" ht="13.5">
      <c r="A28" s="103" t="s">
        <v>46</v>
      </c>
      <c r="B28" s="19">
        <v>192342740</v>
      </c>
      <c r="C28" s="19">
        <v>0</v>
      </c>
      <c r="D28" s="59">
        <v>360741014</v>
      </c>
      <c r="E28" s="60">
        <v>360741014</v>
      </c>
      <c r="F28" s="60">
        <v>175393</v>
      </c>
      <c r="G28" s="60">
        <v>25333919</v>
      </c>
      <c r="H28" s="60">
        <v>19794816</v>
      </c>
      <c r="I28" s="60">
        <v>45304128</v>
      </c>
      <c r="J28" s="60">
        <v>10953965</v>
      </c>
      <c r="K28" s="60">
        <v>33917935</v>
      </c>
      <c r="L28" s="60">
        <v>36640839</v>
      </c>
      <c r="M28" s="60">
        <v>81512739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126816867</v>
      </c>
      <c r="W28" s="60">
        <v>180370507</v>
      </c>
      <c r="X28" s="60">
        <v>-53553640</v>
      </c>
      <c r="Y28" s="61">
        <v>-29.69</v>
      </c>
      <c r="Z28" s="62">
        <v>360741014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2121554</v>
      </c>
      <c r="I30" s="60">
        <v>2121554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2121554</v>
      </c>
      <c r="W30" s="60">
        <v>0</v>
      </c>
      <c r="X30" s="60">
        <v>2121554</v>
      </c>
      <c r="Y30" s="61">
        <v>0</v>
      </c>
      <c r="Z30" s="62">
        <v>0</v>
      </c>
    </row>
    <row r="31" spans="1:26" ht="13.5">
      <c r="A31" s="58" t="s">
        <v>53</v>
      </c>
      <c r="B31" s="19">
        <v>619318</v>
      </c>
      <c r="C31" s="19">
        <v>0</v>
      </c>
      <c r="D31" s="59">
        <v>14303898</v>
      </c>
      <c r="E31" s="60">
        <v>14303898</v>
      </c>
      <c r="F31" s="60">
        <v>2256524</v>
      </c>
      <c r="G31" s="60">
        <v>0</v>
      </c>
      <c r="H31" s="60">
        <v>0</v>
      </c>
      <c r="I31" s="60">
        <v>2256524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2256524</v>
      </c>
      <c r="W31" s="60">
        <v>7151949</v>
      </c>
      <c r="X31" s="60">
        <v>-4895425</v>
      </c>
      <c r="Y31" s="61">
        <v>-68.45</v>
      </c>
      <c r="Z31" s="62">
        <v>14303898</v>
      </c>
    </row>
    <row r="32" spans="1:26" ht="13.5">
      <c r="A32" s="70" t="s">
        <v>54</v>
      </c>
      <c r="B32" s="22">
        <f>SUM(B28:B31)</f>
        <v>192962058</v>
      </c>
      <c r="C32" s="22">
        <f>SUM(C28:C31)</f>
        <v>0</v>
      </c>
      <c r="D32" s="99">
        <f aca="true" t="shared" si="5" ref="D32:Z32">SUM(D28:D31)</f>
        <v>375044912</v>
      </c>
      <c r="E32" s="100">
        <f t="shared" si="5"/>
        <v>375044912</v>
      </c>
      <c r="F32" s="100">
        <f t="shared" si="5"/>
        <v>2431917</v>
      </c>
      <c r="G32" s="100">
        <f t="shared" si="5"/>
        <v>25333919</v>
      </c>
      <c r="H32" s="100">
        <f t="shared" si="5"/>
        <v>21916370</v>
      </c>
      <c r="I32" s="100">
        <f t="shared" si="5"/>
        <v>49682206</v>
      </c>
      <c r="J32" s="100">
        <f t="shared" si="5"/>
        <v>10953965</v>
      </c>
      <c r="K32" s="100">
        <f t="shared" si="5"/>
        <v>33917935</v>
      </c>
      <c r="L32" s="100">
        <f t="shared" si="5"/>
        <v>36640839</v>
      </c>
      <c r="M32" s="100">
        <f t="shared" si="5"/>
        <v>81512739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131194945</v>
      </c>
      <c r="W32" s="100">
        <f t="shared" si="5"/>
        <v>187522456</v>
      </c>
      <c r="X32" s="100">
        <f t="shared" si="5"/>
        <v>-56327511</v>
      </c>
      <c r="Y32" s="101">
        <f>+IF(W32&lt;&gt;0,(X32/W32)*100,0)</f>
        <v>-30.03774171985034</v>
      </c>
      <c r="Z32" s="102">
        <f t="shared" si="5"/>
        <v>375044912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200739743</v>
      </c>
      <c r="C35" s="19">
        <v>0</v>
      </c>
      <c r="D35" s="59">
        <v>145877000</v>
      </c>
      <c r="E35" s="60">
        <v>145877000</v>
      </c>
      <c r="F35" s="60">
        <v>12156417</v>
      </c>
      <c r="G35" s="60">
        <v>12156417</v>
      </c>
      <c r="H35" s="60">
        <v>368919471</v>
      </c>
      <c r="I35" s="60">
        <v>368919471</v>
      </c>
      <c r="J35" s="60">
        <v>396836760</v>
      </c>
      <c r="K35" s="60">
        <v>406325340</v>
      </c>
      <c r="L35" s="60">
        <v>463537636</v>
      </c>
      <c r="M35" s="60">
        <v>463537636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463537636</v>
      </c>
      <c r="W35" s="60">
        <v>72938500</v>
      </c>
      <c r="X35" s="60">
        <v>390599136</v>
      </c>
      <c r="Y35" s="61">
        <v>535.52</v>
      </c>
      <c r="Z35" s="62">
        <v>145877000</v>
      </c>
    </row>
    <row r="36" spans="1:26" ht="13.5">
      <c r="A36" s="58" t="s">
        <v>57</v>
      </c>
      <c r="B36" s="19">
        <v>2089047044</v>
      </c>
      <c r="C36" s="19">
        <v>0</v>
      </c>
      <c r="D36" s="59">
        <v>2082174000</v>
      </c>
      <c r="E36" s="60">
        <v>2082174000</v>
      </c>
      <c r="F36" s="60">
        <v>173514500</v>
      </c>
      <c r="G36" s="60">
        <v>173514500</v>
      </c>
      <c r="H36" s="60">
        <v>2073882000</v>
      </c>
      <c r="I36" s="60">
        <v>2073882000</v>
      </c>
      <c r="J36" s="60">
        <v>2068795987</v>
      </c>
      <c r="K36" s="60">
        <v>2063724189</v>
      </c>
      <c r="L36" s="60">
        <v>2521633904</v>
      </c>
      <c r="M36" s="60">
        <v>2521633904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2521633904</v>
      </c>
      <c r="W36" s="60">
        <v>1041087000</v>
      </c>
      <c r="X36" s="60">
        <v>1480546904</v>
      </c>
      <c r="Y36" s="61">
        <v>142.21</v>
      </c>
      <c r="Z36" s="62">
        <v>2082174000</v>
      </c>
    </row>
    <row r="37" spans="1:26" ht="13.5">
      <c r="A37" s="58" t="s">
        <v>58</v>
      </c>
      <c r="B37" s="19">
        <v>249356018</v>
      </c>
      <c r="C37" s="19">
        <v>0</v>
      </c>
      <c r="D37" s="59">
        <v>320407000</v>
      </c>
      <c r="E37" s="60">
        <v>320407000</v>
      </c>
      <c r="F37" s="60">
        <v>26700583</v>
      </c>
      <c r="G37" s="60">
        <v>26700583</v>
      </c>
      <c r="H37" s="60">
        <v>403864770</v>
      </c>
      <c r="I37" s="60">
        <v>403864770</v>
      </c>
      <c r="J37" s="60">
        <v>414214825</v>
      </c>
      <c r="K37" s="60">
        <v>457389124</v>
      </c>
      <c r="L37" s="60">
        <v>906606156</v>
      </c>
      <c r="M37" s="60">
        <v>906606156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906606156</v>
      </c>
      <c r="W37" s="60">
        <v>160203500</v>
      </c>
      <c r="X37" s="60">
        <v>746402656</v>
      </c>
      <c r="Y37" s="61">
        <v>465.91</v>
      </c>
      <c r="Z37" s="62">
        <v>320407000</v>
      </c>
    </row>
    <row r="38" spans="1:26" ht="13.5">
      <c r="A38" s="58" t="s">
        <v>59</v>
      </c>
      <c r="B38" s="19">
        <v>216262924</v>
      </c>
      <c r="C38" s="19">
        <v>0</v>
      </c>
      <c r="D38" s="59">
        <v>250154000</v>
      </c>
      <c r="E38" s="60">
        <v>250154000</v>
      </c>
      <c r="F38" s="60">
        <v>20846167</v>
      </c>
      <c r="G38" s="60">
        <v>20846167</v>
      </c>
      <c r="H38" s="60">
        <v>214768000</v>
      </c>
      <c r="I38" s="60">
        <v>214768000</v>
      </c>
      <c r="J38" s="60">
        <v>227250074</v>
      </c>
      <c r="K38" s="60">
        <v>188492557</v>
      </c>
      <c r="L38" s="60">
        <v>206530797</v>
      </c>
      <c r="M38" s="60">
        <v>206530797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206530797</v>
      </c>
      <c r="W38" s="60">
        <v>125077000</v>
      </c>
      <c r="X38" s="60">
        <v>81453797</v>
      </c>
      <c r="Y38" s="61">
        <v>65.12</v>
      </c>
      <c r="Z38" s="62">
        <v>250154000</v>
      </c>
    </row>
    <row r="39" spans="1:26" ht="13.5">
      <c r="A39" s="58" t="s">
        <v>60</v>
      </c>
      <c r="B39" s="19">
        <v>1824167845</v>
      </c>
      <c r="C39" s="19">
        <v>0</v>
      </c>
      <c r="D39" s="59">
        <v>1657490000</v>
      </c>
      <c r="E39" s="60">
        <v>1657490000</v>
      </c>
      <c r="F39" s="60">
        <v>138124167</v>
      </c>
      <c r="G39" s="60">
        <v>138124167</v>
      </c>
      <c r="H39" s="60">
        <v>1824168701</v>
      </c>
      <c r="I39" s="60">
        <v>1824168701</v>
      </c>
      <c r="J39" s="60">
        <v>1824167848</v>
      </c>
      <c r="K39" s="60">
        <v>1824167848</v>
      </c>
      <c r="L39" s="60">
        <v>1872034587</v>
      </c>
      <c r="M39" s="60">
        <v>1872034587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1872034587</v>
      </c>
      <c r="W39" s="60">
        <v>828745000</v>
      </c>
      <c r="X39" s="60">
        <v>1043289587</v>
      </c>
      <c r="Y39" s="61">
        <v>125.89</v>
      </c>
      <c r="Z39" s="62">
        <v>1657490000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214851473</v>
      </c>
      <c r="C42" s="19">
        <v>0</v>
      </c>
      <c r="D42" s="59">
        <v>367605004</v>
      </c>
      <c r="E42" s="60">
        <v>367605004</v>
      </c>
      <c r="F42" s="60">
        <v>219462706</v>
      </c>
      <c r="G42" s="60">
        <v>-17723459</v>
      </c>
      <c r="H42" s="60">
        <v>-14016222</v>
      </c>
      <c r="I42" s="60">
        <v>187723025</v>
      </c>
      <c r="J42" s="60">
        <v>-18505564</v>
      </c>
      <c r="K42" s="60">
        <v>-24541430</v>
      </c>
      <c r="L42" s="60">
        <v>157377802</v>
      </c>
      <c r="M42" s="60">
        <v>114330808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302053833</v>
      </c>
      <c r="W42" s="60">
        <v>185687917</v>
      </c>
      <c r="X42" s="60">
        <v>116365916</v>
      </c>
      <c r="Y42" s="61">
        <v>62.67</v>
      </c>
      <c r="Z42" s="62">
        <v>367605004</v>
      </c>
    </row>
    <row r="43" spans="1:26" ht="13.5">
      <c r="A43" s="58" t="s">
        <v>63</v>
      </c>
      <c r="B43" s="19">
        <v>-193022788</v>
      </c>
      <c r="C43" s="19">
        <v>0</v>
      </c>
      <c r="D43" s="59">
        <v>-375045012</v>
      </c>
      <c r="E43" s="60">
        <v>-375045012</v>
      </c>
      <c r="F43" s="60">
        <v>-6908583</v>
      </c>
      <c r="G43" s="60">
        <v>-25593102</v>
      </c>
      <c r="H43" s="60">
        <v>-17867362</v>
      </c>
      <c r="I43" s="60">
        <v>-50369047</v>
      </c>
      <c r="J43" s="60">
        <v>-412081</v>
      </c>
      <c r="K43" s="60">
        <v>-4461119</v>
      </c>
      <c r="L43" s="60">
        <v>-17224401</v>
      </c>
      <c r="M43" s="60">
        <v>-22097601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-72466648</v>
      </c>
      <c r="W43" s="60">
        <v>-187522506</v>
      </c>
      <c r="X43" s="60">
        <v>115055858</v>
      </c>
      <c r="Y43" s="61">
        <v>-61.36</v>
      </c>
      <c r="Z43" s="62">
        <v>-375045012</v>
      </c>
    </row>
    <row r="44" spans="1:26" ht="13.5">
      <c r="A44" s="58" t="s">
        <v>64</v>
      </c>
      <c r="B44" s="19">
        <v>-8638887</v>
      </c>
      <c r="C44" s="19">
        <v>0</v>
      </c>
      <c r="D44" s="59">
        <v>-17069044</v>
      </c>
      <c r="E44" s="60">
        <v>-17069044</v>
      </c>
      <c r="F44" s="60">
        <v>-627401</v>
      </c>
      <c r="G44" s="60">
        <v>-454747</v>
      </c>
      <c r="H44" s="60">
        <v>10664</v>
      </c>
      <c r="I44" s="60">
        <v>-1071484</v>
      </c>
      <c r="J44" s="60">
        <v>-4532296</v>
      </c>
      <c r="K44" s="60">
        <v>-471310</v>
      </c>
      <c r="L44" s="60">
        <v>-3349344</v>
      </c>
      <c r="M44" s="60">
        <v>-8352950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-9424434</v>
      </c>
      <c r="W44" s="60">
        <v>-8534522</v>
      </c>
      <c r="X44" s="60">
        <v>-889912</v>
      </c>
      <c r="Y44" s="61">
        <v>10.43</v>
      </c>
      <c r="Z44" s="62">
        <v>-17069044</v>
      </c>
    </row>
    <row r="45" spans="1:26" ht="13.5">
      <c r="A45" s="70" t="s">
        <v>65</v>
      </c>
      <c r="B45" s="22">
        <v>67825472</v>
      </c>
      <c r="C45" s="22">
        <v>0</v>
      </c>
      <c r="D45" s="99">
        <v>74487436</v>
      </c>
      <c r="E45" s="100">
        <v>74487436</v>
      </c>
      <c r="F45" s="100">
        <v>280478682</v>
      </c>
      <c r="G45" s="100">
        <v>236707374</v>
      </c>
      <c r="H45" s="100">
        <v>204834454</v>
      </c>
      <c r="I45" s="100">
        <v>204834454</v>
      </c>
      <c r="J45" s="100">
        <v>181384513</v>
      </c>
      <c r="K45" s="100">
        <v>151910654</v>
      </c>
      <c r="L45" s="100">
        <v>288714711</v>
      </c>
      <c r="M45" s="100">
        <v>288714711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288714711</v>
      </c>
      <c r="W45" s="100">
        <v>88627377</v>
      </c>
      <c r="X45" s="100">
        <v>200087334</v>
      </c>
      <c r="Y45" s="101">
        <v>225.76</v>
      </c>
      <c r="Z45" s="102">
        <v>74487436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84483300</v>
      </c>
      <c r="C49" s="52">
        <v>0</v>
      </c>
      <c r="D49" s="129">
        <v>10786711</v>
      </c>
      <c r="E49" s="54">
        <v>17565298</v>
      </c>
      <c r="F49" s="54">
        <v>0</v>
      </c>
      <c r="G49" s="54">
        <v>0</v>
      </c>
      <c r="H49" s="54">
        <v>0</v>
      </c>
      <c r="I49" s="54">
        <v>8585327</v>
      </c>
      <c r="J49" s="54">
        <v>0</v>
      </c>
      <c r="K49" s="54">
        <v>0</v>
      </c>
      <c r="L49" s="54">
        <v>0</v>
      </c>
      <c r="M49" s="54">
        <v>10619503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4704072</v>
      </c>
      <c r="W49" s="54">
        <v>18908553</v>
      </c>
      <c r="X49" s="54">
        <v>91843001</v>
      </c>
      <c r="Y49" s="54">
        <v>247495765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14061459</v>
      </c>
      <c r="C51" s="52">
        <v>0</v>
      </c>
      <c r="D51" s="129">
        <v>6690278</v>
      </c>
      <c r="E51" s="54">
        <v>1178013</v>
      </c>
      <c r="F51" s="54">
        <v>0</v>
      </c>
      <c r="G51" s="54">
        <v>0</v>
      </c>
      <c r="H51" s="54">
        <v>0</v>
      </c>
      <c r="I51" s="54">
        <v>6500154</v>
      </c>
      <c r="J51" s="54">
        <v>0</v>
      </c>
      <c r="K51" s="54">
        <v>0</v>
      </c>
      <c r="L51" s="54">
        <v>0</v>
      </c>
      <c r="M51" s="54">
        <v>11017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754286</v>
      </c>
      <c r="W51" s="54">
        <v>0</v>
      </c>
      <c r="X51" s="54">
        <v>0</v>
      </c>
      <c r="Y51" s="54">
        <v>29195207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89.05685036531935</v>
      </c>
      <c r="C58" s="5">
        <f>IF(C67=0,0,+(C76/C67)*100)</f>
        <v>0</v>
      </c>
      <c r="D58" s="6">
        <f aca="true" t="shared" si="6" ref="D58:Z58">IF(D67=0,0,+(D76/D67)*100)</f>
        <v>76.99695653488263</v>
      </c>
      <c r="E58" s="7">
        <f t="shared" si="6"/>
        <v>76.99695653488263</v>
      </c>
      <c r="F58" s="7">
        <f t="shared" si="6"/>
        <v>98.50563679806777</v>
      </c>
      <c r="G58" s="7">
        <f t="shared" si="6"/>
        <v>88.34341026199408</v>
      </c>
      <c r="H58" s="7">
        <f t="shared" si="6"/>
        <v>79.75721687536628</v>
      </c>
      <c r="I58" s="7">
        <f t="shared" si="6"/>
        <v>88.3054526787284</v>
      </c>
      <c r="J58" s="7">
        <f t="shared" si="6"/>
        <v>71.68779045049408</v>
      </c>
      <c r="K58" s="7">
        <f t="shared" si="6"/>
        <v>120.29857252494776</v>
      </c>
      <c r="L58" s="7">
        <f t="shared" si="6"/>
        <v>82.46228532141747</v>
      </c>
      <c r="M58" s="7">
        <f t="shared" si="6"/>
        <v>87.60409306765293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87.92768294358095</v>
      </c>
      <c r="W58" s="7">
        <f t="shared" si="6"/>
        <v>76.9969558611859</v>
      </c>
      <c r="X58" s="7">
        <f t="shared" si="6"/>
        <v>0</v>
      </c>
      <c r="Y58" s="7">
        <f t="shared" si="6"/>
        <v>0</v>
      </c>
      <c r="Z58" s="8">
        <f t="shared" si="6"/>
        <v>76.99695653488263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94.67299971044325</v>
      </c>
      <c r="C60" s="12">
        <f t="shared" si="7"/>
        <v>0</v>
      </c>
      <c r="D60" s="3">
        <f t="shared" si="7"/>
        <v>77.58258404524268</v>
      </c>
      <c r="E60" s="13">
        <f t="shared" si="7"/>
        <v>77.58258404524268</v>
      </c>
      <c r="F60" s="13">
        <f t="shared" si="7"/>
        <v>99.27903879280419</v>
      </c>
      <c r="G60" s="13">
        <f t="shared" si="7"/>
        <v>88.34341026199408</v>
      </c>
      <c r="H60" s="13">
        <f t="shared" si="7"/>
        <v>80.77268329037476</v>
      </c>
      <c r="I60" s="13">
        <f t="shared" si="7"/>
        <v>88.9408457163859</v>
      </c>
      <c r="J60" s="13">
        <f t="shared" si="7"/>
        <v>72.03712149438694</v>
      </c>
      <c r="K60" s="13">
        <f t="shared" si="7"/>
        <v>121.24132116085522</v>
      </c>
      <c r="L60" s="13">
        <f t="shared" si="7"/>
        <v>83.1803112178022</v>
      </c>
      <c r="M60" s="13">
        <f t="shared" si="7"/>
        <v>88.20569571214288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88.5448161113486</v>
      </c>
      <c r="W60" s="13">
        <f t="shared" si="7"/>
        <v>77.58258358925349</v>
      </c>
      <c r="X60" s="13">
        <f t="shared" si="7"/>
        <v>0</v>
      </c>
      <c r="Y60" s="13">
        <f t="shared" si="7"/>
        <v>0</v>
      </c>
      <c r="Z60" s="14">
        <f t="shared" si="7"/>
        <v>77.58258404524268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136.74801023953532</v>
      </c>
      <c r="C62" s="12">
        <f t="shared" si="7"/>
        <v>0</v>
      </c>
      <c r="D62" s="3">
        <f t="shared" si="7"/>
        <v>76.65716076705421</v>
      </c>
      <c r="E62" s="13">
        <f t="shared" si="7"/>
        <v>76.65716076705421</v>
      </c>
      <c r="F62" s="13">
        <f t="shared" si="7"/>
        <v>148.59753407076067</v>
      </c>
      <c r="G62" s="13">
        <f t="shared" si="7"/>
        <v>133.8702776955886</v>
      </c>
      <c r="H62" s="13">
        <f t="shared" si="7"/>
        <v>109.69590197246772</v>
      </c>
      <c r="I62" s="13">
        <f t="shared" si="7"/>
        <v>128.7248732926866</v>
      </c>
      <c r="J62" s="13">
        <f t="shared" si="7"/>
        <v>107.85480358650157</v>
      </c>
      <c r="K62" s="13">
        <f t="shared" si="7"/>
        <v>190.45499087351968</v>
      </c>
      <c r="L62" s="13">
        <f t="shared" si="7"/>
        <v>118.18284534898417</v>
      </c>
      <c r="M62" s="13">
        <f t="shared" si="7"/>
        <v>131.3577822599316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130.12453931198917</v>
      </c>
      <c r="W62" s="13">
        <f t="shared" si="7"/>
        <v>76.65716044059197</v>
      </c>
      <c r="X62" s="13">
        <f t="shared" si="7"/>
        <v>0</v>
      </c>
      <c r="Y62" s="13">
        <f t="shared" si="7"/>
        <v>0</v>
      </c>
      <c r="Z62" s="14">
        <f t="shared" si="7"/>
        <v>76.65716076705421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79.64287150363172</v>
      </c>
      <c r="E63" s="13">
        <f t="shared" si="7"/>
        <v>79.64287150363172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79.64287074851423</v>
      </c>
      <c r="X63" s="13">
        <f t="shared" si="7"/>
        <v>0</v>
      </c>
      <c r="Y63" s="13">
        <f t="shared" si="7"/>
        <v>0</v>
      </c>
      <c r="Z63" s="14">
        <f t="shared" si="7"/>
        <v>79.64287150363172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309773348</v>
      </c>
      <c r="C67" s="24"/>
      <c r="D67" s="25">
        <v>342870695</v>
      </c>
      <c r="E67" s="26">
        <v>342870695</v>
      </c>
      <c r="F67" s="26">
        <v>24198401</v>
      </c>
      <c r="G67" s="26">
        <v>24209096</v>
      </c>
      <c r="H67" s="26">
        <v>28982245</v>
      </c>
      <c r="I67" s="26">
        <v>77389742</v>
      </c>
      <c r="J67" s="26">
        <v>38038324</v>
      </c>
      <c r="K67" s="26">
        <v>23109896</v>
      </c>
      <c r="L67" s="26">
        <v>29199175</v>
      </c>
      <c r="M67" s="26">
        <v>90347395</v>
      </c>
      <c r="N67" s="26"/>
      <c r="O67" s="26"/>
      <c r="P67" s="26"/>
      <c r="Q67" s="26"/>
      <c r="R67" s="26"/>
      <c r="S67" s="26"/>
      <c r="T67" s="26"/>
      <c r="U67" s="26"/>
      <c r="V67" s="26">
        <v>167737137</v>
      </c>
      <c r="W67" s="26">
        <v>171435349</v>
      </c>
      <c r="X67" s="26"/>
      <c r="Y67" s="25"/>
      <c r="Z67" s="27">
        <v>342870695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291397112</v>
      </c>
      <c r="C69" s="19"/>
      <c r="D69" s="20">
        <v>340282556</v>
      </c>
      <c r="E69" s="21">
        <v>340282556</v>
      </c>
      <c r="F69" s="21">
        <v>24009891</v>
      </c>
      <c r="G69" s="21">
        <v>24209096</v>
      </c>
      <c r="H69" s="21">
        <v>28617883</v>
      </c>
      <c r="I69" s="21">
        <v>76836870</v>
      </c>
      <c r="J69" s="21">
        <v>37853864</v>
      </c>
      <c r="K69" s="21">
        <v>22930198</v>
      </c>
      <c r="L69" s="21">
        <v>28947123</v>
      </c>
      <c r="M69" s="21">
        <v>89731185</v>
      </c>
      <c r="N69" s="21"/>
      <c r="O69" s="21"/>
      <c r="P69" s="21"/>
      <c r="Q69" s="21"/>
      <c r="R69" s="21"/>
      <c r="S69" s="21"/>
      <c r="T69" s="21"/>
      <c r="U69" s="21"/>
      <c r="V69" s="21">
        <v>166568055</v>
      </c>
      <c r="W69" s="21">
        <v>170141279</v>
      </c>
      <c r="X69" s="21"/>
      <c r="Y69" s="20"/>
      <c r="Z69" s="23">
        <v>340282556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201739233</v>
      </c>
      <c r="C71" s="19"/>
      <c r="D71" s="20">
        <v>234811723</v>
      </c>
      <c r="E71" s="21">
        <v>234811723</v>
      </c>
      <c r="F71" s="21">
        <v>16041174</v>
      </c>
      <c r="G71" s="21">
        <v>15976019</v>
      </c>
      <c r="H71" s="21">
        <v>21072284</v>
      </c>
      <c r="I71" s="21">
        <v>53089477</v>
      </c>
      <c r="J71" s="21">
        <v>25282911</v>
      </c>
      <c r="K71" s="21">
        <v>14597084</v>
      </c>
      <c r="L71" s="21">
        <v>20373775</v>
      </c>
      <c r="M71" s="21">
        <v>60253770</v>
      </c>
      <c r="N71" s="21"/>
      <c r="O71" s="21"/>
      <c r="P71" s="21"/>
      <c r="Q71" s="21"/>
      <c r="R71" s="21"/>
      <c r="S71" s="21"/>
      <c r="T71" s="21"/>
      <c r="U71" s="21"/>
      <c r="V71" s="21">
        <v>113343247</v>
      </c>
      <c r="W71" s="21">
        <v>117405862</v>
      </c>
      <c r="X71" s="21"/>
      <c r="Y71" s="20"/>
      <c r="Z71" s="23">
        <v>234811723</v>
      </c>
    </row>
    <row r="72" spans="1:26" ht="13.5" hidden="1">
      <c r="A72" s="39" t="s">
        <v>105</v>
      </c>
      <c r="B72" s="19">
        <v>89657879</v>
      </c>
      <c r="C72" s="19"/>
      <c r="D72" s="20">
        <v>105470833</v>
      </c>
      <c r="E72" s="21">
        <v>105470833</v>
      </c>
      <c r="F72" s="21">
        <v>7968717</v>
      </c>
      <c r="G72" s="21">
        <v>8233077</v>
      </c>
      <c r="H72" s="21">
        <v>7545599</v>
      </c>
      <c r="I72" s="21">
        <v>23747393</v>
      </c>
      <c r="J72" s="21">
        <v>12570953</v>
      </c>
      <c r="K72" s="21">
        <v>8333114</v>
      </c>
      <c r="L72" s="21">
        <v>8573348</v>
      </c>
      <c r="M72" s="21">
        <v>29477415</v>
      </c>
      <c r="N72" s="21"/>
      <c r="O72" s="21"/>
      <c r="P72" s="21"/>
      <c r="Q72" s="21"/>
      <c r="R72" s="21"/>
      <c r="S72" s="21"/>
      <c r="T72" s="21"/>
      <c r="U72" s="21"/>
      <c r="V72" s="21">
        <v>53224808</v>
      </c>
      <c r="W72" s="21">
        <v>52735417</v>
      </c>
      <c r="X72" s="21"/>
      <c r="Y72" s="20"/>
      <c r="Z72" s="23">
        <v>105470833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18376236</v>
      </c>
      <c r="C75" s="28"/>
      <c r="D75" s="29">
        <v>2588139</v>
      </c>
      <c r="E75" s="30">
        <v>2588139</v>
      </c>
      <c r="F75" s="30">
        <v>188510</v>
      </c>
      <c r="G75" s="30"/>
      <c r="H75" s="30">
        <v>364362</v>
      </c>
      <c r="I75" s="30">
        <v>552872</v>
      </c>
      <c r="J75" s="30">
        <v>184460</v>
      </c>
      <c r="K75" s="30">
        <v>179698</v>
      </c>
      <c r="L75" s="30">
        <v>252052</v>
      </c>
      <c r="M75" s="30">
        <v>616210</v>
      </c>
      <c r="N75" s="30"/>
      <c r="O75" s="30"/>
      <c r="P75" s="30"/>
      <c r="Q75" s="30"/>
      <c r="R75" s="30"/>
      <c r="S75" s="30"/>
      <c r="T75" s="30"/>
      <c r="U75" s="30"/>
      <c r="V75" s="30">
        <v>1169082</v>
      </c>
      <c r="W75" s="30">
        <v>1294070</v>
      </c>
      <c r="X75" s="30"/>
      <c r="Y75" s="29"/>
      <c r="Z75" s="31">
        <v>2588139</v>
      </c>
    </row>
    <row r="76" spans="1:26" ht="13.5" hidden="1">
      <c r="A76" s="42" t="s">
        <v>286</v>
      </c>
      <c r="B76" s="32">
        <v>275874387</v>
      </c>
      <c r="C76" s="32"/>
      <c r="D76" s="33">
        <v>264000000</v>
      </c>
      <c r="E76" s="34">
        <v>264000000</v>
      </c>
      <c r="F76" s="34">
        <v>23836789</v>
      </c>
      <c r="G76" s="34">
        <v>21387141</v>
      </c>
      <c r="H76" s="34">
        <v>23115432</v>
      </c>
      <c r="I76" s="34">
        <v>68339362</v>
      </c>
      <c r="J76" s="34">
        <v>27268834</v>
      </c>
      <c r="K76" s="34">
        <v>27800875</v>
      </c>
      <c r="L76" s="34">
        <v>24078307</v>
      </c>
      <c r="M76" s="34">
        <v>79148016</v>
      </c>
      <c r="N76" s="34"/>
      <c r="O76" s="34"/>
      <c r="P76" s="34"/>
      <c r="Q76" s="34"/>
      <c r="R76" s="34"/>
      <c r="S76" s="34"/>
      <c r="T76" s="34"/>
      <c r="U76" s="34"/>
      <c r="V76" s="34">
        <v>147487378</v>
      </c>
      <c r="W76" s="34">
        <v>132000000</v>
      </c>
      <c r="X76" s="34"/>
      <c r="Y76" s="33"/>
      <c r="Z76" s="35">
        <v>264000000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275874387</v>
      </c>
      <c r="C78" s="19"/>
      <c r="D78" s="20">
        <v>264000000</v>
      </c>
      <c r="E78" s="21">
        <v>264000000</v>
      </c>
      <c r="F78" s="21">
        <v>23836789</v>
      </c>
      <c r="G78" s="21">
        <v>21387141</v>
      </c>
      <c r="H78" s="21">
        <v>23115432</v>
      </c>
      <c r="I78" s="21">
        <v>68339362</v>
      </c>
      <c r="J78" s="21">
        <v>27268834</v>
      </c>
      <c r="K78" s="21">
        <v>27800875</v>
      </c>
      <c r="L78" s="21">
        <v>24078307</v>
      </c>
      <c r="M78" s="21">
        <v>79148016</v>
      </c>
      <c r="N78" s="21"/>
      <c r="O78" s="21"/>
      <c r="P78" s="21"/>
      <c r="Q78" s="21"/>
      <c r="R78" s="21"/>
      <c r="S78" s="21"/>
      <c r="T78" s="21"/>
      <c r="U78" s="21"/>
      <c r="V78" s="21">
        <v>147487378</v>
      </c>
      <c r="W78" s="21">
        <v>132000000</v>
      </c>
      <c r="X78" s="21"/>
      <c r="Y78" s="20"/>
      <c r="Z78" s="23">
        <v>264000000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275874387</v>
      </c>
      <c r="C80" s="19"/>
      <c r="D80" s="20">
        <v>180000000</v>
      </c>
      <c r="E80" s="21">
        <v>180000000</v>
      </c>
      <c r="F80" s="21">
        <v>23836789</v>
      </c>
      <c r="G80" s="21">
        <v>21387141</v>
      </c>
      <c r="H80" s="21">
        <v>23115432</v>
      </c>
      <c r="I80" s="21">
        <v>68339362</v>
      </c>
      <c r="J80" s="21">
        <v>27268834</v>
      </c>
      <c r="K80" s="21">
        <v>27800875</v>
      </c>
      <c r="L80" s="21">
        <v>24078307</v>
      </c>
      <c r="M80" s="21">
        <v>79148016</v>
      </c>
      <c r="N80" s="21"/>
      <c r="O80" s="21"/>
      <c r="P80" s="21"/>
      <c r="Q80" s="21"/>
      <c r="R80" s="21"/>
      <c r="S80" s="21"/>
      <c r="T80" s="21"/>
      <c r="U80" s="21"/>
      <c r="V80" s="21">
        <v>147487378</v>
      </c>
      <c r="W80" s="21">
        <v>90000000</v>
      </c>
      <c r="X80" s="21"/>
      <c r="Y80" s="20"/>
      <c r="Z80" s="23">
        <v>180000000</v>
      </c>
    </row>
    <row r="81" spans="1:26" ht="13.5" hidden="1">
      <c r="A81" s="39" t="s">
        <v>105</v>
      </c>
      <c r="B81" s="19"/>
      <c r="C81" s="19"/>
      <c r="D81" s="20">
        <v>84000000</v>
      </c>
      <c r="E81" s="21">
        <v>84000000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42000000</v>
      </c>
      <c r="X81" s="21"/>
      <c r="Y81" s="20"/>
      <c r="Z81" s="23">
        <v>84000000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29000000</v>
      </c>
      <c r="F5" s="358">
        <f t="shared" si="0"/>
        <v>29000000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14500000</v>
      </c>
      <c r="Y5" s="358">
        <f t="shared" si="0"/>
        <v>-14500000</v>
      </c>
      <c r="Z5" s="359">
        <f>+IF(X5&lt;&gt;0,+(Y5/X5)*100,0)</f>
        <v>-100</v>
      </c>
      <c r="AA5" s="360">
        <f>+AA6+AA8+AA11+AA13+AA15</f>
        <v>29000000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29000000</v>
      </c>
      <c r="F11" s="364">
        <f t="shared" si="3"/>
        <v>29000000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14500000</v>
      </c>
      <c r="Y11" s="364">
        <f t="shared" si="3"/>
        <v>-14500000</v>
      </c>
      <c r="Z11" s="365">
        <f>+IF(X11&lt;&gt;0,+(Y11/X11)*100,0)</f>
        <v>-100</v>
      </c>
      <c r="AA11" s="366">
        <f t="shared" si="3"/>
        <v>29000000</v>
      </c>
    </row>
    <row r="12" spans="1:27" ht="13.5">
      <c r="A12" s="291" t="s">
        <v>231</v>
      </c>
      <c r="B12" s="136"/>
      <c r="C12" s="60"/>
      <c r="D12" s="340"/>
      <c r="E12" s="60">
        <v>29000000</v>
      </c>
      <c r="F12" s="59">
        <v>29000000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14500000</v>
      </c>
      <c r="Y12" s="59">
        <v>-14500000</v>
      </c>
      <c r="Z12" s="61">
        <v>-100</v>
      </c>
      <c r="AA12" s="62">
        <v>29000000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29000000</v>
      </c>
      <c r="F60" s="264">
        <f t="shared" si="14"/>
        <v>29000000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14500000</v>
      </c>
      <c r="Y60" s="264">
        <f t="shared" si="14"/>
        <v>-14500000</v>
      </c>
      <c r="Z60" s="337">
        <f>+IF(X60&lt;&gt;0,+(Y60/X60)*100,0)</f>
        <v>-100</v>
      </c>
      <c r="AA60" s="232">
        <f>+AA57+AA54+AA51+AA40+AA37+AA34+AA22+AA5</f>
        <v>29000000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119848925</v>
      </c>
      <c r="D5" s="153">
        <f>SUM(D6:D8)</f>
        <v>0</v>
      </c>
      <c r="E5" s="154">
        <f t="shared" si="0"/>
        <v>135685797</v>
      </c>
      <c r="F5" s="100">
        <f t="shared" si="0"/>
        <v>135685797</v>
      </c>
      <c r="G5" s="100">
        <f t="shared" si="0"/>
        <v>7061713</v>
      </c>
      <c r="H5" s="100">
        <f t="shared" si="0"/>
        <v>14542902</v>
      </c>
      <c r="I5" s="100">
        <f t="shared" si="0"/>
        <v>7698297</v>
      </c>
      <c r="J5" s="100">
        <f t="shared" si="0"/>
        <v>29302912</v>
      </c>
      <c r="K5" s="100">
        <f t="shared" si="0"/>
        <v>52047983</v>
      </c>
      <c r="L5" s="100">
        <f t="shared" si="0"/>
        <v>788854</v>
      </c>
      <c r="M5" s="100">
        <f t="shared" si="0"/>
        <v>8125734</v>
      </c>
      <c r="N5" s="100">
        <f t="shared" si="0"/>
        <v>60962571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90265483</v>
      </c>
      <c r="X5" s="100">
        <f t="shared" si="0"/>
        <v>67842899</v>
      </c>
      <c r="Y5" s="100">
        <f t="shared" si="0"/>
        <v>22422584</v>
      </c>
      <c r="Z5" s="137">
        <f>+IF(X5&lt;&gt;0,+(Y5/X5)*100,0)</f>
        <v>33.050745664627335</v>
      </c>
      <c r="AA5" s="153">
        <f>SUM(AA6:AA8)</f>
        <v>135685797</v>
      </c>
    </row>
    <row r="6" spans="1:27" ht="13.5">
      <c r="A6" s="138" t="s">
        <v>75</v>
      </c>
      <c r="B6" s="136"/>
      <c r="C6" s="155">
        <v>8020845</v>
      </c>
      <c r="D6" s="155"/>
      <c r="E6" s="156">
        <v>1890000</v>
      </c>
      <c r="F6" s="60">
        <v>1890000</v>
      </c>
      <c r="G6" s="60">
        <v>17319</v>
      </c>
      <c r="H6" s="60">
        <v>53295</v>
      </c>
      <c r="I6" s="60">
        <v>179502</v>
      </c>
      <c r="J6" s="60">
        <v>250116</v>
      </c>
      <c r="K6" s="60">
        <v>603304</v>
      </c>
      <c r="L6" s="60">
        <v>207300</v>
      </c>
      <c r="M6" s="60">
        <v>811635</v>
      </c>
      <c r="N6" s="60">
        <v>1622239</v>
      </c>
      <c r="O6" s="60"/>
      <c r="P6" s="60"/>
      <c r="Q6" s="60"/>
      <c r="R6" s="60"/>
      <c r="S6" s="60"/>
      <c r="T6" s="60"/>
      <c r="U6" s="60"/>
      <c r="V6" s="60"/>
      <c r="W6" s="60">
        <v>1872355</v>
      </c>
      <c r="X6" s="60">
        <v>945000</v>
      </c>
      <c r="Y6" s="60">
        <v>927355</v>
      </c>
      <c r="Z6" s="140">
        <v>98.13</v>
      </c>
      <c r="AA6" s="155">
        <v>1890000</v>
      </c>
    </row>
    <row r="7" spans="1:27" ht="13.5">
      <c r="A7" s="138" t="s">
        <v>76</v>
      </c>
      <c r="B7" s="136"/>
      <c r="C7" s="157">
        <v>110483114</v>
      </c>
      <c r="D7" s="157"/>
      <c r="E7" s="158">
        <v>133195797</v>
      </c>
      <c r="F7" s="159">
        <v>133195797</v>
      </c>
      <c r="G7" s="159">
        <v>7044130</v>
      </c>
      <c r="H7" s="159">
        <v>14489310</v>
      </c>
      <c r="I7" s="159">
        <v>7346311</v>
      </c>
      <c r="J7" s="159">
        <v>28879751</v>
      </c>
      <c r="K7" s="159">
        <v>51444510</v>
      </c>
      <c r="L7" s="159">
        <v>581275</v>
      </c>
      <c r="M7" s="159">
        <v>7311873</v>
      </c>
      <c r="N7" s="159">
        <v>59337658</v>
      </c>
      <c r="O7" s="159"/>
      <c r="P7" s="159"/>
      <c r="Q7" s="159"/>
      <c r="R7" s="159"/>
      <c r="S7" s="159"/>
      <c r="T7" s="159"/>
      <c r="U7" s="159"/>
      <c r="V7" s="159"/>
      <c r="W7" s="159">
        <v>88217409</v>
      </c>
      <c r="X7" s="159">
        <v>66597899</v>
      </c>
      <c r="Y7" s="159">
        <v>21619510</v>
      </c>
      <c r="Z7" s="141">
        <v>32.46</v>
      </c>
      <c r="AA7" s="157">
        <v>133195797</v>
      </c>
    </row>
    <row r="8" spans="1:27" ht="13.5">
      <c r="A8" s="138" t="s">
        <v>77</v>
      </c>
      <c r="B8" s="136"/>
      <c r="C8" s="155">
        <v>1344966</v>
      </c>
      <c r="D8" s="155"/>
      <c r="E8" s="156">
        <v>600000</v>
      </c>
      <c r="F8" s="60">
        <v>600000</v>
      </c>
      <c r="G8" s="60">
        <v>264</v>
      </c>
      <c r="H8" s="60">
        <v>297</v>
      </c>
      <c r="I8" s="60">
        <v>172484</v>
      </c>
      <c r="J8" s="60">
        <v>173045</v>
      </c>
      <c r="K8" s="60">
        <v>169</v>
      </c>
      <c r="L8" s="60">
        <v>279</v>
      </c>
      <c r="M8" s="60">
        <v>2226</v>
      </c>
      <c r="N8" s="60">
        <v>2674</v>
      </c>
      <c r="O8" s="60"/>
      <c r="P8" s="60"/>
      <c r="Q8" s="60"/>
      <c r="R8" s="60"/>
      <c r="S8" s="60"/>
      <c r="T8" s="60"/>
      <c r="U8" s="60"/>
      <c r="V8" s="60"/>
      <c r="W8" s="60">
        <v>175719</v>
      </c>
      <c r="X8" s="60">
        <v>300000</v>
      </c>
      <c r="Y8" s="60">
        <v>-124281</v>
      </c>
      <c r="Z8" s="140">
        <v>-41.43</v>
      </c>
      <c r="AA8" s="155">
        <v>600000</v>
      </c>
    </row>
    <row r="9" spans="1:27" ht="13.5">
      <c r="A9" s="135" t="s">
        <v>78</v>
      </c>
      <c r="B9" s="136"/>
      <c r="C9" s="153">
        <f aca="true" t="shared" si="1" ref="C9:Y9">SUM(C10:C14)</f>
        <v>1023037</v>
      </c>
      <c r="D9" s="153">
        <f>SUM(D10:D14)</f>
        <v>0</v>
      </c>
      <c r="E9" s="154">
        <f t="shared" si="1"/>
        <v>5084875</v>
      </c>
      <c r="F9" s="100">
        <f t="shared" si="1"/>
        <v>5084875</v>
      </c>
      <c r="G9" s="100">
        <f t="shared" si="1"/>
        <v>240208</v>
      </c>
      <c r="H9" s="100">
        <f t="shared" si="1"/>
        <v>645608</v>
      </c>
      <c r="I9" s="100">
        <f t="shared" si="1"/>
        <v>252568</v>
      </c>
      <c r="J9" s="100">
        <f t="shared" si="1"/>
        <v>1138384</v>
      </c>
      <c r="K9" s="100">
        <f t="shared" si="1"/>
        <v>31821</v>
      </c>
      <c r="L9" s="100">
        <f t="shared" si="1"/>
        <v>45527</v>
      </c>
      <c r="M9" s="100">
        <f t="shared" si="1"/>
        <v>366670</v>
      </c>
      <c r="N9" s="100">
        <f t="shared" si="1"/>
        <v>444018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1582402</v>
      </c>
      <c r="X9" s="100">
        <f t="shared" si="1"/>
        <v>2542438</v>
      </c>
      <c r="Y9" s="100">
        <f t="shared" si="1"/>
        <v>-960036</v>
      </c>
      <c r="Z9" s="137">
        <f>+IF(X9&lt;&gt;0,+(Y9/X9)*100,0)</f>
        <v>-37.76044882903732</v>
      </c>
      <c r="AA9" s="153">
        <f>SUM(AA10:AA14)</f>
        <v>5084875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>
        <v>341910</v>
      </c>
      <c r="D11" s="155"/>
      <c r="E11" s="156">
        <v>472300</v>
      </c>
      <c r="F11" s="60">
        <v>472300</v>
      </c>
      <c r="G11" s="60">
        <v>25797</v>
      </c>
      <c r="H11" s="60">
        <v>89747</v>
      </c>
      <c r="I11" s="60">
        <v>48728</v>
      </c>
      <c r="J11" s="60">
        <v>164272</v>
      </c>
      <c r="K11" s="60">
        <v>31821</v>
      </c>
      <c r="L11" s="60">
        <v>45527</v>
      </c>
      <c r="M11" s="60">
        <v>48429</v>
      </c>
      <c r="N11" s="60">
        <v>125777</v>
      </c>
      <c r="O11" s="60"/>
      <c r="P11" s="60"/>
      <c r="Q11" s="60"/>
      <c r="R11" s="60"/>
      <c r="S11" s="60"/>
      <c r="T11" s="60"/>
      <c r="U11" s="60"/>
      <c r="V11" s="60"/>
      <c r="W11" s="60">
        <v>290049</v>
      </c>
      <c r="X11" s="60">
        <v>236150</v>
      </c>
      <c r="Y11" s="60">
        <v>53899</v>
      </c>
      <c r="Z11" s="140">
        <v>22.82</v>
      </c>
      <c r="AA11" s="155">
        <v>472300</v>
      </c>
    </row>
    <row r="12" spans="1:27" ht="13.5">
      <c r="A12" s="138" t="s">
        <v>81</v>
      </c>
      <c r="B12" s="136"/>
      <c r="C12" s="155">
        <v>681127</v>
      </c>
      <c r="D12" s="155"/>
      <c r="E12" s="156">
        <v>4612575</v>
      </c>
      <c r="F12" s="60">
        <v>4612575</v>
      </c>
      <c r="G12" s="60">
        <v>214411</v>
      </c>
      <c r="H12" s="60">
        <v>555861</v>
      </c>
      <c r="I12" s="60">
        <v>203840</v>
      </c>
      <c r="J12" s="60">
        <v>974112</v>
      </c>
      <c r="K12" s="60"/>
      <c r="L12" s="60"/>
      <c r="M12" s="60">
        <v>318241</v>
      </c>
      <c r="N12" s="60">
        <v>318241</v>
      </c>
      <c r="O12" s="60"/>
      <c r="P12" s="60"/>
      <c r="Q12" s="60"/>
      <c r="R12" s="60"/>
      <c r="S12" s="60"/>
      <c r="T12" s="60"/>
      <c r="U12" s="60"/>
      <c r="V12" s="60"/>
      <c r="W12" s="60">
        <v>1292353</v>
      </c>
      <c r="X12" s="60">
        <v>2306288</v>
      </c>
      <c r="Y12" s="60">
        <v>-1013935</v>
      </c>
      <c r="Z12" s="140">
        <v>-43.96</v>
      </c>
      <c r="AA12" s="155">
        <v>4612575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305758570</v>
      </c>
      <c r="D15" s="153">
        <f>SUM(D16:D18)</f>
        <v>0</v>
      </c>
      <c r="E15" s="154">
        <f t="shared" si="2"/>
        <v>44823130</v>
      </c>
      <c r="F15" s="100">
        <f t="shared" si="2"/>
        <v>44823130</v>
      </c>
      <c r="G15" s="100">
        <f t="shared" si="2"/>
        <v>1079152</v>
      </c>
      <c r="H15" s="100">
        <f t="shared" si="2"/>
        <v>724813</v>
      </c>
      <c r="I15" s="100">
        <f t="shared" si="2"/>
        <v>280619</v>
      </c>
      <c r="J15" s="100">
        <f t="shared" si="2"/>
        <v>2084584</v>
      </c>
      <c r="K15" s="100">
        <f t="shared" si="2"/>
        <v>890620</v>
      </c>
      <c r="L15" s="100">
        <f t="shared" si="2"/>
        <v>273413</v>
      </c>
      <c r="M15" s="100">
        <f t="shared" si="2"/>
        <v>798447</v>
      </c>
      <c r="N15" s="100">
        <f t="shared" si="2"/>
        <v>1962480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4047064</v>
      </c>
      <c r="X15" s="100">
        <f t="shared" si="2"/>
        <v>22411565</v>
      </c>
      <c r="Y15" s="100">
        <f t="shared" si="2"/>
        <v>-18364501</v>
      </c>
      <c r="Z15" s="137">
        <f>+IF(X15&lt;&gt;0,+(Y15/X15)*100,0)</f>
        <v>-81.94207321086235</v>
      </c>
      <c r="AA15" s="153">
        <f>SUM(AA16:AA18)</f>
        <v>44823130</v>
      </c>
    </row>
    <row r="16" spans="1:27" ht="13.5">
      <c r="A16" s="138" t="s">
        <v>85</v>
      </c>
      <c r="B16" s="136"/>
      <c r="C16" s="155">
        <v>301968484</v>
      </c>
      <c r="D16" s="155"/>
      <c r="E16" s="156">
        <v>40402642</v>
      </c>
      <c r="F16" s="60">
        <v>40402642</v>
      </c>
      <c r="G16" s="60">
        <v>3145</v>
      </c>
      <c r="H16" s="60">
        <v>201904</v>
      </c>
      <c r="I16" s="60">
        <v>60245</v>
      </c>
      <c r="J16" s="60">
        <v>265294</v>
      </c>
      <c r="K16" s="60">
        <v>890620</v>
      </c>
      <c r="L16" s="60">
        <v>86413</v>
      </c>
      <c r="M16" s="60">
        <v>123466</v>
      </c>
      <c r="N16" s="60">
        <v>1100499</v>
      </c>
      <c r="O16" s="60"/>
      <c r="P16" s="60"/>
      <c r="Q16" s="60"/>
      <c r="R16" s="60"/>
      <c r="S16" s="60"/>
      <c r="T16" s="60"/>
      <c r="U16" s="60"/>
      <c r="V16" s="60"/>
      <c r="W16" s="60">
        <v>1365793</v>
      </c>
      <c r="X16" s="60">
        <v>20201321</v>
      </c>
      <c r="Y16" s="60">
        <v>-18835528</v>
      </c>
      <c r="Z16" s="140">
        <v>-93.24</v>
      </c>
      <c r="AA16" s="155">
        <v>40402642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3790086</v>
      </c>
      <c r="D18" s="155"/>
      <c r="E18" s="156">
        <v>4420488</v>
      </c>
      <c r="F18" s="60">
        <v>4420488</v>
      </c>
      <c r="G18" s="60">
        <v>1076007</v>
      </c>
      <c r="H18" s="60">
        <v>522909</v>
      </c>
      <c r="I18" s="60">
        <v>220374</v>
      </c>
      <c r="J18" s="60">
        <v>1819290</v>
      </c>
      <c r="K18" s="60"/>
      <c r="L18" s="60">
        <v>187000</v>
      </c>
      <c r="M18" s="60">
        <v>674981</v>
      </c>
      <c r="N18" s="60">
        <v>861981</v>
      </c>
      <c r="O18" s="60"/>
      <c r="P18" s="60"/>
      <c r="Q18" s="60"/>
      <c r="R18" s="60"/>
      <c r="S18" s="60"/>
      <c r="T18" s="60"/>
      <c r="U18" s="60"/>
      <c r="V18" s="60"/>
      <c r="W18" s="60">
        <v>2681271</v>
      </c>
      <c r="X18" s="60">
        <v>2210244</v>
      </c>
      <c r="Y18" s="60">
        <v>471027</v>
      </c>
      <c r="Z18" s="140">
        <v>21.31</v>
      </c>
      <c r="AA18" s="155">
        <v>4420488</v>
      </c>
    </row>
    <row r="19" spans="1:27" ht="13.5">
      <c r="A19" s="135" t="s">
        <v>88</v>
      </c>
      <c r="B19" s="142"/>
      <c r="C19" s="153">
        <f aca="true" t="shared" si="3" ref="C19:Y19">SUM(C20:C23)</f>
        <v>489509207</v>
      </c>
      <c r="D19" s="153">
        <f>SUM(D20:D23)</f>
        <v>0</v>
      </c>
      <c r="E19" s="154">
        <f t="shared" si="3"/>
        <v>850474028</v>
      </c>
      <c r="F19" s="100">
        <f t="shared" si="3"/>
        <v>850474028</v>
      </c>
      <c r="G19" s="100">
        <f t="shared" si="3"/>
        <v>32223548</v>
      </c>
      <c r="H19" s="100">
        <f t="shared" si="3"/>
        <v>45975380</v>
      </c>
      <c r="I19" s="100">
        <f t="shared" si="3"/>
        <v>39974617</v>
      </c>
      <c r="J19" s="100">
        <f t="shared" si="3"/>
        <v>118173545</v>
      </c>
      <c r="K19" s="100">
        <f t="shared" si="3"/>
        <v>43246243</v>
      </c>
      <c r="L19" s="100">
        <f t="shared" si="3"/>
        <v>28579449</v>
      </c>
      <c r="M19" s="100">
        <f t="shared" si="3"/>
        <v>45961529</v>
      </c>
      <c r="N19" s="100">
        <f t="shared" si="3"/>
        <v>117787221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235960766</v>
      </c>
      <c r="X19" s="100">
        <f t="shared" si="3"/>
        <v>425237014</v>
      </c>
      <c r="Y19" s="100">
        <f t="shared" si="3"/>
        <v>-189276248</v>
      </c>
      <c r="Z19" s="137">
        <f>+IF(X19&lt;&gt;0,+(Y19/X19)*100,0)</f>
        <v>-44.510765001279964</v>
      </c>
      <c r="AA19" s="153">
        <f>SUM(AA20:AA23)</f>
        <v>850474028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388762280</v>
      </c>
      <c r="D21" s="155"/>
      <c r="E21" s="156">
        <v>739565336</v>
      </c>
      <c r="F21" s="60">
        <v>739565336</v>
      </c>
      <c r="G21" s="60">
        <v>23851405</v>
      </c>
      <c r="H21" s="60">
        <v>36931033</v>
      </c>
      <c r="I21" s="60">
        <v>32024082</v>
      </c>
      <c r="J21" s="60">
        <v>92806520</v>
      </c>
      <c r="K21" s="60">
        <v>30270354</v>
      </c>
      <c r="L21" s="60">
        <v>20240294</v>
      </c>
      <c r="M21" s="60">
        <v>36984755</v>
      </c>
      <c r="N21" s="60">
        <v>87495403</v>
      </c>
      <c r="O21" s="60"/>
      <c r="P21" s="60"/>
      <c r="Q21" s="60"/>
      <c r="R21" s="60"/>
      <c r="S21" s="60"/>
      <c r="T21" s="60"/>
      <c r="U21" s="60"/>
      <c r="V21" s="60"/>
      <c r="W21" s="60">
        <v>180301923</v>
      </c>
      <c r="X21" s="60">
        <v>369782668</v>
      </c>
      <c r="Y21" s="60">
        <v>-189480745</v>
      </c>
      <c r="Z21" s="140">
        <v>-51.24</v>
      </c>
      <c r="AA21" s="155">
        <v>739565336</v>
      </c>
    </row>
    <row r="22" spans="1:27" ht="13.5">
      <c r="A22" s="138" t="s">
        <v>91</v>
      </c>
      <c r="B22" s="136"/>
      <c r="C22" s="157">
        <v>100746927</v>
      </c>
      <c r="D22" s="157"/>
      <c r="E22" s="158">
        <v>110908692</v>
      </c>
      <c r="F22" s="159">
        <v>110908692</v>
      </c>
      <c r="G22" s="159">
        <v>8372143</v>
      </c>
      <c r="H22" s="159">
        <v>9044347</v>
      </c>
      <c r="I22" s="159">
        <v>7950535</v>
      </c>
      <c r="J22" s="159">
        <v>25367025</v>
      </c>
      <c r="K22" s="159">
        <v>12975889</v>
      </c>
      <c r="L22" s="159">
        <v>8339155</v>
      </c>
      <c r="M22" s="159">
        <v>8976774</v>
      </c>
      <c r="N22" s="159">
        <v>30291818</v>
      </c>
      <c r="O22" s="159"/>
      <c r="P22" s="159"/>
      <c r="Q22" s="159"/>
      <c r="R22" s="159"/>
      <c r="S22" s="159"/>
      <c r="T22" s="159"/>
      <c r="U22" s="159"/>
      <c r="V22" s="159"/>
      <c r="W22" s="159">
        <v>55658843</v>
      </c>
      <c r="X22" s="159">
        <v>55454346</v>
      </c>
      <c r="Y22" s="159">
        <v>204497</v>
      </c>
      <c r="Z22" s="141">
        <v>0.37</v>
      </c>
      <c r="AA22" s="157">
        <v>110908692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1260808</v>
      </c>
      <c r="D24" s="153"/>
      <c r="E24" s="154">
        <v>1155582</v>
      </c>
      <c r="F24" s="100">
        <v>1155582</v>
      </c>
      <c r="G24" s="100">
        <v>135712</v>
      </c>
      <c r="H24" s="100">
        <v>72503</v>
      </c>
      <c r="I24" s="100">
        <v>201755</v>
      </c>
      <c r="J24" s="100">
        <v>409970</v>
      </c>
      <c r="K24" s="100">
        <v>256803</v>
      </c>
      <c r="L24" s="100">
        <v>235362</v>
      </c>
      <c r="M24" s="100">
        <v>235362</v>
      </c>
      <c r="N24" s="100">
        <v>727527</v>
      </c>
      <c r="O24" s="100"/>
      <c r="P24" s="100"/>
      <c r="Q24" s="100"/>
      <c r="R24" s="100"/>
      <c r="S24" s="100"/>
      <c r="T24" s="100"/>
      <c r="U24" s="100"/>
      <c r="V24" s="100"/>
      <c r="W24" s="100">
        <v>1137497</v>
      </c>
      <c r="X24" s="100">
        <v>577791</v>
      </c>
      <c r="Y24" s="100">
        <v>559706</v>
      </c>
      <c r="Z24" s="137">
        <v>96.87</v>
      </c>
      <c r="AA24" s="153">
        <v>1155582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917400547</v>
      </c>
      <c r="D25" s="168">
        <f>+D5+D9+D15+D19+D24</f>
        <v>0</v>
      </c>
      <c r="E25" s="169">
        <f t="shared" si="4"/>
        <v>1037223412</v>
      </c>
      <c r="F25" s="73">
        <f t="shared" si="4"/>
        <v>1037223412</v>
      </c>
      <c r="G25" s="73">
        <f t="shared" si="4"/>
        <v>40740333</v>
      </c>
      <c r="H25" s="73">
        <f t="shared" si="4"/>
        <v>61961206</v>
      </c>
      <c r="I25" s="73">
        <f t="shared" si="4"/>
        <v>48407856</v>
      </c>
      <c r="J25" s="73">
        <f t="shared" si="4"/>
        <v>151109395</v>
      </c>
      <c r="K25" s="73">
        <f t="shared" si="4"/>
        <v>96473470</v>
      </c>
      <c r="L25" s="73">
        <f t="shared" si="4"/>
        <v>29922605</v>
      </c>
      <c r="M25" s="73">
        <f t="shared" si="4"/>
        <v>55487742</v>
      </c>
      <c r="N25" s="73">
        <f t="shared" si="4"/>
        <v>181883817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332993212</v>
      </c>
      <c r="X25" s="73">
        <f t="shared" si="4"/>
        <v>518611707</v>
      </c>
      <c r="Y25" s="73">
        <f t="shared" si="4"/>
        <v>-185618495</v>
      </c>
      <c r="Z25" s="170">
        <f>+IF(X25&lt;&gt;0,+(Y25/X25)*100,0)</f>
        <v>-35.791420150104706</v>
      </c>
      <c r="AA25" s="168">
        <f>+AA5+AA9+AA15+AA19+AA24</f>
        <v>1037223412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122273638</v>
      </c>
      <c r="D28" s="153">
        <f>SUM(D29:D31)</f>
        <v>0</v>
      </c>
      <c r="E28" s="154">
        <f t="shared" si="5"/>
        <v>133135022</v>
      </c>
      <c r="F28" s="100">
        <f t="shared" si="5"/>
        <v>133135022</v>
      </c>
      <c r="G28" s="100">
        <f t="shared" si="5"/>
        <v>4880071</v>
      </c>
      <c r="H28" s="100">
        <f t="shared" si="5"/>
        <v>11898247</v>
      </c>
      <c r="I28" s="100">
        <f t="shared" si="5"/>
        <v>17975692</v>
      </c>
      <c r="J28" s="100">
        <f t="shared" si="5"/>
        <v>34754010</v>
      </c>
      <c r="K28" s="100">
        <f t="shared" si="5"/>
        <v>10557537</v>
      </c>
      <c r="L28" s="100">
        <f t="shared" si="5"/>
        <v>11700863</v>
      </c>
      <c r="M28" s="100">
        <f t="shared" si="5"/>
        <v>14591220</v>
      </c>
      <c r="N28" s="100">
        <f t="shared" si="5"/>
        <v>36849620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71603630</v>
      </c>
      <c r="X28" s="100">
        <f t="shared" si="5"/>
        <v>66567512</v>
      </c>
      <c r="Y28" s="100">
        <f t="shared" si="5"/>
        <v>5036118</v>
      </c>
      <c r="Z28" s="137">
        <f>+IF(X28&lt;&gt;0,+(Y28/X28)*100,0)</f>
        <v>7.565429214178833</v>
      </c>
      <c r="AA28" s="153">
        <f>SUM(AA29:AA31)</f>
        <v>133135022</v>
      </c>
    </row>
    <row r="29" spans="1:27" ht="13.5">
      <c r="A29" s="138" t="s">
        <v>75</v>
      </c>
      <c r="B29" s="136"/>
      <c r="C29" s="155">
        <v>45366297</v>
      </c>
      <c r="D29" s="155"/>
      <c r="E29" s="156">
        <v>39891137</v>
      </c>
      <c r="F29" s="60">
        <v>39891137</v>
      </c>
      <c r="G29" s="60">
        <v>1790463</v>
      </c>
      <c r="H29" s="60">
        <v>3742588</v>
      </c>
      <c r="I29" s="60">
        <v>2762460</v>
      </c>
      <c r="J29" s="60">
        <v>8295511</v>
      </c>
      <c r="K29" s="60">
        <v>3294341</v>
      </c>
      <c r="L29" s="60">
        <v>4738957</v>
      </c>
      <c r="M29" s="60">
        <v>3078789</v>
      </c>
      <c r="N29" s="60">
        <v>11112087</v>
      </c>
      <c r="O29" s="60"/>
      <c r="P29" s="60"/>
      <c r="Q29" s="60"/>
      <c r="R29" s="60"/>
      <c r="S29" s="60"/>
      <c r="T29" s="60"/>
      <c r="U29" s="60"/>
      <c r="V29" s="60"/>
      <c r="W29" s="60">
        <v>19407598</v>
      </c>
      <c r="X29" s="60">
        <v>19945569</v>
      </c>
      <c r="Y29" s="60">
        <v>-537971</v>
      </c>
      <c r="Z29" s="140">
        <v>-2.7</v>
      </c>
      <c r="AA29" s="155">
        <v>39891137</v>
      </c>
    </row>
    <row r="30" spans="1:27" ht="13.5">
      <c r="A30" s="138" t="s">
        <v>76</v>
      </c>
      <c r="B30" s="136"/>
      <c r="C30" s="157">
        <v>37340454</v>
      </c>
      <c r="D30" s="157"/>
      <c r="E30" s="158">
        <v>41572335</v>
      </c>
      <c r="F30" s="159">
        <v>41572335</v>
      </c>
      <c r="G30" s="159">
        <v>803387</v>
      </c>
      <c r="H30" s="159">
        <v>2830746</v>
      </c>
      <c r="I30" s="159">
        <v>12386751</v>
      </c>
      <c r="J30" s="159">
        <v>16020884</v>
      </c>
      <c r="K30" s="159">
        <v>2319155</v>
      </c>
      <c r="L30" s="159">
        <v>2171173</v>
      </c>
      <c r="M30" s="159">
        <v>7372911</v>
      </c>
      <c r="N30" s="159">
        <v>11863239</v>
      </c>
      <c r="O30" s="159"/>
      <c r="P30" s="159"/>
      <c r="Q30" s="159"/>
      <c r="R30" s="159"/>
      <c r="S30" s="159"/>
      <c r="T30" s="159"/>
      <c r="U30" s="159"/>
      <c r="V30" s="159"/>
      <c r="W30" s="159">
        <v>27884123</v>
      </c>
      <c r="X30" s="159">
        <v>20786168</v>
      </c>
      <c r="Y30" s="159">
        <v>7097955</v>
      </c>
      <c r="Z30" s="141">
        <v>34.15</v>
      </c>
      <c r="AA30" s="157">
        <v>41572335</v>
      </c>
    </row>
    <row r="31" spans="1:27" ht="13.5">
      <c r="A31" s="138" t="s">
        <v>77</v>
      </c>
      <c r="B31" s="136"/>
      <c r="C31" s="155">
        <v>39566887</v>
      </c>
      <c r="D31" s="155"/>
      <c r="E31" s="156">
        <v>51671550</v>
      </c>
      <c r="F31" s="60">
        <v>51671550</v>
      </c>
      <c r="G31" s="60">
        <v>2286221</v>
      </c>
      <c r="H31" s="60">
        <v>5324913</v>
      </c>
      <c r="I31" s="60">
        <v>2826481</v>
      </c>
      <c r="J31" s="60">
        <v>10437615</v>
      </c>
      <c r="K31" s="60">
        <v>4944041</v>
      </c>
      <c r="L31" s="60">
        <v>4790733</v>
      </c>
      <c r="M31" s="60">
        <v>4139520</v>
      </c>
      <c r="N31" s="60">
        <v>13874294</v>
      </c>
      <c r="O31" s="60"/>
      <c r="P31" s="60"/>
      <c r="Q31" s="60"/>
      <c r="R31" s="60"/>
      <c r="S31" s="60"/>
      <c r="T31" s="60"/>
      <c r="U31" s="60"/>
      <c r="V31" s="60"/>
      <c r="W31" s="60">
        <v>24311909</v>
      </c>
      <c r="X31" s="60">
        <v>25835775</v>
      </c>
      <c r="Y31" s="60">
        <v>-1523866</v>
      </c>
      <c r="Z31" s="140">
        <v>-5.9</v>
      </c>
      <c r="AA31" s="155">
        <v>51671550</v>
      </c>
    </row>
    <row r="32" spans="1:27" ht="13.5">
      <c r="A32" s="135" t="s">
        <v>78</v>
      </c>
      <c r="B32" s="136"/>
      <c r="C32" s="153">
        <f aca="true" t="shared" si="6" ref="C32:Y32">SUM(C33:C37)</f>
        <v>2956037</v>
      </c>
      <c r="D32" s="153">
        <f>SUM(D33:D37)</f>
        <v>0</v>
      </c>
      <c r="E32" s="154">
        <f t="shared" si="6"/>
        <v>8940476</v>
      </c>
      <c r="F32" s="100">
        <f t="shared" si="6"/>
        <v>8940476</v>
      </c>
      <c r="G32" s="100">
        <f t="shared" si="6"/>
        <v>264779</v>
      </c>
      <c r="H32" s="100">
        <f t="shared" si="6"/>
        <v>571142</v>
      </c>
      <c r="I32" s="100">
        <f t="shared" si="6"/>
        <v>368316</v>
      </c>
      <c r="J32" s="100">
        <f t="shared" si="6"/>
        <v>1204237</v>
      </c>
      <c r="K32" s="100">
        <f t="shared" si="6"/>
        <v>131749</v>
      </c>
      <c r="L32" s="100">
        <f t="shared" si="6"/>
        <v>241042</v>
      </c>
      <c r="M32" s="100">
        <f t="shared" si="6"/>
        <v>176147</v>
      </c>
      <c r="N32" s="100">
        <f t="shared" si="6"/>
        <v>548938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1753175</v>
      </c>
      <c r="X32" s="100">
        <f t="shared" si="6"/>
        <v>4470238</v>
      </c>
      <c r="Y32" s="100">
        <f t="shared" si="6"/>
        <v>-2717063</v>
      </c>
      <c r="Z32" s="137">
        <f>+IF(X32&lt;&gt;0,+(Y32/X32)*100,0)</f>
        <v>-60.78117093541776</v>
      </c>
      <c r="AA32" s="153">
        <f>SUM(AA33:AA37)</f>
        <v>8940476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>
        <v>2601869</v>
      </c>
      <c r="D34" s="155"/>
      <c r="E34" s="156">
        <v>2437066</v>
      </c>
      <c r="F34" s="60">
        <v>2437066</v>
      </c>
      <c r="G34" s="60">
        <v>152050</v>
      </c>
      <c r="H34" s="60">
        <v>168328</v>
      </c>
      <c r="I34" s="60">
        <v>196380</v>
      </c>
      <c r="J34" s="60">
        <v>516758</v>
      </c>
      <c r="K34" s="60">
        <v>129979</v>
      </c>
      <c r="L34" s="60">
        <v>133476</v>
      </c>
      <c r="M34" s="60">
        <v>78447</v>
      </c>
      <c r="N34" s="60">
        <v>341902</v>
      </c>
      <c r="O34" s="60"/>
      <c r="P34" s="60"/>
      <c r="Q34" s="60"/>
      <c r="R34" s="60"/>
      <c r="S34" s="60"/>
      <c r="T34" s="60"/>
      <c r="U34" s="60"/>
      <c r="V34" s="60"/>
      <c r="W34" s="60">
        <v>858660</v>
      </c>
      <c r="X34" s="60">
        <v>1218533</v>
      </c>
      <c r="Y34" s="60">
        <v>-359873</v>
      </c>
      <c r="Z34" s="140">
        <v>-29.53</v>
      </c>
      <c r="AA34" s="155">
        <v>2437066</v>
      </c>
    </row>
    <row r="35" spans="1:27" ht="13.5">
      <c r="A35" s="138" t="s">
        <v>81</v>
      </c>
      <c r="B35" s="136"/>
      <c r="C35" s="155">
        <v>354168</v>
      </c>
      <c r="D35" s="155"/>
      <c r="E35" s="156">
        <v>6503410</v>
      </c>
      <c r="F35" s="60">
        <v>6503410</v>
      </c>
      <c r="G35" s="60">
        <v>112729</v>
      </c>
      <c r="H35" s="60">
        <v>402814</v>
      </c>
      <c r="I35" s="60">
        <v>171936</v>
      </c>
      <c r="J35" s="60">
        <v>687479</v>
      </c>
      <c r="K35" s="60">
        <v>1770</v>
      </c>
      <c r="L35" s="60">
        <v>107566</v>
      </c>
      <c r="M35" s="60">
        <v>97700</v>
      </c>
      <c r="N35" s="60">
        <v>207036</v>
      </c>
      <c r="O35" s="60"/>
      <c r="P35" s="60"/>
      <c r="Q35" s="60"/>
      <c r="R35" s="60"/>
      <c r="S35" s="60"/>
      <c r="T35" s="60"/>
      <c r="U35" s="60"/>
      <c r="V35" s="60"/>
      <c r="W35" s="60">
        <v>894515</v>
      </c>
      <c r="X35" s="60">
        <v>3251705</v>
      </c>
      <c r="Y35" s="60">
        <v>-2357190</v>
      </c>
      <c r="Z35" s="140">
        <v>-72.49</v>
      </c>
      <c r="AA35" s="155">
        <v>6503410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141036841</v>
      </c>
      <c r="D38" s="153">
        <f>SUM(D39:D41)</f>
        <v>0</v>
      </c>
      <c r="E38" s="154">
        <f t="shared" si="7"/>
        <v>66792427</v>
      </c>
      <c r="F38" s="100">
        <f t="shared" si="7"/>
        <v>66792427</v>
      </c>
      <c r="G38" s="100">
        <f t="shared" si="7"/>
        <v>1983171</v>
      </c>
      <c r="H38" s="100">
        <f t="shared" si="7"/>
        <v>2660299</v>
      </c>
      <c r="I38" s="100">
        <f t="shared" si="7"/>
        <v>2092185</v>
      </c>
      <c r="J38" s="100">
        <f t="shared" si="7"/>
        <v>6735655</v>
      </c>
      <c r="K38" s="100">
        <f t="shared" si="7"/>
        <v>6409181</v>
      </c>
      <c r="L38" s="100">
        <f t="shared" si="7"/>
        <v>2304836</v>
      </c>
      <c r="M38" s="100">
        <f t="shared" si="7"/>
        <v>2083502</v>
      </c>
      <c r="N38" s="100">
        <f t="shared" si="7"/>
        <v>10797519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17533174</v>
      </c>
      <c r="X38" s="100">
        <f t="shared" si="7"/>
        <v>33396214</v>
      </c>
      <c r="Y38" s="100">
        <f t="shared" si="7"/>
        <v>-15863040</v>
      </c>
      <c r="Z38" s="137">
        <f>+IF(X38&lt;&gt;0,+(Y38/X38)*100,0)</f>
        <v>-47.4995159630969</v>
      </c>
      <c r="AA38" s="153">
        <f>SUM(AA39:AA41)</f>
        <v>66792427</v>
      </c>
    </row>
    <row r="39" spans="1:27" ht="13.5">
      <c r="A39" s="138" t="s">
        <v>85</v>
      </c>
      <c r="B39" s="136"/>
      <c r="C39" s="155">
        <v>132499028</v>
      </c>
      <c r="D39" s="155"/>
      <c r="E39" s="156">
        <v>57913703</v>
      </c>
      <c r="F39" s="60">
        <v>57913703</v>
      </c>
      <c r="G39" s="60">
        <v>781157</v>
      </c>
      <c r="H39" s="60">
        <v>1985947</v>
      </c>
      <c r="I39" s="60">
        <v>1414575</v>
      </c>
      <c r="J39" s="60">
        <v>4181679</v>
      </c>
      <c r="K39" s="60">
        <v>6380466</v>
      </c>
      <c r="L39" s="60">
        <v>1310443</v>
      </c>
      <c r="M39" s="60">
        <v>1290551</v>
      </c>
      <c r="N39" s="60">
        <v>8981460</v>
      </c>
      <c r="O39" s="60"/>
      <c r="P39" s="60"/>
      <c r="Q39" s="60"/>
      <c r="R39" s="60"/>
      <c r="S39" s="60"/>
      <c r="T39" s="60"/>
      <c r="U39" s="60"/>
      <c r="V39" s="60"/>
      <c r="W39" s="60">
        <v>13163139</v>
      </c>
      <c r="X39" s="60">
        <v>28956852</v>
      </c>
      <c r="Y39" s="60">
        <v>-15793713</v>
      </c>
      <c r="Z39" s="140">
        <v>-54.54</v>
      </c>
      <c r="AA39" s="155">
        <v>57913703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8537813</v>
      </c>
      <c r="D41" s="155"/>
      <c r="E41" s="156">
        <v>8878724</v>
      </c>
      <c r="F41" s="60">
        <v>8878724</v>
      </c>
      <c r="G41" s="60">
        <v>1202014</v>
      </c>
      <c r="H41" s="60">
        <v>674352</v>
      </c>
      <c r="I41" s="60">
        <v>677610</v>
      </c>
      <c r="J41" s="60">
        <v>2553976</v>
      </c>
      <c r="K41" s="60">
        <v>28715</v>
      </c>
      <c r="L41" s="60">
        <v>994393</v>
      </c>
      <c r="M41" s="60">
        <v>792951</v>
      </c>
      <c r="N41" s="60">
        <v>1816059</v>
      </c>
      <c r="O41" s="60"/>
      <c r="P41" s="60"/>
      <c r="Q41" s="60"/>
      <c r="R41" s="60"/>
      <c r="S41" s="60"/>
      <c r="T41" s="60"/>
      <c r="U41" s="60"/>
      <c r="V41" s="60"/>
      <c r="W41" s="60">
        <v>4370035</v>
      </c>
      <c r="X41" s="60">
        <v>4439362</v>
      </c>
      <c r="Y41" s="60">
        <v>-69327</v>
      </c>
      <c r="Z41" s="140">
        <v>-1.56</v>
      </c>
      <c r="AA41" s="155">
        <v>8878724</v>
      </c>
    </row>
    <row r="42" spans="1:27" ht="13.5">
      <c r="A42" s="135" t="s">
        <v>88</v>
      </c>
      <c r="B42" s="142"/>
      <c r="C42" s="153">
        <f aca="true" t="shared" si="8" ref="C42:Y42">SUM(C43:C46)</f>
        <v>388269876</v>
      </c>
      <c r="D42" s="153">
        <f>SUM(D43:D46)</f>
        <v>0</v>
      </c>
      <c r="E42" s="154">
        <f t="shared" si="8"/>
        <v>417227906</v>
      </c>
      <c r="F42" s="100">
        <f t="shared" si="8"/>
        <v>417227906</v>
      </c>
      <c r="G42" s="100">
        <f t="shared" si="8"/>
        <v>20756329</v>
      </c>
      <c r="H42" s="100">
        <f t="shared" si="8"/>
        <v>29865875</v>
      </c>
      <c r="I42" s="100">
        <f t="shared" si="8"/>
        <v>37842137</v>
      </c>
      <c r="J42" s="100">
        <f t="shared" si="8"/>
        <v>88464341</v>
      </c>
      <c r="K42" s="100">
        <f t="shared" si="8"/>
        <v>30844112</v>
      </c>
      <c r="L42" s="100">
        <f t="shared" si="8"/>
        <v>34478944</v>
      </c>
      <c r="M42" s="100">
        <f t="shared" si="8"/>
        <v>36173490</v>
      </c>
      <c r="N42" s="100">
        <f t="shared" si="8"/>
        <v>101496546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189960887</v>
      </c>
      <c r="X42" s="100">
        <f t="shared" si="8"/>
        <v>208613953</v>
      </c>
      <c r="Y42" s="100">
        <f t="shared" si="8"/>
        <v>-18653066</v>
      </c>
      <c r="Z42" s="137">
        <f>+IF(X42&lt;&gt;0,+(Y42/X42)*100,0)</f>
        <v>-8.941427805646345</v>
      </c>
      <c r="AA42" s="153">
        <f>SUM(AA43:AA46)</f>
        <v>417227906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331928311</v>
      </c>
      <c r="D44" s="155"/>
      <c r="E44" s="156">
        <v>318927046</v>
      </c>
      <c r="F44" s="60">
        <v>318927046</v>
      </c>
      <c r="G44" s="60">
        <v>18760715</v>
      </c>
      <c r="H44" s="60">
        <v>26346527</v>
      </c>
      <c r="I44" s="60">
        <v>32623175</v>
      </c>
      <c r="J44" s="60">
        <v>77730417</v>
      </c>
      <c r="K44" s="60">
        <v>22598595</v>
      </c>
      <c r="L44" s="60">
        <v>29611794</v>
      </c>
      <c r="M44" s="60">
        <v>33293650</v>
      </c>
      <c r="N44" s="60">
        <v>85504039</v>
      </c>
      <c r="O44" s="60"/>
      <c r="P44" s="60"/>
      <c r="Q44" s="60"/>
      <c r="R44" s="60"/>
      <c r="S44" s="60"/>
      <c r="T44" s="60"/>
      <c r="U44" s="60"/>
      <c r="V44" s="60"/>
      <c r="W44" s="60">
        <v>163234456</v>
      </c>
      <c r="X44" s="60">
        <v>159463523</v>
      </c>
      <c r="Y44" s="60">
        <v>3770933</v>
      </c>
      <c r="Z44" s="140">
        <v>2.36</v>
      </c>
      <c r="AA44" s="155">
        <v>318927046</v>
      </c>
    </row>
    <row r="45" spans="1:27" ht="13.5">
      <c r="A45" s="138" t="s">
        <v>91</v>
      </c>
      <c r="B45" s="136"/>
      <c r="C45" s="157">
        <v>56341565</v>
      </c>
      <c r="D45" s="157"/>
      <c r="E45" s="158">
        <v>98300860</v>
      </c>
      <c r="F45" s="159">
        <v>98300860</v>
      </c>
      <c r="G45" s="159">
        <v>1995614</v>
      </c>
      <c r="H45" s="159">
        <v>3519348</v>
      </c>
      <c r="I45" s="159">
        <v>5218962</v>
      </c>
      <c r="J45" s="159">
        <v>10733924</v>
      </c>
      <c r="K45" s="159">
        <v>8245517</v>
      </c>
      <c r="L45" s="159">
        <v>4867150</v>
      </c>
      <c r="M45" s="159">
        <v>2879840</v>
      </c>
      <c r="N45" s="159">
        <v>15992507</v>
      </c>
      <c r="O45" s="159"/>
      <c r="P45" s="159"/>
      <c r="Q45" s="159"/>
      <c r="R45" s="159"/>
      <c r="S45" s="159"/>
      <c r="T45" s="159"/>
      <c r="U45" s="159"/>
      <c r="V45" s="159"/>
      <c r="W45" s="159">
        <v>26726431</v>
      </c>
      <c r="X45" s="159">
        <v>49150430</v>
      </c>
      <c r="Y45" s="159">
        <v>-22423999</v>
      </c>
      <c r="Z45" s="141">
        <v>-45.62</v>
      </c>
      <c r="AA45" s="157">
        <v>98300860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358295</v>
      </c>
      <c r="D47" s="153"/>
      <c r="E47" s="154">
        <v>507100</v>
      </c>
      <c r="F47" s="100">
        <v>507100</v>
      </c>
      <c r="G47" s="100">
        <v>141889</v>
      </c>
      <c r="H47" s="100">
        <v>76862</v>
      </c>
      <c r="I47" s="100">
        <v>76408</v>
      </c>
      <c r="J47" s="100">
        <v>295159</v>
      </c>
      <c r="K47" s="100">
        <v>55551</v>
      </c>
      <c r="L47" s="100">
        <v>105106</v>
      </c>
      <c r="M47" s="100">
        <v>78501</v>
      </c>
      <c r="N47" s="100">
        <v>239158</v>
      </c>
      <c r="O47" s="100"/>
      <c r="P47" s="100"/>
      <c r="Q47" s="100"/>
      <c r="R47" s="100"/>
      <c r="S47" s="100"/>
      <c r="T47" s="100"/>
      <c r="U47" s="100"/>
      <c r="V47" s="100"/>
      <c r="W47" s="100">
        <v>534317</v>
      </c>
      <c r="X47" s="100">
        <v>253550</v>
      </c>
      <c r="Y47" s="100">
        <v>280767</v>
      </c>
      <c r="Z47" s="137">
        <v>110.73</v>
      </c>
      <c r="AA47" s="153">
        <v>507100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654894687</v>
      </c>
      <c r="D48" s="168">
        <f>+D28+D32+D38+D42+D47</f>
        <v>0</v>
      </c>
      <c r="E48" s="169">
        <f t="shared" si="9"/>
        <v>626602931</v>
      </c>
      <c r="F48" s="73">
        <f t="shared" si="9"/>
        <v>626602931</v>
      </c>
      <c r="G48" s="73">
        <f t="shared" si="9"/>
        <v>28026239</v>
      </c>
      <c r="H48" s="73">
        <f t="shared" si="9"/>
        <v>45072425</v>
      </c>
      <c r="I48" s="73">
        <f t="shared" si="9"/>
        <v>58354738</v>
      </c>
      <c r="J48" s="73">
        <f t="shared" si="9"/>
        <v>131453402</v>
      </c>
      <c r="K48" s="73">
        <f t="shared" si="9"/>
        <v>47998130</v>
      </c>
      <c r="L48" s="73">
        <f t="shared" si="9"/>
        <v>48830791</v>
      </c>
      <c r="M48" s="73">
        <f t="shared" si="9"/>
        <v>53102860</v>
      </c>
      <c r="N48" s="73">
        <f t="shared" si="9"/>
        <v>149931781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281385183</v>
      </c>
      <c r="X48" s="73">
        <f t="shared" si="9"/>
        <v>313301467</v>
      </c>
      <c r="Y48" s="73">
        <f t="shared" si="9"/>
        <v>-31916284</v>
      </c>
      <c r="Z48" s="170">
        <f>+IF(X48&lt;&gt;0,+(Y48/X48)*100,0)</f>
        <v>-10.187084122398954</v>
      </c>
      <c r="AA48" s="168">
        <f>+AA28+AA32+AA38+AA42+AA47</f>
        <v>626602931</v>
      </c>
    </row>
    <row r="49" spans="1:27" ht="13.5">
      <c r="A49" s="148" t="s">
        <v>49</v>
      </c>
      <c r="B49" s="149"/>
      <c r="C49" s="171">
        <f aca="true" t="shared" si="10" ref="C49:Y49">+C25-C48</f>
        <v>262505860</v>
      </c>
      <c r="D49" s="171">
        <f>+D25-D48</f>
        <v>0</v>
      </c>
      <c r="E49" s="172">
        <f t="shared" si="10"/>
        <v>410620481</v>
      </c>
      <c r="F49" s="173">
        <f t="shared" si="10"/>
        <v>410620481</v>
      </c>
      <c r="G49" s="173">
        <f t="shared" si="10"/>
        <v>12714094</v>
      </c>
      <c r="H49" s="173">
        <f t="shared" si="10"/>
        <v>16888781</v>
      </c>
      <c r="I49" s="173">
        <f t="shared" si="10"/>
        <v>-9946882</v>
      </c>
      <c r="J49" s="173">
        <f t="shared" si="10"/>
        <v>19655993</v>
      </c>
      <c r="K49" s="173">
        <f t="shared" si="10"/>
        <v>48475340</v>
      </c>
      <c r="L49" s="173">
        <f t="shared" si="10"/>
        <v>-18908186</v>
      </c>
      <c r="M49" s="173">
        <f t="shared" si="10"/>
        <v>2384882</v>
      </c>
      <c r="N49" s="173">
        <f t="shared" si="10"/>
        <v>31952036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51608029</v>
      </c>
      <c r="X49" s="173">
        <f>IF(F25=F48,0,X25-X48)</f>
        <v>205310240</v>
      </c>
      <c r="Y49" s="173">
        <f t="shared" si="10"/>
        <v>-153702211</v>
      </c>
      <c r="Z49" s="174">
        <f>+IF(X49&lt;&gt;0,+(Y49/X49)*100,0)</f>
        <v>-74.86339259064721</v>
      </c>
      <c r="AA49" s="171">
        <f>+AA25-AA48</f>
        <v>410620481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201739233</v>
      </c>
      <c r="D8" s="155">
        <v>0</v>
      </c>
      <c r="E8" s="156">
        <v>234811723</v>
      </c>
      <c r="F8" s="60">
        <v>234811723</v>
      </c>
      <c r="G8" s="60">
        <v>16041174</v>
      </c>
      <c r="H8" s="60">
        <v>15976019</v>
      </c>
      <c r="I8" s="60">
        <v>21072284</v>
      </c>
      <c r="J8" s="60">
        <v>53089477</v>
      </c>
      <c r="K8" s="60">
        <v>25282911</v>
      </c>
      <c r="L8" s="60">
        <v>14597084</v>
      </c>
      <c r="M8" s="60">
        <v>20373775</v>
      </c>
      <c r="N8" s="60">
        <v>60253770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113343247</v>
      </c>
      <c r="X8" s="60">
        <v>117405862</v>
      </c>
      <c r="Y8" s="60">
        <v>-4062615</v>
      </c>
      <c r="Z8" s="140">
        <v>-3.46</v>
      </c>
      <c r="AA8" s="155">
        <v>234811723</v>
      </c>
    </row>
    <row r="9" spans="1:27" ht="13.5">
      <c r="A9" s="183" t="s">
        <v>105</v>
      </c>
      <c r="B9" s="182"/>
      <c r="C9" s="155">
        <v>89657879</v>
      </c>
      <c r="D9" s="155">
        <v>0</v>
      </c>
      <c r="E9" s="156">
        <v>105470833</v>
      </c>
      <c r="F9" s="60">
        <v>105470833</v>
      </c>
      <c r="G9" s="60">
        <v>7968717</v>
      </c>
      <c r="H9" s="60">
        <v>8233077</v>
      </c>
      <c r="I9" s="60">
        <v>7545599</v>
      </c>
      <c r="J9" s="60">
        <v>23747393</v>
      </c>
      <c r="K9" s="60">
        <v>12570953</v>
      </c>
      <c r="L9" s="60">
        <v>8333114</v>
      </c>
      <c r="M9" s="60">
        <v>8573348</v>
      </c>
      <c r="N9" s="60">
        <v>29477415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53224808</v>
      </c>
      <c r="X9" s="60">
        <v>52735417</v>
      </c>
      <c r="Y9" s="60">
        <v>489391</v>
      </c>
      <c r="Z9" s="140">
        <v>0.93</v>
      </c>
      <c r="AA9" s="155">
        <v>105470833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1693135</v>
      </c>
      <c r="D12" s="155">
        <v>0</v>
      </c>
      <c r="E12" s="156">
        <v>2091067</v>
      </c>
      <c r="F12" s="60">
        <v>2091067</v>
      </c>
      <c r="G12" s="60">
        <v>161509</v>
      </c>
      <c r="H12" s="60">
        <v>162250</v>
      </c>
      <c r="I12" s="60">
        <v>250483</v>
      </c>
      <c r="J12" s="60">
        <v>574242</v>
      </c>
      <c r="K12" s="60">
        <v>288624</v>
      </c>
      <c r="L12" s="60">
        <v>280889</v>
      </c>
      <c r="M12" s="60">
        <v>283791</v>
      </c>
      <c r="N12" s="60">
        <v>853304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1427546</v>
      </c>
      <c r="X12" s="60">
        <v>1045534</v>
      </c>
      <c r="Y12" s="60">
        <v>382012</v>
      </c>
      <c r="Z12" s="140">
        <v>36.54</v>
      </c>
      <c r="AA12" s="155">
        <v>2091067</v>
      </c>
    </row>
    <row r="13" spans="1:27" ht="13.5">
      <c r="A13" s="181" t="s">
        <v>109</v>
      </c>
      <c r="B13" s="185"/>
      <c r="C13" s="155">
        <v>1917075</v>
      </c>
      <c r="D13" s="155">
        <v>0</v>
      </c>
      <c r="E13" s="156">
        <v>112879</v>
      </c>
      <c r="F13" s="60">
        <v>112879</v>
      </c>
      <c r="G13" s="60">
        <v>186948</v>
      </c>
      <c r="H13" s="60">
        <v>714341</v>
      </c>
      <c r="I13" s="60">
        <v>382136</v>
      </c>
      <c r="J13" s="60">
        <v>1283425</v>
      </c>
      <c r="K13" s="60">
        <v>558749</v>
      </c>
      <c r="L13" s="60">
        <v>534558</v>
      </c>
      <c r="M13" s="60">
        <v>461158</v>
      </c>
      <c r="N13" s="60">
        <v>1554465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2837890</v>
      </c>
      <c r="X13" s="60">
        <v>56440</v>
      </c>
      <c r="Y13" s="60">
        <v>2781450</v>
      </c>
      <c r="Z13" s="140">
        <v>4928.15</v>
      </c>
      <c r="AA13" s="155">
        <v>112879</v>
      </c>
    </row>
    <row r="14" spans="1:27" ht="13.5">
      <c r="A14" s="181" t="s">
        <v>110</v>
      </c>
      <c r="B14" s="185"/>
      <c r="C14" s="155">
        <v>18376236</v>
      </c>
      <c r="D14" s="155">
        <v>0</v>
      </c>
      <c r="E14" s="156">
        <v>2588139</v>
      </c>
      <c r="F14" s="60">
        <v>2588139</v>
      </c>
      <c r="G14" s="60">
        <v>188510</v>
      </c>
      <c r="H14" s="60">
        <v>0</v>
      </c>
      <c r="I14" s="60">
        <v>364362</v>
      </c>
      <c r="J14" s="60">
        <v>552872</v>
      </c>
      <c r="K14" s="60">
        <v>184460</v>
      </c>
      <c r="L14" s="60">
        <v>179698</v>
      </c>
      <c r="M14" s="60">
        <v>252052</v>
      </c>
      <c r="N14" s="60">
        <v>616210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1169082</v>
      </c>
      <c r="X14" s="60">
        <v>1294070</v>
      </c>
      <c r="Y14" s="60">
        <v>-124988</v>
      </c>
      <c r="Z14" s="140">
        <v>-9.66</v>
      </c>
      <c r="AA14" s="155">
        <v>2588139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594810330</v>
      </c>
      <c r="D19" s="155">
        <v>0</v>
      </c>
      <c r="E19" s="156">
        <v>330271514</v>
      </c>
      <c r="F19" s="60">
        <v>330271514</v>
      </c>
      <c r="G19" s="60">
        <v>16043321</v>
      </c>
      <c r="H19" s="60">
        <v>36561404</v>
      </c>
      <c r="I19" s="60">
        <v>18460816</v>
      </c>
      <c r="J19" s="60">
        <v>71065541</v>
      </c>
      <c r="K19" s="60">
        <v>57352412</v>
      </c>
      <c r="L19" s="60">
        <v>5676833</v>
      </c>
      <c r="M19" s="60">
        <v>25029225</v>
      </c>
      <c r="N19" s="60">
        <v>88058470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159124011</v>
      </c>
      <c r="X19" s="60">
        <v>165135757</v>
      </c>
      <c r="Y19" s="60">
        <v>-6011746</v>
      </c>
      <c r="Z19" s="140">
        <v>-3.64</v>
      </c>
      <c r="AA19" s="155">
        <v>330271514</v>
      </c>
    </row>
    <row r="20" spans="1:27" ht="13.5">
      <c r="A20" s="181" t="s">
        <v>35</v>
      </c>
      <c r="B20" s="185"/>
      <c r="C20" s="155">
        <v>9206659</v>
      </c>
      <c r="D20" s="155">
        <v>0</v>
      </c>
      <c r="E20" s="156">
        <v>4416817</v>
      </c>
      <c r="F20" s="54">
        <v>4416817</v>
      </c>
      <c r="G20" s="54">
        <v>150154</v>
      </c>
      <c r="H20" s="54">
        <v>260820</v>
      </c>
      <c r="I20" s="54">
        <v>332176</v>
      </c>
      <c r="J20" s="54">
        <v>743150</v>
      </c>
      <c r="K20" s="54">
        <v>235361</v>
      </c>
      <c r="L20" s="54">
        <v>320429</v>
      </c>
      <c r="M20" s="54">
        <v>514393</v>
      </c>
      <c r="N20" s="54">
        <v>1070183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1813333</v>
      </c>
      <c r="X20" s="54">
        <v>2208409</v>
      </c>
      <c r="Y20" s="54">
        <v>-395076</v>
      </c>
      <c r="Z20" s="184">
        <v>-17.89</v>
      </c>
      <c r="AA20" s="130">
        <v>4416817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917400547</v>
      </c>
      <c r="D22" s="188">
        <f>SUM(D5:D21)</f>
        <v>0</v>
      </c>
      <c r="E22" s="189">
        <f t="shared" si="0"/>
        <v>679762972</v>
      </c>
      <c r="F22" s="190">
        <f t="shared" si="0"/>
        <v>679762972</v>
      </c>
      <c r="G22" s="190">
        <f t="shared" si="0"/>
        <v>40740333</v>
      </c>
      <c r="H22" s="190">
        <f t="shared" si="0"/>
        <v>61907911</v>
      </c>
      <c r="I22" s="190">
        <f t="shared" si="0"/>
        <v>48407856</v>
      </c>
      <c r="J22" s="190">
        <f t="shared" si="0"/>
        <v>151056100</v>
      </c>
      <c r="K22" s="190">
        <f t="shared" si="0"/>
        <v>96473470</v>
      </c>
      <c r="L22" s="190">
        <f t="shared" si="0"/>
        <v>29922605</v>
      </c>
      <c r="M22" s="190">
        <f t="shared" si="0"/>
        <v>55487742</v>
      </c>
      <c r="N22" s="190">
        <f t="shared" si="0"/>
        <v>181883817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332939917</v>
      </c>
      <c r="X22" s="190">
        <f t="shared" si="0"/>
        <v>339881489</v>
      </c>
      <c r="Y22" s="190">
        <f t="shared" si="0"/>
        <v>-6941572</v>
      </c>
      <c r="Z22" s="191">
        <f>+IF(X22&lt;&gt;0,+(Y22/X22)*100,0)</f>
        <v>-2.0423507088966533</v>
      </c>
      <c r="AA22" s="188">
        <f>SUM(AA5:AA21)</f>
        <v>679762972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243691263</v>
      </c>
      <c r="D25" s="155">
        <v>0</v>
      </c>
      <c r="E25" s="156">
        <v>229305392</v>
      </c>
      <c r="F25" s="60">
        <v>229305392</v>
      </c>
      <c r="G25" s="60">
        <v>10577505</v>
      </c>
      <c r="H25" s="60">
        <v>29128835</v>
      </c>
      <c r="I25" s="60">
        <v>19306873</v>
      </c>
      <c r="J25" s="60">
        <v>59013213</v>
      </c>
      <c r="K25" s="60">
        <v>19478564</v>
      </c>
      <c r="L25" s="60">
        <v>18817857</v>
      </c>
      <c r="M25" s="60">
        <v>18555003</v>
      </c>
      <c r="N25" s="60">
        <v>56851424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115864637</v>
      </c>
      <c r="X25" s="60">
        <v>114652696</v>
      </c>
      <c r="Y25" s="60">
        <v>1211941</v>
      </c>
      <c r="Z25" s="140">
        <v>1.06</v>
      </c>
      <c r="AA25" s="155">
        <v>229305392</v>
      </c>
    </row>
    <row r="26" spans="1:27" ht="13.5">
      <c r="A26" s="183" t="s">
        <v>38</v>
      </c>
      <c r="B26" s="182"/>
      <c r="C26" s="155">
        <v>7848535</v>
      </c>
      <c r="D26" s="155">
        <v>0</v>
      </c>
      <c r="E26" s="156">
        <v>7852361</v>
      </c>
      <c r="F26" s="60">
        <v>7852361</v>
      </c>
      <c r="G26" s="60">
        <v>654230</v>
      </c>
      <c r="H26" s="60">
        <v>638486</v>
      </c>
      <c r="I26" s="60">
        <v>647900</v>
      </c>
      <c r="J26" s="60">
        <v>1940616</v>
      </c>
      <c r="K26" s="60">
        <v>624605</v>
      </c>
      <c r="L26" s="60">
        <v>659607</v>
      </c>
      <c r="M26" s="60">
        <v>629472</v>
      </c>
      <c r="N26" s="60">
        <v>1913684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3854300</v>
      </c>
      <c r="X26" s="60">
        <v>3926181</v>
      </c>
      <c r="Y26" s="60">
        <v>-71881</v>
      </c>
      <c r="Z26" s="140">
        <v>-1.83</v>
      </c>
      <c r="AA26" s="155">
        <v>7852361</v>
      </c>
    </row>
    <row r="27" spans="1:27" ht="13.5">
      <c r="A27" s="183" t="s">
        <v>118</v>
      </c>
      <c r="B27" s="182"/>
      <c r="C27" s="155">
        <v>-25175715</v>
      </c>
      <c r="D27" s="155">
        <v>0</v>
      </c>
      <c r="E27" s="156">
        <v>26554155</v>
      </c>
      <c r="F27" s="60">
        <v>26554155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13277078</v>
      </c>
      <c r="Y27" s="60">
        <v>-13277078</v>
      </c>
      <c r="Z27" s="140">
        <v>-100</v>
      </c>
      <c r="AA27" s="155">
        <v>26554155</v>
      </c>
    </row>
    <row r="28" spans="1:27" ht="13.5">
      <c r="A28" s="183" t="s">
        <v>39</v>
      </c>
      <c r="B28" s="182"/>
      <c r="C28" s="155">
        <v>52754325</v>
      </c>
      <c r="D28" s="155">
        <v>0</v>
      </c>
      <c r="E28" s="156">
        <v>69748596</v>
      </c>
      <c r="F28" s="60">
        <v>69748596</v>
      </c>
      <c r="G28" s="60">
        <v>0</v>
      </c>
      <c r="H28" s="60">
        <v>0</v>
      </c>
      <c r="I28" s="60">
        <v>15215394</v>
      </c>
      <c r="J28" s="60">
        <v>15215394</v>
      </c>
      <c r="K28" s="60">
        <v>5071798</v>
      </c>
      <c r="L28" s="60">
        <v>5071798</v>
      </c>
      <c r="M28" s="60">
        <v>5071798</v>
      </c>
      <c r="N28" s="60">
        <v>15215394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30430788</v>
      </c>
      <c r="X28" s="60">
        <v>34874298</v>
      </c>
      <c r="Y28" s="60">
        <v>-4443510</v>
      </c>
      <c r="Z28" s="140">
        <v>-12.74</v>
      </c>
      <c r="AA28" s="155">
        <v>69748596</v>
      </c>
    </row>
    <row r="29" spans="1:27" ht="13.5">
      <c r="A29" s="183" t="s">
        <v>40</v>
      </c>
      <c r="B29" s="182"/>
      <c r="C29" s="155">
        <v>16959930</v>
      </c>
      <c r="D29" s="155">
        <v>0</v>
      </c>
      <c r="E29" s="156">
        <v>19001797</v>
      </c>
      <c r="F29" s="60">
        <v>19001797</v>
      </c>
      <c r="G29" s="60">
        <v>-60079</v>
      </c>
      <c r="H29" s="60">
        <v>261494</v>
      </c>
      <c r="I29" s="60">
        <v>-448634</v>
      </c>
      <c r="J29" s="60">
        <v>-247219</v>
      </c>
      <c r="K29" s="60">
        <v>3988243</v>
      </c>
      <c r="L29" s="60">
        <v>536020</v>
      </c>
      <c r="M29" s="60">
        <v>2506270</v>
      </c>
      <c r="N29" s="60">
        <v>7030533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6783314</v>
      </c>
      <c r="X29" s="60">
        <v>9500899</v>
      </c>
      <c r="Y29" s="60">
        <v>-2717585</v>
      </c>
      <c r="Z29" s="140">
        <v>-28.6</v>
      </c>
      <c r="AA29" s="155">
        <v>19001797</v>
      </c>
    </row>
    <row r="30" spans="1:27" ht="13.5">
      <c r="A30" s="183" t="s">
        <v>119</v>
      </c>
      <c r="B30" s="182"/>
      <c r="C30" s="155">
        <v>34650454</v>
      </c>
      <c r="D30" s="155">
        <v>0</v>
      </c>
      <c r="E30" s="156">
        <v>42624000</v>
      </c>
      <c r="F30" s="60">
        <v>42624000</v>
      </c>
      <c r="G30" s="60">
        <v>3123370</v>
      </c>
      <c r="H30" s="60">
        <v>0</v>
      </c>
      <c r="I30" s="60">
        <v>4589883</v>
      </c>
      <c r="J30" s="60">
        <v>7713253</v>
      </c>
      <c r="K30" s="60">
        <v>0</v>
      </c>
      <c r="L30" s="60">
        <v>5668157</v>
      </c>
      <c r="M30" s="60">
        <v>7035003</v>
      </c>
      <c r="N30" s="60">
        <v>12703160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20416413</v>
      </c>
      <c r="X30" s="60">
        <v>21312000</v>
      </c>
      <c r="Y30" s="60">
        <v>-895587</v>
      </c>
      <c r="Z30" s="140">
        <v>-4.2</v>
      </c>
      <c r="AA30" s="155">
        <v>42624000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5826250</v>
      </c>
      <c r="F31" s="60">
        <v>5826250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2913125</v>
      </c>
      <c r="Y31" s="60">
        <v>-2913125</v>
      </c>
      <c r="Z31" s="140">
        <v>-100</v>
      </c>
      <c r="AA31" s="155">
        <v>5826250</v>
      </c>
    </row>
    <row r="32" spans="1:27" ht="13.5">
      <c r="A32" s="183" t="s">
        <v>121</v>
      </c>
      <c r="B32" s="182"/>
      <c r="C32" s="155">
        <v>19406168</v>
      </c>
      <c r="D32" s="155">
        <v>0</v>
      </c>
      <c r="E32" s="156">
        <v>17433113</v>
      </c>
      <c r="F32" s="60">
        <v>17433113</v>
      </c>
      <c r="G32" s="60">
        <v>177055</v>
      </c>
      <c r="H32" s="60">
        <v>2643012</v>
      </c>
      <c r="I32" s="60">
        <v>1098282</v>
      </c>
      <c r="J32" s="60">
        <v>3918349</v>
      </c>
      <c r="K32" s="60">
        <v>1831327</v>
      </c>
      <c r="L32" s="60">
        <v>1782020</v>
      </c>
      <c r="M32" s="60">
        <v>2103423</v>
      </c>
      <c r="N32" s="60">
        <v>5716770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9635119</v>
      </c>
      <c r="X32" s="60">
        <v>8716557</v>
      </c>
      <c r="Y32" s="60">
        <v>918562</v>
      </c>
      <c r="Z32" s="140">
        <v>10.54</v>
      </c>
      <c r="AA32" s="155">
        <v>17433113</v>
      </c>
    </row>
    <row r="33" spans="1:27" ht="13.5">
      <c r="A33" s="183" t="s">
        <v>42</v>
      </c>
      <c r="B33" s="182"/>
      <c r="C33" s="155">
        <v>199002722</v>
      </c>
      <c r="D33" s="155">
        <v>0</v>
      </c>
      <c r="E33" s="156">
        <v>62724100</v>
      </c>
      <c r="F33" s="60">
        <v>62724100</v>
      </c>
      <c r="G33" s="60">
        <v>5398903</v>
      </c>
      <c r="H33" s="60">
        <v>3610008</v>
      </c>
      <c r="I33" s="60">
        <v>10072244</v>
      </c>
      <c r="J33" s="60">
        <v>19081155</v>
      </c>
      <c r="K33" s="60">
        <v>7301752</v>
      </c>
      <c r="L33" s="60">
        <v>6687577</v>
      </c>
      <c r="M33" s="60">
        <v>9553618</v>
      </c>
      <c r="N33" s="60">
        <v>23542947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42624102</v>
      </c>
      <c r="X33" s="60">
        <v>31362050</v>
      </c>
      <c r="Y33" s="60">
        <v>11262052</v>
      </c>
      <c r="Z33" s="140">
        <v>35.91</v>
      </c>
      <c r="AA33" s="155">
        <v>62724100</v>
      </c>
    </row>
    <row r="34" spans="1:27" ht="13.5">
      <c r="A34" s="183" t="s">
        <v>43</v>
      </c>
      <c r="B34" s="182"/>
      <c r="C34" s="155">
        <v>105757005</v>
      </c>
      <c r="D34" s="155">
        <v>0</v>
      </c>
      <c r="E34" s="156">
        <v>145533167</v>
      </c>
      <c r="F34" s="60">
        <v>145533167</v>
      </c>
      <c r="G34" s="60">
        <v>8155255</v>
      </c>
      <c r="H34" s="60">
        <v>8790590</v>
      </c>
      <c r="I34" s="60">
        <v>7872796</v>
      </c>
      <c r="J34" s="60">
        <v>24818641</v>
      </c>
      <c r="K34" s="60">
        <v>9701841</v>
      </c>
      <c r="L34" s="60">
        <v>9607755</v>
      </c>
      <c r="M34" s="60">
        <v>7648273</v>
      </c>
      <c r="N34" s="60">
        <v>26957869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51776510</v>
      </c>
      <c r="X34" s="60">
        <v>72766584</v>
      </c>
      <c r="Y34" s="60">
        <v>-20990074</v>
      </c>
      <c r="Z34" s="140">
        <v>-28.85</v>
      </c>
      <c r="AA34" s="155">
        <v>145533167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654894687</v>
      </c>
      <c r="D36" s="188">
        <f>SUM(D25:D35)</f>
        <v>0</v>
      </c>
      <c r="E36" s="189">
        <f t="shared" si="1"/>
        <v>626602931</v>
      </c>
      <c r="F36" s="190">
        <f t="shared" si="1"/>
        <v>626602931</v>
      </c>
      <c r="G36" s="190">
        <f t="shared" si="1"/>
        <v>28026239</v>
      </c>
      <c r="H36" s="190">
        <f t="shared" si="1"/>
        <v>45072425</v>
      </c>
      <c r="I36" s="190">
        <f t="shared" si="1"/>
        <v>58354738</v>
      </c>
      <c r="J36" s="190">
        <f t="shared" si="1"/>
        <v>131453402</v>
      </c>
      <c r="K36" s="190">
        <f t="shared" si="1"/>
        <v>47998130</v>
      </c>
      <c r="L36" s="190">
        <f t="shared" si="1"/>
        <v>48830791</v>
      </c>
      <c r="M36" s="190">
        <f t="shared" si="1"/>
        <v>53102860</v>
      </c>
      <c r="N36" s="190">
        <f t="shared" si="1"/>
        <v>149931781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281385183</v>
      </c>
      <c r="X36" s="190">
        <f t="shared" si="1"/>
        <v>313301468</v>
      </c>
      <c r="Y36" s="190">
        <f t="shared" si="1"/>
        <v>-31916285</v>
      </c>
      <c r="Z36" s="191">
        <f>+IF(X36&lt;&gt;0,+(Y36/X36)*100,0)</f>
        <v>-10.187084409065074</v>
      </c>
      <c r="AA36" s="188">
        <f>SUM(AA25:AA35)</f>
        <v>626602931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262505860</v>
      </c>
      <c r="D38" s="199">
        <f>+D22-D36</f>
        <v>0</v>
      </c>
      <c r="E38" s="200">
        <f t="shared" si="2"/>
        <v>53160041</v>
      </c>
      <c r="F38" s="106">
        <f t="shared" si="2"/>
        <v>53160041</v>
      </c>
      <c r="G38" s="106">
        <f t="shared" si="2"/>
        <v>12714094</v>
      </c>
      <c r="H38" s="106">
        <f t="shared" si="2"/>
        <v>16835486</v>
      </c>
      <c r="I38" s="106">
        <f t="shared" si="2"/>
        <v>-9946882</v>
      </c>
      <c r="J38" s="106">
        <f t="shared" si="2"/>
        <v>19602698</v>
      </c>
      <c r="K38" s="106">
        <f t="shared" si="2"/>
        <v>48475340</v>
      </c>
      <c r="L38" s="106">
        <f t="shared" si="2"/>
        <v>-18908186</v>
      </c>
      <c r="M38" s="106">
        <f t="shared" si="2"/>
        <v>2384882</v>
      </c>
      <c r="N38" s="106">
        <f t="shared" si="2"/>
        <v>31952036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51554734</v>
      </c>
      <c r="X38" s="106">
        <f>IF(F22=F36,0,X22-X36)</f>
        <v>26580021</v>
      </c>
      <c r="Y38" s="106">
        <f t="shared" si="2"/>
        <v>24974713</v>
      </c>
      <c r="Z38" s="201">
        <f>+IF(X38&lt;&gt;0,+(Y38/X38)*100,0)</f>
        <v>93.96047128781426</v>
      </c>
      <c r="AA38" s="199">
        <f>+AA22-AA36</f>
        <v>53160041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357460440</v>
      </c>
      <c r="F39" s="60">
        <v>357460440</v>
      </c>
      <c r="G39" s="60">
        <v>0</v>
      </c>
      <c r="H39" s="60">
        <v>53295</v>
      </c>
      <c r="I39" s="60">
        <v>0</v>
      </c>
      <c r="J39" s="60">
        <v>53295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53295</v>
      </c>
      <c r="X39" s="60">
        <v>178730220</v>
      </c>
      <c r="Y39" s="60">
        <v>-178676925</v>
      </c>
      <c r="Z39" s="140">
        <v>-99.97</v>
      </c>
      <c r="AA39" s="155">
        <v>357460440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262505860</v>
      </c>
      <c r="D42" s="206">
        <f>SUM(D38:D41)</f>
        <v>0</v>
      </c>
      <c r="E42" s="207">
        <f t="shared" si="3"/>
        <v>410620481</v>
      </c>
      <c r="F42" s="88">
        <f t="shared" si="3"/>
        <v>410620481</v>
      </c>
      <c r="G42" s="88">
        <f t="shared" si="3"/>
        <v>12714094</v>
      </c>
      <c r="H42" s="88">
        <f t="shared" si="3"/>
        <v>16888781</v>
      </c>
      <c r="I42" s="88">
        <f t="shared" si="3"/>
        <v>-9946882</v>
      </c>
      <c r="J42" s="88">
        <f t="shared" si="3"/>
        <v>19655993</v>
      </c>
      <c r="K42" s="88">
        <f t="shared" si="3"/>
        <v>48475340</v>
      </c>
      <c r="L42" s="88">
        <f t="shared" si="3"/>
        <v>-18908186</v>
      </c>
      <c r="M42" s="88">
        <f t="shared" si="3"/>
        <v>2384882</v>
      </c>
      <c r="N42" s="88">
        <f t="shared" si="3"/>
        <v>31952036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51608029</v>
      </c>
      <c r="X42" s="88">
        <f t="shared" si="3"/>
        <v>205310241</v>
      </c>
      <c r="Y42" s="88">
        <f t="shared" si="3"/>
        <v>-153702212</v>
      </c>
      <c r="Z42" s="208">
        <f>+IF(X42&lt;&gt;0,+(Y42/X42)*100,0)</f>
        <v>-74.86339271307952</v>
      </c>
      <c r="AA42" s="206">
        <f>SUM(AA38:AA41)</f>
        <v>410620481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262505860</v>
      </c>
      <c r="D44" s="210">
        <f>+D42-D43</f>
        <v>0</v>
      </c>
      <c r="E44" s="211">
        <f t="shared" si="4"/>
        <v>410620481</v>
      </c>
      <c r="F44" s="77">
        <f t="shared" si="4"/>
        <v>410620481</v>
      </c>
      <c r="G44" s="77">
        <f t="shared" si="4"/>
        <v>12714094</v>
      </c>
      <c r="H44" s="77">
        <f t="shared" si="4"/>
        <v>16888781</v>
      </c>
      <c r="I44" s="77">
        <f t="shared" si="4"/>
        <v>-9946882</v>
      </c>
      <c r="J44" s="77">
        <f t="shared" si="4"/>
        <v>19655993</v>
      </c>
      <c r="K44" s="77">
        <f t="shared" si="4"/>
        <v>48475340</v>
      </c>
      <c r="L44" s="77">
        <f t="shared" si="4"/>
        <v>-18908186</v>
      </c>
      <c r="M44" s="77">
        <f t="shared" si="4"/>
        <v>2384882</v>
      </c>
      <c r="N44" s="77">
        <f t="shared" si="4"/>
        <v>31952036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51608029</v>
      </c>
      <c r="X44" s="77">
        <f t="shared" si="4"/>
        <v>205310241</v>
      </c>
      <c r="Y44" s="77">
        <f t="shared" si="4"/>
        <v>-153702212</v>
      </c>
      <c r="Z44" s="212">
        <f>+IF(X44&lt;&gt;0,+(Y44/X44)*100,0)</f>
        <v>-74.86339271307952</v>
      </c>
      <c r="AA44" s="210">
        <f>+AA42-AA43</f>
        <v>410620481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262505860</v>
      </c>
      <c r="D46" s="206">
        <f>SUM(D44:D45)</f>
        <v>0</v>
      </c>
      <c r="E46" s="207">
        <f t="shared" si="5"/>
        <v>410620481</v>
      </c>
      <c r="F46" s="88">
        <f t="shared" si="5"/>
        <v>410620481</v>
      </c>
      <c r="G46" s="88">
        <f t="shared" si="5"/>
        <v>12714094</v>
      </c>
      <c r="H46" s="88">
        <f t="shared" si="5"/>
        <v>16888781</v>
      </c>
      <c r="I46" s="88">
        <f t="shared" si="5"/>
        <v>-9946882</v>
      </c>
      <c r="J46" s="88">
        <f t="shared" si="5"/>
        <v>19655993</v>
      </c>
      <c r="K46" s="88">
        <f t="shared" si="5"/>
        <v>48475340</v>
      </c>
      <c r="L46" s="88">
        <f t="shared" si="5"/>
        <v>-18908186</v>
      </c>
      <c r="M46" s="88">
        <f t="shared" si="5"/>
        <v>2384882</v>
      </c>
      <c r="N46" s="88">
        <f t="shared" si="5"/>
        <v>31952036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51608029</v>
      </c>
      <c r="X46" s="88">
        <f t="shared" si="5"/>
        <v>205310241</v>
      </c>
      <c r="Y46" s="88">
        <f t="shared" si="5"/>
        <v>-153702212</v>
      </c>
      <c r="Z46" s="208">
        <f>+IF(X46&lt;&gt;0,+(Y46/X46)*100,0)</f>
        <v>-74.86339271307952</v>
      </c>
      <c r="AA46" s="206">
        <f>SUM(AA44:AA45)</f>
        <v>410620481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262505860</v>
      </c>
      <c r="D48" s="217">
        <f>SUM(D46:D47)</f>
        <v>0</v>
      </c>
      <c r="E48" s="218">
        <f t="shared" si="6"/>
        <v>410620481</v>
      </c>
      <c r="F48" s="219">
        <f t="shared" si="6"/>
        <v>410620481</v>
      </c>
      <c r="G48" s="219">
        <f t="shared" si="6"/>
        <v>12714094</v>
      </c>
      <c r="H48" s="220">
        <f t="shared" si="6"/>
        <v>16888781</v>
      </c>
      <c r="I48" s="220">
        <f t="shared" si="6"/>
        <v>-9946882</v>
      </c>
      <c r="J48" s="220">
        <f t="shared" si="6"/>
        <v>19655993</v>
      </c>
      <c r="K48" s="220">
        <f t="shared" si="6"/>
        <v>48475340</v>
      </c>
      <c r="L48" s="220">
        <f t="shared" si="6"/>
        <v>-18908186</v>
      </c>
      <c r="M48" s="219">
        <f t="shared" si="6"/>
        <v>2384882</v>
      </c>
      <c r="N48" s="219">
        <f t="shared" si="6"/>
        <v>31952036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51608029</v>
      </c>
      <c r="X48" s="220">
        <f t="shared" si="6"/>
        <v>205310241</v>
      </c>
      <c r="Y48" s="220">
        <f t="shared" si="6"/>
        <v>-153702212</v>
      </c>
      <c r="Z48" s="221">
        <f>+IF(X48&lt;&gt;0,+(Y48/X48)*100,0)</f>
        <v>-74.86339271307952</v>
      </c>
      <c r="AA48" s="222">
        <f>SUM(AA46:AA47)</f>
        <v>410620481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619318</v>
      </c>
      <c r="D5" s="153">
        <f>SUM(D6:D8)</f>
        <v>0</v>
      </c>
      <c r="E5" s="154">
        <f t="shared" si="0"/>
        <v>3502574</v>
      </c>
      <c r="F5" s="100">
        <f t="shared" si="0"/>
        <v>3502574</v>
      </c>
      <c r="G5" s="100">
        <f t="shared" si="0"/>
        <v>2256524</v>
      </c>
      <c r="H5" s="100">
        <f t="shared" si="0"/>
        <v>0</v>
      </c>
      <c r="I5" s="100">
        <f t="shared" si="0"/>
        <v>0</v>
      </c>
      <c r="J5" s="100">
        <f t="shared" si="0"/>
        <v>2256524</v>
      </c>
      <c r="K5" s="100">
        <f t="shared" si="0"/>
        <v>0</v>
      </c>
      <c r="L5" s="100">
        <f t="shared" si="0"/>
        <v>0</v>
      </c>
      <c r="M5" s="100">
        <f t="shared" si="0"/>
        <v>138851</v>
      </c>
      <c r="N5" s="100">
        <f t="shared" si="0"/>
        <v>138851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2395375</v>
      </c>
      <c r="X5" s="100">
        <f t="shared" si="0"/>
        <v>1751287</v>
      </c>
      <c r="Y5" s="100">
        <f t="shared" si="0"/>
        <v>644088</v>
      </c>
      <c r="Z5" s="137">
        <f>+IF(X5&lt;&gt;0,+(Y5/X5)*100,0)</f>
        <v>36.77798099340656</v>
      </c>
      <c r="AA5" s="153">
        <f>SUM(AA6:AA8)</f>
        <v>3502574</v>
      </c>
    </row>
    <row r="6" spans="1:27" ht="13.5">
      <c r="A6" s="138" t="s">
        <v>75</v>
      </c>
      <c r="B6" s="136"/>
      <c r="C6" s="155">
        <v>364400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702574</v>
      </c>
      <c r="F7" s="159">
        <v>702574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351287</v>
      </c>
      <c r="Y7" s="159">
        <v>-351287</v>
      </c>
      <c r="Z7" s="141">
        <v>-100</v>
      </c>
      <c r="AA7" s="225">
        <v>702574</v>
      </c>
    </row>
    <row r="8" spans="1:27" ht="13.5">
      <c r="A8" s="138" t="s">
        <v>77</v>
      </c>
      <c r="B8" s="136"/>
      <c r="C8" s="155">
        <v>254918</v>
      </c>
      <c r="D8" s="155"/>
      <c r="E8" s="156">
        <v>2800000</v>
      </c>
      <c r="F8" s="60">
        <v>2800000</v>
      </c>
      <c r="G8" s="60">
        <v>2256524</v>
      </c>
      <c r="H8" s="60"/>
      <c r="I8" s="60"/>
      <c r="J8" s="60">
        <v>2256524</v>
      </c>
      <c r="K8" s="60"/>
      <c r="L8" s="60"/>
      <c r="M8" s="60">
        <v>138851</v>
      </c>
      <c r="N8" s="60">
        <v>138851</v>
      </c>
      <c r="O8" s="60"/>
      <c r="P8" s="60"/>
      <c r="Q8" s="60"/>
      <c r="R8" s="60"/>
      <c r="S8" s="60"/>
      <c r="T8" s="60"/>
      <c r="U8" s="60"/>
      <c r="V8" s="60"/>
      <c r="W8" s="60">
        <v>2395375</v>
      </c>
      <c r="X8" s="60">
        <v>1400000</v>
      </c>
      <c r="Y8" s="60">
        <v>995375</v>
      </c>
      <c r="Z8" s="140">
        <v>71.1</v>
      </c>
      <c r="AA8" s="62">
        <v>2800000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9700000</v>
      </c>
      <c r="F9" s="100">
        <f t="shared" si="1"/>
        <v>9700000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223455</v>
      </c>
      <c r="M9" s="100">
        <f t="shared" si="1"/>
        <v>279159</v>
      </c>
      <c r="N9" s="100">
        <f t="shared" si="1"/>
        <v>502614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502614</v>
      </c>
      <c r="X9" s="100">
        <f t="shared" si="1"/>
        <v>4850000</v>
      </c>
      <c r="Y9" s="100">
        <f t="shared" si="1"/>
        <v>-4347386</v>
      </c>
      <c r="Z9" s="137">
        <f>+IF(X9&lt;&gt;0,+(Y9/X9)*100,0)</f>
        <v>-89.63682474226803</v>
      </c>
      <c r="AA9" s="102">
        <f>SUM(AA10:AA14)</f>
        <v>9700000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9700000</v>
      </c>
      <c r="F12" s="60">
        <v>9700000</v>
      </c>
      <c r="G12" s="60"/>
      <c r="H12" s="60"/>
      <c r="I12" s="60"/>
      <c r="J12" s="60"/>
      <c r="K12" s="60"/>
      <c r="L12" s="60">
        <v>223455</v>
      </c>
      <c r="M12" s="60">
        <v>279159</v>
      </c>
      <c r="N12" s="60">
        <v>502614</v>
      </c>
      <c r="O12" s="60"/>
      <c r="P12" s="60"/>
      <c r="Q12" s="60"/>
      <c r="R12" s="60"/>
      <c r="S12" s="60"/>
      <c r="T12" s="60"/>
      <c r="U12" s="60"/>
      <c r="V12" s="60"/>
      <c r="W12" s="60">
        <v>502614</v>
      </c>
      <c r="X12" s="60">
        <v>4850000</v>
      </c>
      <c r="Y12" s="60">
        <v>-4347386</v>
      </c>
      <c r="Z12" s="140">
        <v>-89.64</v>
      </c>
      <c r="AA12" s="62">
        <v>9700000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105444470</v>
      </c>
      <c r="D15" s="153">
        <f>SUM(D16:D18)</f>
        <v>0</v>
      </c>
      <c r="E15" s="154">
        <f t="shared" si="2"/>
        <v>2750898</v>
      </c>
      <c r="F15" s="100">
        <f t="shared" si="2"/>
        <v>2750898</v>
      </c>
      <c r="G15" s="100">
        <f t="shared" si="2"/>
        <v>175393</v>
      </c>
      <c r="H15" s="100">
        <f t="shared" si="2"/>
        <v>0</v>
      </c>
      <c r="I15" s="100">
        <f t="shared" si="2"/>
        <v>0</v>
      </c>
      <c r="J15" s="100">
        <f t="shared" si="2"/>
        <v>175393</v>
      </c>
      <c r="K15" s="100">
        <f t="shared" si="2"/>
        <v>0</v>
      </c>
      <c r="L15" s="100">
        <f t="shared" si="2"/>
        <v>2938887</v>
      </c>
      <c r="M15" s="100">
        <f t="shared" si="2"/>
        <v>938847</v>
      </c>
      <c r="N15" s="100">
        <f t="shared" si="2"/>
        <v>3877734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4053127</v>
      </c>
      <c r="X15" s="100">
        <f t="shared" si="2"/>
        <v>1375449</v>
      </c>
      <c r="Y15" s="100">
        <f t="shared" si="2"/>
        <v>2677678</v>
      </c>
      <c r="Z15" s="137">
        <f>+IF(X15&lt;&gt;0,+(Y15/X15)*100,0)</f>
        <v>194.67664740750112</v>
      </c>
      <c r="AA15" s="102">
        <f>SUM(AA16:AA18)</f>
        <v>2750898</v>
      </c>
    </row>
    <row r="16" spans="1:27" ht="13.5">
      <c r="A16" s="138" t="s">
        <v>85</v>
      </c>
      <c r="B16" s="136"/>
      <c r="C16" s="155">
        <v>105444470</v>
      </c>
      <c r="D16" s="155"/>
      <c r="E16" s="156">
        <v>2750898</v>
      </c>
      <c r="F16" s="60">
        <v>2750898</v>
      </c>
      <c r="G16" s="60">
        <v>175393</v>
      </c>
      <c r="H16" s="60"/>
      <c r="I16" s="60"/>
      <c r="J16" s="60">
        <v>175393</v>
      </c>
      <c r="K16" s="60"/>
      <c r="L16" s="60">
        <v>2938887</v>
      </c>
      <c r="M16" s="60">
        <v>938847</v>
      </c>
      <c r="N16" s="60">
        <v>3877734</v>
      </c>
      <c r="O16" s="60"/>
      <c r="P16" s="60"/>
      <c r="Q16" s="60"/>
      <c r="R16" s="60"/>
      <c r="S16" s="60"/>
      <c r="T16" s="60"/>
      <c r="U16" s="60"/>
      <c r="V16" s="60"/>
      <c r="W16" s="60">
        <v>4053127</v>
      </c>
      <c r="X16" s="60">
        <v>1375449</v>
      </c>
      <c r="Y16" s="60">
        <v>2677678</v>
      </c>
      <c r="Z16" s="140">
        <v>194.68</v>
      </c>
      <c r="AA16" s="62">
        <v>2750898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86027510</v>
      </c>
      <c r="D19" s="153">
        <f>SUM(D20:D23)</f>
        <v>0</v>
      </c>
      <c r="E19" s="154">
        <f t="shared" si="3"/>
        <v>359091440</v>
      </c>
      <c r="F19" s="100">
        <f t="shared" si="3"/>
        <v>359091440</v>
      </c>
      <c r="G19" s="100">
        <f t="shared" si="3"/>
        <v>0</v>
      </c>
      <c r="H19" s="100">
        <f t="shared" si="3"/>
        <v>25333919</v>
      </c>
      <c r="I19" s="100">
        <f t="shared" si="3"/>
        <v>21916370</v>
      </c>
      <c r="J19" s="100">
        <f t="shared" si="3"/>
        <v>47250289</v>
      </c>
      <c r="K19" s="100">
        <f t="shared" si="3"/>
        <v>10953965</v>
      </c>
      <c r="L19" s="100">
        <f t="shared" si="3"/>
        <v>30755593</v>
      </c>
      <c r="M19" s="100">
        <f t="shared" si="3"/>
        <v>35283982</v>
      </c>
      <c r="N19" s="100">
        <f t="shared" si="3"/>
        <v>76993540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124243829</v>
      </c>
      <c r="X19" s="100">
        <f t="shared" si="3"/>
        <v>179545721</v>
      </c>
      <c r="Y19" s="100">
        <f t="shared" si="3"/>
        <v>-55301892</v>
      </c>
      <c r="Z19" s="137">
        <f>+IF(X19&lt;&gt;0,+(Y19/X19)*100,0)</f>
        <v>-30.80100806189639</v>
      </c>
      <c r="AA19" s="102">
        <f>SUM(AA20:AA23)</f>
        <v>359091440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69836092</v>
      </c>
      <c r="D21" s="155"/>
      <c r="E21" s="156">
        <v>310371077</v>
      </c>
      <c r="F21" s="60">
        <v>310371077</v>
      </c>
      <c r="G21" s="60"/>
      <c r="H21" s="60">
        <v>25333919</v>
      </c>
      <c r="I21" s="60">
        <v>21787620</v>
      </c>
      <c r="J21" s="60">
        <v>47121539</v>
      </c>
      <c r="K21" s="60">
        <v>8994765</v>
      </c>
      <c r="L21" s="60">
        <v>30755593</v>
      </c>
      <c r="M21" s="60">
        <v>34868274</v>
      </c>
      <c r="N21" s="60">
        <v>74618632</v>
      </c>
      <c r="O21" s="60"/>
      <c r="P21" s="60"/>
      <c r="Q21" s="60"/>
      <c r="R21" s="60"/>
      <c r="S21" s="60"/>
      <c r="T21" s="60"/>
      <c r="U21" s="60"/>
      <c r="V21" s="60"/>
      <c r="W21" s="60">
        <v>121740171</v>
      </c>
      <c r="X21" s="60">
        <v>155185539</v>
      </c>
      <c r="Y21" s="60">
        <v>-33445368</v>
      </c>
      <c r="Z21" s="140">
        <v>-21.55</v>
      </c>
      <c r="AA21" s="62">
        <v>310371077</v>
      </c>
    </row>
    <row r="22" spans="1:27" ht="13.5">
      <c r="A22" s="138" t="s">
        <v>91</v>
      </c>
      <c r="B22" s="136"/>
      <c r="C22" s="157">
        <v>16191418</v>
      </c>
      <c r="D22" s="157"/>
      <c r="E22" s="158">
        <v>48720363</v>
      </c>
      <c r="F22" s="159">
        <v>48720363</v>
      </c>
      <c r="G22" s="159"/>
      <c r="H22" s="159"/>
      <c r="I22" s="159">
        <v>128750</v>
      </c>
      <c r="J22" s="159">
        <v>128750</v>
      </c>
      <c r="K22" s="159">
        <v>1959200</v>
      </c>
      <c r="L22" s="159"/>
      <c r="M22" s="159">
        <v>415708</v>
      </c>
      <c r="N22" s="159">
        <v>2374908</v>
      </c>
      <c r="O22" s="159"/>
      <c r="P22" s="159"/>
      <c r="Q22" s="159"/>
      <c r="R22" s="159"/>
      <c r="S22" s="159"/>
      <c r="T22" s="159"/>
      <c r="U22" s="159"/>
      <c r="V22" s="159"/>
      <c r="W22" s="159">
        <v>2503658</v>
      </c>
      <c r="X22" s="159">
        <v>24360182</v>
      </c>
      <c r="Y22" s="159">
        <v>-21856524</v>
      </c>
      <c r="Z22" s="141">
        <v>-89.72</v>
      </c>
      <c r="AA22" s="225">
        <v>48720363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870760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192962058</v>
      </c>
      <c r="D25" s="217">
        <f>+D5+D9+D15+D19+D24</f>
        <v>0</v>
      </c>
      <c r="E25" s="230">
        <f t="shared" si="4"/>
        <v>375044912</v>
      </c>
      <c r="F25" s="219">
        <f t="shared" si="4"/>
        <v>375044912</v>
      </c>
      <c r="G25" s="219">
        <f t="shared" si="4"/>
        <v>2431917</v>
      </c>
      <c r="H25" s="219">
        <f t="shared" si="4"/>
        <v>25333919</v>
      </c>
      <c r="I25" s="219">
        <f t="shared" si="4"/>
        <v>21916370</v>
      </c>
      <c r="J25" s="219">
        <f t="shared" si="4"/>
        <v>49682206</v>
      </c>
      <c r="K25" s="219">
        <f t="shared" si="4"/>
        <v>10953965</v>
      </c>
      <c r="L25" s="219">
        <f t="shared" si="4"/>
        <v>33917935</v>
      </c>
      <c r="M25" s="219">
        <f t="shared" si="4"/>
        <v>36640839</v>
      </c>
      <c r="N25" s="219">
        <f t="shared" si="4"/>
        <v>81512739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131194945</v>
      </c>
      <c r="X25" s="219">
        <f t="shared" si="4"/>
        <v>187522457</v>
      </c>
      <c r="Y25" s="219">
        <f t="shared" si="4"/>
        <v>-56327512</v>
      </c>
      <c r="Z25" s="231">
        <f>+IF(X25&lt;&gt;0,+(Y25/X25)*100,0)</f>
        <v>-30.0377420929377</v>
      </c>
      <c r="AA25" s="232">
        <f>+AA5+AA9+AA15+AA19+AA24</f>
        <v>375044912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192342740</v>
      </c>
      <c r="D28" s="155"/>
      <c r="E28" s="156">
        <v>358272014</v>
      </c>
      <c r="F28" s="60">
        <v>358272014</v>
      </c>
      <c r="G28" s="60">
        <v>175393</v>
      </c>
      <c r="H28" s="60">
        <v>25333919</v>
      </c>
      <c r="I28" s="60">
        <v>19794816</v>
      </c>
      <c r="J28" s="60">
        <v>45304128</v>
      </c>
      <c r="K28" s="60">
        <v>10953965</v>
      </c>
      <c r="L28" s="60">
        <v>33694480</v>
      </c>
      <c r="M28" s="60">
        <v>36222829</v>
      </c>
      <c r="N28" s="60">
        <v>80871274</v>
      </c>
      <c r="O28" s="60"/>
      <c r="P28" s="60"/>
      <c r="Q28" s="60"/>
      <c r="R28" s="60"/>
      <c r="S28" s="60"/>
      <c r="T28" s="60"/>
      <c r="U28" s="60"/>
      <c r="V28" s="60"/>
      <c r="W28" s="60">
        <v>126175402</v>
      </c>
      <c r="X28" s="60">
        <v>179136007</v>
      </c>
      <c r="Y28" s="60">
        <v>-52960605</v>
      </c>
      <c r="Z28" s="140">
        <v>-29.56</v>
      </c>
      <c r="AA28" s="155">
        <v>358272014</v>
      </c>
    </row>
    <row r="29" spans="1:27" ht="13.5">
      <c r="A29" s="234" t="s">
        <v>134</v>
      </c>
      <c r="B29" s="136"/>
      <c r="C29" s="155"/>
      <c r="D29" s="155"/>
      <c r="E29" s="156">
        <v>2469000</v>
      </c>
      <c r="F29" s="60">
        <v>2469000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1234500</v>
      </c>
      <c r="Y29" s="60">
        <v>-1234500</v>
      </c>
      <c r="Z29" s="140">
        <v>-100</v>
      </c>
      <c r="AA29" s="62">
        <v>2469000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>
        <v>223455</v>
      </c>
      <c r="M31" s="60">
        <v>418010</v>
      </c>
      <c r="N31" s="60">
        <v>641465</v>
      </c>
      <c r="O31" s="60"/>
      <c r="P31" s="60"/>
      <c r="Q31" s="60"/>
      <c r="R31" s="60"/>
      <c r="S31" s="60"/>
      <c r="T31" s="60"/>
      <c r="U31" s="60"/>
      <c r="V31" s="60"/>
      <c r="W31" s="60">
        <v>641465</v>
      </c>
      <c r="X31" s="60"/>
      <c r="Y31" s="60">
        <v>641465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192342740</v>
      </c>
      <c r="D32" s="210">
        <f>SUM(D28:D31)</f>
        <v>0</v>
      </c>
      <c r="E32" s="211">
        <f t="shared" si="5"/>
        <v>360741014</v>
      </c>
      <c r="F32" s="77">
        <f t="shared" si="5"/>
        <v>360741014</v>
      </c>
      <c r="G32" s="77">
        <f t="shared" si="5"/>
        <v>175393</v>
      </c>
      <c r="H32" s="77">
        <f t="shared" si="5"/>
        <v>25333919</v>
      </c>
      <c r="I32" s="77">
        <f t="shared" si="5"/>
        <v>19794816</v>
      </c>
      <c r="J32" s="77">
        <f t="shared" si="5"/>
        <v>45304128</v>
      </c>
      <c r="K32" s="77">
        <f t="shared" si="5"/>
        <v>10953965</v>
      </c>
      <c r="L32" s="77">
        <f t="shared" si="5"/>
        <v>33917935</v>
      </c>
      <c r="M32" s="77">
        <f t="shared" si="5"/>
        <v>36640839</v>
      </c>
      <c r="N32" s="77">
        <f t="shared" si="5"/>
        <v>81512739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126816867</v>
      </c>
      <c r="X32" s="77">
        <f t="shared" si="5"/>
        <v>180370507</v>
      </c>
      <c r="Y32" s="77">
        <f t="shared" si="5"/>
        <v>-53553640</v>
      </c>
      <c r="Z32" s="212">
        <f>+IF(X32&lt;&gt;0,+(Y32/X32)*100,0)</f>
        <v>-29.690907283417463</v>
      </c>
      <c r="AA32" s="79">
        <f>SUM(AA28:AA31)</f>
        <v>360741014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>
        <v>2121554</v>
      </c>
      <c r="J34" s="60">
        <v>2121554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2121554</v>
      </c>
      <c r="X34" s="60"/>
      <c r="Y34" s="60">
        <v>2121554</v>
      </c>
      <c r="Z34" s="140"/>
      <c r="AA34" s="62"/>
    </row>
    <row r="35" spans="1:27" ht="13.5">
      <c r="A35" s="237" t="s">
        <v>53</v>
      </c>
      <c r="B35" s="136"/>
      <c r="C35" s="155">
        <v>619318</v>
      </c>
      <c r="D35" s="155"/>
      <c r="E35" s="156">
        <v>14303898</v>
      </c>
      <c r="F35" s="60">
        <v>14303898</v>
      </c>
      <c r="G35" s="60">
        <v>2256524</v>
      </c>
      <c r="H35" s="60"/>
      <c r="I35" s="60"/>
      <c r="J35" s="60">
        <v>2256524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2256524</v>
      </c>
      <c r="X35" s="60">
        <v>7151949</v>
      </c>
      <c r="Y35" s="60">
        <v>-4895425</v>
      </c>
      <c r="Z35" s="140">
        <v>-68.45</v>
      </c>
      <c r="AA35" s="62">
        <v>14303898</v>
      </c>
    </row>
    <row r="36" spans="1:27" ht="13.5">
      <c r="A36" s="238" t="s">
        <v>139</v>
      </c>
      <c r="B36" s="149"/>
      <c r="C36" s="222">
        <f aca="true" t="shared" si="6" ref="C36:Y36">SUM(C32:C35)</f>
        <v>192962058</v>
      </c>
      <c r="D36" s="222">
        <f>SUM(D32:D35)</f>
        <v>0</v>
      </c>
      <c r="E36" s="218">
        <f t="shared" si="6"/>
        <v>375044912</v>
      </c>
      <c r="F36" s="220">
        <f t="shared" si="6"/>
        <v>375044912</v>
      </c>
      <c r="G36" s="220">
        <f t="shared" si="6"/>
        <v>2431917</v>
      </c>
      <c r="H36" s="220">
        <f t="shared" si="6"/>
        <v>25333919</v>
      </c>
      <c r="I36" s="220">
        <f t="shared" si="6"/>
        <v>21916370</v>
      </c>
      <c r="J36" s="220">
        <f t="shared" si="6"/>
        <v>49682206</v>
      </c>
      <c r="K36" s="220">
        <f t="shared" si="6"/>
        <v>10953965</v>
      </c>
      <c r="L36" s="220">
        <f t="shared" si="6"/>
        <v>33917935</v>
      </c>
      <c r="M36" s="220">
        <f t="shared" si="6"/>
        <v>36640839</v>
      </c>
      <c r="N36" s="220">
        <f t="shared" si="6"/>
        <v>81512739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131194945</v>
      </c>
      <c r="X36" s="220">
        <f t="shared" si="6"/>
        <v>187522456</v>
      </c>
      <c r="Y36" s="220">
        <f t="shared" si="6"/>
        <v>-56327511</v>
      </c>
      <c r="Z36" s="221">
        <f>+IF(X36&lt;&gt;0,+(Y36/X36)*100,0)</f>
        <v>-30.03774171985034</v>
      </c>
      <c r="AA36" s="239">
        <f>SUM(AA32:AA35)</f>
        <v>375044912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71020681</v>
      </c>
      <c r="D6" s="155"/>
      <c r="E6" s="59">
        <v>58468000</v>
      </c>
      <c r="F6" s="60">
        <v>58468000</v>
      </c>
      <c r="G6" s="60">
        <v>4872333</v>
      </c>
      <c r="H6" s="60">
        <v>4872333</v>
      </c>
      <c r="I6" s="60">
        <v>113439000</v>
      </c>
      <c r="J6" s="60">
        <v>113439000</v>
      </c>
      <c r="K6" s="60">
        <v>116833399</v>
      </c>
      <c r="L6" s="60">
        <v>126145494</v>
      </c>
      <c r="M6" s="60">
        <v>117818401</v>
      </c>
      <c r="N6" s="60">
        <v>117818401</v>
      </c>
      <c r="O6" s="60"/>
      <c r="P6" s="60"/>
      <c r="Q6" s="60"/>
      <c r="R6" s="60"/>
      <c r="S6" s="60"/>
      <c r="T6" s="60"/>
      <c r="U6" s="60"/>
      <c r="V6" s="60"/>
      <c r="W6" s="60">
        <v>117818401</v>
      </c>
      <c r="X6" s="60">
        <v>29234000</v>
      </c>
      <c r="Y6" s="60">
        <v>88584401</v>
      </c>
      <c r="Z6" s="140">
        <v>303.02</v>
      </c>
      <c r="AA6" s="62">
        <v>58468000</v>
      </c>
    </row>
    <row r="7" spans="1:27" ht="13.5">
      <c r="A7" s="249" t="s">
        <v>144</v>
      </c>
      <c r="B7" s="182"/>
      <c r="C7" s="155"/>
      <c r="D7" s="155"/>
      <c r="E7" s="59">
        <v>5000</v>
      </c>
      <c r="F7" s="60">
        <v>5000</v>
      </c>
      <c r="G7" s="60">
        <v>417</v>
      </c>
      <c r="H7" s="60">
        <v>417</v>
      </c>
      <c r="I7" s="60">
        <v>32052000</v>
      </c>
      <c r="J7" s="60">
        <v>32052000</v>
      </c>
      <c r="K7" s="60">
        <v>10842714</v>
      </c>
      <c r="L7" s="60">
        <v>4496220</v>
      </c>
      <c r="M7" s="60">
        <v>58502858</v>
      </c>
      <c r="N7" s="60">
        <v>58502858</v>
      </c>
      <c r="O7" s="60"/>
      <c r="P7" s="60"/>
      <c r="Q7" s="60"/>
      <c r="R7" s="60"/>
      <c r="S7" s="60"/>
      <c r="T7" s="60"/>
      <c r="U7" s="60"/>
      <c r="V7" s="60"/>
      <c r="W7" s="60">
        <v>58502858</v>
      </c>
      <c r="X7" s="60">
        <v>2500</v>
      </c>
      <c r="Y7" s="60">
        <v>58500358</v>
      </c>
      <c r="Z7" s="140">
        <v>2340014.32</v>
      </c>
      <c r="AA7" s="62">
        <v>5000</v>
      </c>
    </row>
    <row r="8" spans="1:27" ht="13.5">
      <c r="A8" s="249" t="s">
        <v>145</v>
      </c>
      <c r="B8" s="182"/>
      <c r="C8" s="155">
        <v>100573199</v>
      </c>
      <c r="D8" s="155"/>
      <c r="E8" s="59">
        <v>51396000</v>
      </c>
      <c r="F8" s="60">
        <v>51396000</v>
      </c>
      <c r="G8" s="60">
        <v>4283000</v>
      </c>
      <c r="H8" s="60">
        <v>4283000</v>
      </c>
      <c r="I8" s="60">
        <v>82987425</v>
      </c>
      <c r="J8" s="60">
        <v>82987425</v>
      </c>
      <c r="K8" s="60">
        <v>93350611</v>
      </c>
      <c r="L8" s="60">
        <v>99855861</v>
      </c>
      <c r="M8" s="60">
        <v>9916034</v>
      </c>
      <c r="N8" s="60">
        <v>9916034</v>
      </c>
      <c r="O8" s="60"/>
      <c r="P8" s="60"/>
      <c r="Q8" s="60"/>
      <c r="R8" s="60"/>
      <c r="S8" s="60"/>
      <c r="T8" s="60"/>
      <c r="U8" s="60"/>
      <c r="V8" s="60"/>
      <c r="W8" s="60">
        <v>9916034</v>
      </c>
      <c r="X8" s="60">
        <v>25698000</v>
      </c>
      <c r="Y8" s="60">
        <v>-15781966</v>
      </c>
      <c r="Z8" s="140">
        <v>-61.41</v>
      </c>
      <c r="AA8" s="62">
        <v>51396000</v>
      </c>
    </row>
    <row r="9" spans="1:27" ht="13.5">
      <c r="A9" s="249" t="s">
        <v>146</v>
      </c>
      <c r="B9" s="182"/>
      <c r="C9" s="155">
        <v>19535461</v>
      </c>
      <c r="D9" s="155"/>
      <c r="E9" s="59">
        <v>26413000</v>
      </c>
      <c r="F9" s="60">
        <v>26413000</v>
      </c>
      <c r="G9" s="60">
        <v>2201083</v>
      </c>
      <c r="H9" s="60">
        <v>2201083</v>
      </c>
      <c r="I9" s="60">
        <v>131846701</v>
      </c>
      <c r="J9" s="60">
        <v>131846701</v>
      </c>
      <c r="K9" s="60">
        <v>166793717</v>
      </c>
      <c r="L9" s="60">
        <v>165605160</v>
      </c>
      <c r="M9" s="60">
        <v>268142092</v>
      </c>
      <c r="N9" s="60">
        <v>268142092</v>
      </c>
      <c r="O9" s="60"/>
      <c r="P9" s="60"/>
      <c r="Q9" s="60"/>
      <c r="R9" s="60"/>
      <c r="S9" s="60"/>
      <c r="T9" s="60"/>
      <c r="U9" s="60"/>
      <c r="V9" s="60"/>
      <c r="W9" s="60">
        <v>268142092</v>
      </c>
      <c r="X9" s="60">
        <v>13206500</v>
      </c>
      <c r="Y9" s="60">
        <v>254935592</v>
      </c>
      <c r="Z9" s="140">
        <v>1930.38</v>
      </c>
      <c r="AA9" s="62">
        <v>26413000</v>
      </c>
    </row>
    <row r="10" spans="1:27" ht="13.5">
      <c r="A10" s="249" t="s">
        <v>147</v>
      </c>
      <c r="B10" s="182"/>
      <c r="C10" s="155">
        <v>95209</v>
      </c>
      <c r="D10" s="155"/>
      <c r="E10" s="59">
        <v>8000</v>
      </c>
      <c r="F10" s="60">
        <v>8000</v>
      </c>
      <c r="G10" s="159">
        <v>667</v>
      </c>
      <c r="H10" s="159">
        <v>667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4000</v>
      </c>
      <c r="Y10" s="159">
        <v>-4000</v>
      </c>
      <c r="Z10" s="141">
        <v>-100</v>
      </c>
      <c r="AA10" s="225">
        <v>8000</v>
      </c>
    </row>
    <row r="11" spans="1:27" ht="13.5">
      <c r="A11" s="249" t="s">
        <v>148</v>
      </c>
      <c r="B11" s="182"/>
      <c r="C11" s="155">
        <v>9515193</v>
      </c>
      <c r="D11" s="155"/>
      <c r="E11" s="59">
        <v>9587000</v>
      </c>
      <c r="F11" s="60">
        <v>9587000</v>
      </c>
      <c r="G11" s="60">
        <v>798917</v>
      </c>
      <c r="H11" s="60">
        <v>798917</v>
      </c>
      <c r="I11" s="60">
        <v>8594345</v>
      </c>
      <c r="J11" s="60">
        <v>8594345</v>
      </c>
      <c r="K11" s="60">
        <v>9016319</v>
      </c>
      <c r="L11" s="60">
        <v>10222605</v>
      </c>
      <c r="M11" s="60">
        <v>9158251</v>
      </c>
      <c r="N11" s="60">
        <v>9158251</v>
      </c>
      <c r="O11" s="60"/>
      <c r="P11" s="60"/>
      <c r="Q11" s="60"/>
      <c r="R11" s="60"/>
      <c r="S11" s="60"/>
      <c r="T11" s="60"/>
      <c r="U11" s="60"/>
      <c r="V11" s="60"/>
      <c r="W11" s="60">
        <v>9158251</v>
      </c>
      <c r="X11" s="60">
        <v>4793500</v>
      </c>
      <c r="Y11" s="60">
        <v>4364751</v>
      </c>
      <c r="Z11" s="140">
        <v>91.06</v>
      </c>
      <c r="AA11" s="62">
        <v>9587000</v>
      </c>
    </row>
    <row r="12" spans="1:27" ht="13.5">
      <c r="A12" s="250" t="s">
        <v>56</v>
      </c>
      <c r="B12" s="251"/>
      <c r="C12" s="168">
        <f aca="true" t="shared" si="0" ref="C12:Y12">SUM(C6:C11)</f>
        <v>200739743</v>
      </c>
      <c r="D12" s="168">
        <f>SUM(D6:D11)</f>
        <v>0</v>
      </c>
      <c r="E12" s="72">
        <f t="shared" si="0"/>
        <v>145877000</v>
      </c>
      <c r="F12" s="73">
        <f t="shared" si="0"/>
        <v>145877000</v>
      </c>
      <c r="G12" s="73">
        <f t="shared" si="0"/>
        <v>12156417</v>
      </c>
      <c r="H12" s="73">
        <f t="shared" si="0"/>
        <v>12156417</v>
      </c>
      <c r="I12" s="73">
        <f t="shared" si="0"/>
        <v>368919471</v>
      </c>
      <c r="J12" s="73">
        <f t="shared" si="0"/>
        <v>368919471</v>
      </c>
      <c r="K12" s="73">
        <f t="shared" si="0"/>
        <v>396836760</v>
      </c>
      <c r="L12" s="73">
        <f t="shared" si="0"/>
        <v>406325340</v>
      </c>
      <c r="M12" s="73">
        <f t="shared" si="0"/>
        <v>463537636</v>
      </c>
      <c r="N12" s="73">
        <f t="shared" si="0"/>
        <v>463537636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463537636</v>
      </c>
      <c r="X12" s="73">
        <f t="shared" si="0"/>
        <v>72938500</v>
      </c>
      <c r="Y12" s="73">
        <f t="shared" si="0"/>
        <v>390599136</v>
      </c>
      <c r="Z12" s="170">
        <f>+IF(X12&lt;&gt;0,+(Y12/X12)*100,0)</f>
        <v>535.518465556599</v>
      </c>
      <c r="AA12" s="74">
        <f>SUM(AA6:AA11)</f>
        <v>145877000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70292</v>
      </c>
      <c r="D15" s="155"/>
      <c r="E15" s="59">
        <v>10231000</v>
      </c>
      <c r="F15" s="60">
        <v>10231000</v>
      </c>
      <c r="G15" s="60">
        <v>852583</v>
      </c>
      <c r="H15" s="60">
        <v>852583</v>
      </c>
      <c r="I15" s="60">
        <v>120000</v>
      </c>
      <c r="J15" s="60">
        <v>120000</v>
      </c>
      <c r="K15" s="60">
        <v>106425</v>
      </c>
      <c r="L15" s="60">
        <v>106425</v>
      </c>
      <c r="M15" s="60">
        <v>778806</v>
      </c>
      <c r="N15" s="60">
        <v>778806</v>
      </c>
      <c r="O15" s="60"/>
      <c r="P15" s="60"/>
      <c r="Q15" s="60"/>
      <c r="R15" s="60"/>
      <c r="S15" s="60"/>
      <c r="T15" s="60"/>
      <c r="U15" s="60"/>
      <c r="V15" s="60"/>
      <c r="W15" s="60">
        <v>778806</v>
      </c>
      <c r="X15" s="60">
        <v>5115500</v>
      </c>
      <c r="Y15" s="60">
        <v>-4336694</v>
      </c>
      <c r="Z15" s="140">
        <v>-84.78</v>
      </c>
      <c r="AA15" s="62">
        <v>10231000</v>
      </c>
    </row>
    <row r="16" spans="1:27" ht="13.5">
      <c r="A16" s="249" t="s">
        <v>151</v>
      </c>
      <c r="B16" s="182"/>
      <c r="C16" s="155">
        <v>100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25000000</v>
      </c>
      <c r="D17" s="155"/>
      <c r="E17" s="59"/>
      <c r="F17" s="60"/>
      <c r="G17" s="60"/>
      <c r="H17" s="60"/>
      <c r="I17" s="60">
        <v>25000000</v>
      </c>
      <c r="J17" s="60">
        <v>25000000</v>
      </c>
      <c r="K17" s="60">
        <v>25000000</v>
      </c>
      <c r="L17" s="60">
        <v>25000000</v>
      </c>
      <c r="M17" s="60">
        <v>25000000</v>
      </c>
      <c r="N17" s="60">
        <v>25000000</v>
      </c>
      <c r="O17" s="60"/>
      <c r="P17" s="60"/>
      <c r="Q17" s="60"/>
      <c r="R17" s="60"/>
      <c r="S17" s="60"/>
      <c r="T17" s="60"/>
      <c r="U17" s="60"/>
      <c r="V17" s="60"/>
      <c r="W17" s="60">
        <v>25000000</v>
      </c>
      <c r="X17" s="60"/>
      <c r="Y17" s="60">
        <v>25000000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2053391229</v>
      </c>
      <c r="D19" s="155"/>
      <c r="E19" s="59">
        <v>2071943000</v>
      </c>
      <c r="F19" s="60">
        <v>2071943000</v>
      </c>
      <c r="G19" s="60">
        <v>172661917</v>
      </c>
      <c r="H19" s="60">
        <v>172661917</v>
      </c>
      <c r="I19" s="60">
        <v>2038177000</v>
      </c>
      <c r="J19" s="60">
        <v>2038177000</v>
      </c>
      <c r="K19" s="60">
        <v>2033104139</v>
      </c>
      <c r="L19" s="60">
        <v>2028032341</v>
      </c>
      <c r="M19" s="60">
        <v>2485269675</v>
      </c>
      <c r="N19" s="60">
        <v>2485269675</v>
      </c>
      <c r="O19" s="60"/>
      <c r="P19" s="60"/>
      <c r="Q19" s="60"/>
      <c r="R19" s="60"/>
      <c r="S19" s="60"/>
      <c r="T19" s="60"/>
      <c r="U19" s="60"/>
      <c r="V19" s="60"/>
      <c r="W19" s="60">
        <v>2485269675</v>
      </c>
      <c r="X19" s="60">
        <v>1035971500</v>
      </c>
      <c r="Y19" s="60">
        <v>1449298175</v>
      </c>
      <c r="Z19" s="140">
        <v>139.9</v>
      </c>
      <c r="AA19" s="62">
        <v>2071943000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10585423</v>
      </c>
      <c r="D22" s="155"/>
      <c r="E22" s="59"/>
      <c r="F22" s="60"/>
      <c r="G22" s="60"/>
      <c r="H22" s="60"/>
      <c r="I22" s="60">
        <v>10585000</v>
      </c>
      <c r="J22" s="60">
        <v>10585000</v>
      </c>
      <c r="K22" s="60">
        <v>10585423</v>
      </c>
      <c r="L22" s="60">
        <v>10585423</v>
      </c>
      <c r="M22" s="60">
        <v>10585423</v>
      </c>
      <c r="N22" s="60">
        <v>10585423</v>
      </c>
      <c r="O22" s="60"/>
      <c r="P22" s="60"/>
      <c r="Q22" s="60"/>
      <c r="R22" s="60"/>
      <c r="S22" s="60"/>
      <c r="T22" s="60"/>
      <c r="U22" s="60"/>
      <c r="V22" s="60"/>
      <c r="W22" s="60">
        <v>10585423</v>
      </c>
      <c r="X22" s="60"/>
      <c r="Y22" s="60">
        <v>10585423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2089047044</v>
      </c>
      <c r="D24" s="168">
        <f>SUM(D15:D23)</f>
        <v>0</v>
      </c>
      <c r="E24" s="76">
        <f t="shared" si="1"/>
        <v>2082174000</v>
      </c>
      <c r="F24" s="77">
        <f t="shared" si="1"/>
        <v>2082174000</v>
      </c>
      <c r="G24" s="77">
        <f t="shared" si="1"/>
        <v>173514500</v>
      </c>
      <c r="H24" s="77">
        <f t="shared" si="1"/>
        <v>173514500</v>
      </c>
      <c r="I24" s="77">
        <f t="shared" si="1"/>
        <v>2073882000</v>
      </c>
      <c r="J24" s="77">
        <f t="shared" si="1"/>
        <v>2073882000</v>
      </c>
      <c r="K24" s="77">
        <f t="shared" si="1"/>
        <v>2068795987</v>
      </c>
      <c r="L24" s="77">
        <f t="shared" si="1"/>
        <v>2063724189</v>
      </c>
      <c r="M24" s="77">
        <f t="shared" si="1"/>
        <v>2521633904</v>
      </c>
      <c r="N24" s="77">
        <f t="shared" si="1"/>
        <v>2521633904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2521633904</v>
      </c>
      <c r="X24" s="77">
        <f t="shared" si="1"/>
        <v>1041087000</v>
      </c>
      <c r="Y24" s="77">
        <f t="shared" si="1"/>
        <v>1480546904</v>
      </c>
      <c r="Z24" s="212">
        <f>+IF(X24&lt;&gt;0,+(Y24/X24)*100,0)</f>
        <v>142.21164071782667</v>
      </c>
      <c r="AA24" s="79">
        <f>SUM(AA15:AA23)</f>
        <v>2082174000</v>
      </c>
    </row>
    <row r="25" spans="1:27" ht="13.5">
      <c r="A25" s="250" t="s">
        <v>159</v>
      </c>
      <c r="B25" s="251"/>
      <c r="C25" s="168">
        <f aca="true" t="shared" si="2" ref="C25:Y25">+C12+C24</f>
        <v>2289786787</v>
      </c>
      <c r="D25" s="168">
        <f>+D12+D24</f>
        <v>0</v>
      </c>
      <c r="E25" s="72">
        <f t="shared" si="2"/>
        <v>2228051000</v>
      </c>
      <c r="F25" s="73">
        <f t="shared" si="2"/>
        <v>2228051000</v>
      </c>
      <c r="G25" s="73">
        <f t="shared" si="2"/>
        <v>185670917</v>
      </c>
      <c r="H25" s="73">
        <f t="shared" si="2"/>
        <v>185670917</v>
      </c>
      <c r="I25" s="73">
        <f t="shared" si="2"/>
        <v>2442801471</v>
      </c>
      <c r="J25" s="73">
        <f t="shared" si="2"/>
        <v>2442801471</v>
      </c>
      <c r="K25" s="73">
        <f t="shared" si="2"/>
        <v>2465632747</v>
      </c>
      <c r="L25" s="73">
        <f t="shared" si="2"/>
        <v>2470049529</v>
      </c>
      <c r="M25" s="73">
        <f t="shared" si="2"/>
        <v>2985171540</v>
      </c>
      <c r="N25" s="73">
        <f t="shared" si="2"/>
        <v>2985171540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2985171540</v>
      </c>
      <c r="X25" s="73">
        <f t="shared" si="2"/>
        <v>1114025500</v>
      </c>
      <c r="Y25" s="73">
        <f t="shared" si="2"/>
        <v>1871146040</v>
      </c>
      <c r="Z25" s="170">
        <f>+IF(X25&lt;&gt;0,+(Y25/X25)*100,0)</f>
        <v>167.962586134698</v>
      </c>
      <c r="AA25" s="74">
        <f>+AA12+AA24</f>
        <v>2228051000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3195209</v>
      </c>
      <c r="D29" s="155"/>
      <c r="E29" s="59"/>
      <c r="F29" s="60"/>
      <c r="G29" s="60"/>
      <c r="H29" s="60"/>
      <c r="I29" s="60">
        <v>13723000</v>
      </c>
      <c r="J29" s="60">
        <v>13723000</v>
      </c>
      <c r="K29" s="60">
        <v>7697002</v>
      </c>
      <c r="L29" s="60">
        <v>2316495</v>
      </c>
      <c r="M29" s="60">
        <v>4101886</v>
      </c>
      <c r="N29" s="60">
        <v>4101886</v>
      </c>
      <c r="O29" s="60"/>
      <c r="P29" s="60"/>
      <c r="Q29" s="60"/>
      <c r="R29" s="60"/>
      <c r="S29" s="60"/>
      <c r="T29" s="60"/>
      <c r="U29" s="60"/>
      <c r="V29" s="60"/>
      <c r="W29" s="60">
        <v>4101886</v>
      </c>
      <c r="X29" s="60"/>
      <c r="Y29" s="60">
        <v>4101886</v>
      </c>
      <c r="Z29" s="140"/>
      <c r="AA29" s="62"/>
    </row>
    <row r="30" spans="1:27" ht="13.5">
      <c r="A30" s="249" t="s">
        <v>52</v>
      </c>
      <c r="B30" s="182"/>
      <c r="C30" s="155">
        <v>16909779</v>
      </c>
      <c r="D30" s="155"/>
      <c r="E30" s="59">
        <v>15426000</v>
      </c>
      <c r="F30" s="60">
        <v>15426000</v>
      </c>
      <c r="G30" s="60">
        <v>1285500</v>
      </c>
      <c r="H30" s="60">
        <v>1285500</v>
      </c>
      <c r="I30" s="60">
        <v>16910000</v>
      </c>
      <c r="J30" s="60">
        <v>16910000</v>
      </c>
      <c r="K30" s="60">
        <v>16909779</v>
      </c>
      <c r="L30" s="60">
        <v>16909779</v>
      </c>
      <c r="M30" s="60">
        <v>16909779</v>
      </c>
      <c r="N30" s="60">
        <v>16909779</v>
      </c>
      <c r="O30" s="60"/>
      <c r="P30" s="60"/>
      <c r="Q30" s="60"/>
      <c r="R30" s="60"/>
      <c r="S30" s="60"/>
      <c r="T30" s="60"/>
      <c r="U30" s="60"/>
      <c r="V30" s="60"/>
      <c r="W30" s="60">
        <v>16909779</v>
      </c>
      <c r="X30" s="60">
        <v>7713000</v>
      </c>
      <c r="Y30" s="60">
        <v>9196779</v>
      </c>
      <c r="Z30" s="140">
        <v>119.24</v>
      </c>
      <c r="AA30" s="62">
        <v>15426000</v>
      </c>
    </row>
    <row r="31" spans="1:27" ht="13.5">
      <c r="A31" s="249" t="s">
        <v>163</v>
      </c>
      <c r="B31" s="182"/>
      <c r="C31" s="155">
        <v>19379146</v>
      </c>
      <c r="D31" s="155"/>
      <c r="E31" s="59">
        <v>20369000</v>
      </c>
      <c r="F31" s="60">
        <v>20369000</v>
      </c>
      <c r="G31" s="60">
        <v>1697416</v>
      </c>
      <c r="H31" s="60">
        <v>1697416</v>
      </c>
      <c r="I31" s="60">
        <v>19495000</v>
      </c>
      <c r="J31" s="60">
        <v>19495000</v>
      </c>
      <c r="K31" s="60">
        <v>19540048</v>
      </c>
      <c r="L31" s="60">
        <v>19575338</v>
      </c>
      <c r="M31" s="60">
        <v>19596147</v>
      </c>
      <c r="N31" s="60">
        <v>19596147</v>
      </c>
      <c r="O31" s="60"/>
      <c r="P31" s="60"/>
      <c r="Q31" s="60"/>
      <c r="R31" s="60"/>
      <c r="S31" s="60"/>
      <c r="T31" s="60"/>
      <c r="U31" s="60"/>
      <c r="V31" s="60"/>
      <c r="W31" s="60">
        <v>19596147</v>
      </c>
      <c r="X31" s="60">
        <v>10184500</v>
      </c>
      <c r="Y31" s="60">
        <v>9411647</v>
      </c>
      <c r="Z31" s="140">
        <v>92.41</v>
      </c>
      <c r="AA31" s="62">
        <v>20369000</v>
      </c>
    </row>
    <row r="32" spans="1:27" ht="13.5">
      <c r="A32" s="249" t="s">
        <v>164</v>
      </c>
      <c r="B32" s="182"/>
      <c r="C32" s="155">
        <v>208085996</v>
      </c>
      <c r="D32" s="155"/>
      <c r="E32" s="59">
        <v>280480000</v>
      </c>
      <c r="F32" s="60">
        <v>280480000</v>
      </c>
      <c r="G32" s="60">
        <v>23373334</v>
      </c>
      <c r="H32" s="60">
        <v>23373334</v>
      </c>
      <c r="I32" s="60">
        <v>351950770</v>
      </c>
      <c r="J32" s="60">
        <v>351950770</v>
      </c>
      <c r="K32" s="60">
        <v>368282108</v>
      </c>
      <c r="L32" s="60">
        <v>416802512</v>
      </c>
      <c r="M32" s="60">
        <v>864212456</v>
      </c>
      <c r="N32" s="60">
        <v>864212456</v>
      </c>
      <c r="O32" s="60"/>
      <c r="P32" s="60"/>
      <c r="Q32" s="60"/>
      <c r="R32" s="60"/>
      <c r="S32" s="60"/>
      <c r="T32" s="60"/>
      <c r="U32" s="60"/>
      <c r="V32" s="60"/>
      <c r="W32" s="60">
        <v>864212456</v>
      </c>
      <c r="X32" s="60">
        <v>140240000</v>
      </c>
      <c r="Y32" s="60">
        <v>723972456</v>
      </c>
      <c r="Z32" s="140">
        <v>516.24</v>
      </c>
      <c r="AA32" s="62">
        <v>280480000</v>
      </c>
    </row>
    <row r="33" spans="1:27" ht="13.5">
      <c r="A33" s="249" t="s">
        <v>165</v>
      </c>
      <c r="B33" s="182"/>
      <c r="C33" s="155">
        <v>1785888</v>
      </c>
      <c r="D33" s="155"/>
      <c r="E33" s="59">
        <v>4132000</v>
      </c>
      <c r="F33" s="60">
        <v>4132000</v>
      </c>
      <c r="G33" s="60">
        <v>344333</v>
      </c>
      <c r="H33" s="60">
        <v>344333</v>
      </c>
      <c r="I33" s="60">
        <v>1786000</v>
      </c>
      <c r="J33" s="60">
        <v>1786000</v>
      </c>
      <c r="K33" s="60">
        <v>1785888</v>
      </c>
      <c r="L33" s="60">
        <v>1785000</v>
      </c>
      <c r="M33" s="60">
        <v>1785888</v>
      </c>
      <c r="N33" s="60">
        <v>1785888</v>
      </c>
      <c r="O33" s="60"/>
      <c r="P33" s="60"/>
      <c r="Q33" s="60"/>
      <c r="R33" s="60"/>
      <c r="S33" s="60"/>
      <c r="T33" s="60"/>
      <c r="U33" s="60"/>
      <c r="V33" s="60"/>
      <c r="W33" s="60">
        <v>1785888</v>
      </c>
      <c r="X33" s="60">
        <v>2066000</v>
      </c>
      <c r="Y33" s="60">
        <v>-280112</v>
      </c>
      <c r="Z33" s="140">
        <v>-13.56</v>
      </c>
      <c r="AA33" s="62">
        <v>4132000</v>
      </c>
    </row>
    <row r="34" spans="1:27" ht="13.5">
      <c r="A34" s="250" t="s">
        <v>58</v>
      </c>
      <c r="B34" s="251"/>
      <c r="C34" s="168">
        <f aca="true" t="shared" si="3" ref="C34:Y34">SUM(C29:C33)</f>
        <v>249356018</v>
      </c>
      <c r="D34" s="168">
        <f>SUM(D29:D33)</f>
        <v>0</v>
      </c>
      <c r="E34" s="72">
        <f t="shared" si="3"/>
        <v>320407000</v>
      </c>
      <c r="F34" s="73">
        <f t="shared" si="3"/>
        <v>320407000</v>
      </c>
      <c r="G34" s="73">
        <f t="shared" si="3"/>
        <v>26700583</v>
      </c>
      <c r="H34" s="73">
        <f t="shared" si="3"/>
        <v>26700583</v>
      </c>
      <c r="I34" s="73">
        <f t="shared" si="3"/>
        <v>403864770</v>
      </c>
      <c r="J34" s="73">
        <f t="shared" si="3"/>
        <v>403864770</v>
      </c>
      <c r="K34" s="73">
        <f t="shared" si="3"/>
        <v>414214825</v>
      </c>
      <c r="L34" s="73">
        <f t="shared" si="3"/>
        <v>457389124</v>
      </c>
      <c r="M34" s="73">
        <f t="shared" si="3"/>
        <v>906606156</v>
      </c>
      <c r="N34" s="73">
        <f t="shared" si="3"/>
        <v>906606156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906606156</v>
      </c>
      <c r="X34" s="73">
        <f t="shared" si="3"/>
        <v>160203500</v>
      </c>
      <c r="Y34" s="73">
        <f t="shared" si="3"/>
        <v>746402656</v>
      </c>
      <c r="Z34" s="170">
        <f>+IF(X34&lt;&gt;0,+(Y34/X34)*100,0)</f>
        <v>465.90908188647563</v>
      </c>
      <c r="AA34" s="74">
        <f>SUM(AA29:AA33)</f>
        <v>320407000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207822177</v>
      </c>
      <c r="D37" s="155"/>
      <c r="E37" s="59">
        <v>223799000</v>
      </c>
      <c r="F37" s="60">
        <v>223799000</v>
      </c>
      <c r="G37" s="60">
        <v>18649917</v>
      </c>
      <c r="H37" s="60">
        <v>18649917</v>
      </c>
      <c r="I37" s="60">
        <v>184952000</v>
      </c>
      <c r="J37" s="60">
        <v>184952000</v>
      </c>
      <c r="K37" s="60">
        <v>197433685</v>
      </c>
      <c r="L37" s="60">
        <v>180051810</v>
      </c>
      <c r="M37" s="60">
        <v>176714408</v>
      </c>
      <c r="N37" s="60">
        <v>176714408</v>
      </c>
      <c r="O37" s="60"/>
      <c r="P37" s="60"/>
      <c r="Q37" s="60"/>
      <c r="R37" s="60"/>
      <c r="S37" s="60"/>
      <c r="T37" s="60"/>
      <c r="U37" s="60"/>
      <c r="V37" s="60"/>
      <c r="W37" s="60">
        <v>176714408</v>
      </c>
      <c r="X37" s="60">
        <v>111899500</v>
      </c>
      <c r="Y37" s="60">
        <v>64814908</v>
      </c>
      <c r="Z37" s="140">
        <v>57.92</v>
      </c>
      <c r="AA37" s="62">
        <v>223799000</v>
      </c>
    </row>
    <row r="38" spans="1:27" ht="13.5">
      <c r="A38" s="249" t="s">
        <v>165</v>
      </c>
      <c r="B38" s="182"/>
      <c r="C38" s="155">
        <v>8440747</v>
      </c>
      <c r="D38" s="155"/>
      <c r="E38" s="59">
        <v>26355000</v>
      </c>
      <c r="F38" s="60">
        <v>26355000</v>
      </c>
      <c r="G38" s="60">
        <v>2196250</v>
      </c>
      <c r="H38" s="60">
        <v>2196250</v>
      </c>
      <c r="I38" s="60">
        <v>29816000</v>
      </c>
      <c r="J38" s="60">
        <v>29816000</v>
      </c>
      <c r="K38" s="60">
        <v>29816389</v>
      </c>
      <c r="L38" s="60">
        <v>8440747</v>
      </c>
      <c r="M38" s="60">
        <v>29816389</v>
      </c>
      <c r="N38" s="60">
        <v>29816389</v>
      </c>
      <c r="O38" s="60"/>
      <c r="P38" s="60"/>
      <c r="Q38" s="60"/>
      <c r="R38" s="60"/>
      <c r="S38" s="60"/>
      <c r="T38" s="60"/>
      <c r="U38" s="60"/>
      <c r="V38" s="60"/>
      <c r="W38" s="60">
        <v>29816389</v>
      </c>
      <c r="X38" s="60">
        <v>13177500</v>
      </c>
      <c r="Y38" s="60">
        <v>16638889</v>
      </c>
      <c r="Z38" s="140">
        <v>126.27</v>
      </c>
      <c r="AA38" s="62">
        <v>26355000</v>
      </c>
    </row>
    <row r="39" spans="1:27" ht="13.5">
      <c r="A39" s="250" t="s">
        <v>59</v>
      </c>
      <c r="B39" s="253"/>
      <c r="C39" s="168">
        <f aca="true" t="shared" si="4" ref="C39:Y39">SUM(C37:C38)</f>
        <v>216262924</v>
      </c>
      <c r="D39" s="168">
        <f>SUM(D37:D38)</f>
        <v>0</v>
      </c>
      <c r="E39" s="76">
        <f t="shared" si="4"/>
        <v>250154000</v>
      </c>
      <c r="F39" s="77">
        <f t="shared" si="4"/>
        <v>250154000</v>
      </c>
      <c r="G39" s="77">
        <f t="shared" si="4"/>
        <v>20846167</v>
      </c>
      <c r="H39" s="77">
        <f t="shared" si="4"/>
        <v>20846167</v>
      </c>
      <c r="I39" s="77">
        <f t="shared" si="4"/>
        <v>214768000</v>
      </c>
      <c r="J39" s="77">
        <f t="shared" si="4"/>
        <v>214768000</v>
      </c>
      <c r="K39" s="77">
        <f t="shared" si="4"/>
        <v>227250074</v>
      </c>
      <c r="L39" s="77">
        <f t="shared" si="4"/>
        <v>188492557</v>
      </c>
      <c r="M39" s="77">
        <f t="shared" si="4"/>
        <v>206530797</v>
      </c>
      <c r="N39" s="77">
        <f t="shared" si="4"/>
        <v>206530797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206530797</v>
      </c>
      <c r="X39" s="77">
        <f t="shared" si="4"/>
        <v>125077000</v>
      </c>
      <c r="Y39" s="77">
        <f t="shared" si="4"/>
        <v>81453797</v>
      </c>
      <c r="Z39" s="212">
        <f>+IF(X39&lt;&gt;0,+(Y39/X39)*100,0)</f>
        <v>65.12292188012184</v>
      </c>
      <c r="AA39" s="79">
        <f>SUM(AA37:AA38)</f>
        <v>250154000</v>
      </c>
    </row>
    <row r="40" spans="1:27" ht="13.5">
      <c r="A40" s="250" t="s">
        <v>167</v>
      </c>
      <c r="B40" s="251"/>
      <c r="C40" s="168">
        <f aca="true" t="shared" si="5" ref="C40:Y40">+C34+C39</f>
        <v>465618942</v>
      </c>
      <c r="D40" s="168">
        <f>+D34+D39</f>
        <v>0</v>
      </c>
      <c r="E40" s="72">
        <f t="shared" si="5"/>
        <v>570561000</v>
      </c>
      <c r="F40" s="73">
        <f t="shared" si="5"/>
        <v>570561000</v>
      </c>
      <c r="G40" s="73">
        <f t="shared" si="5"/>
        <v>47546750</v>
      </c>
      <c r="H40" s="73">
        <f t="shared" si="5"/>
        <v>47546750</v>
      </c>
      <c r="I40" s="73">
        <f t="shared" si="5"/>
        <v>618632770</v>
      </c>
      <c r="J40" s="73">
        <f t="shared" si="5"/>
        <v>618632770</v>
      </c>
      <c r="K40" s="73">
        <f t="shared" si="5"/>
        <v>641464899</v>
      </c>
      <c r="L40" s="73">
        <f t="shared" si="5"/>
        <v>645881681</v>
      </c>
      <c r="M40" s="73">
        <f t="shared" si="5"/>
        <v>1113136953</v>
      </c>
      <c r="N40" s="73">
        <f t="shared" si="5"/>
        <v>1113136953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1113136953</v>
      </c>
      <c r="X40" s="73">
        <f t="shared" si="5"/>
        <v>285280500</v>
      </c>
      <c r="Y40" s="73">
        <f t="shared" si="5"/>
        <v>827856453</v>
      </c>
      <c r="Z40" s="170">
        <f>+IF(X40&lt;&gt;0,+(Y40/X40)*100,0)</f>
        <v>290.19034003375623</v>
      </c>
      <c r="AA40" s="74">
        <f>+AA34+AA39</f>
        <v>570561000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1824167845</v>
      </c>
      <c r="D42" s="257">
        <f>+D25-D40</f>
        <v>0</v>
      </c>
      <c r="E42" s="258">
        <f t="shared" si="6"/>
        <v>1657490000</v>
      </c>
      <c r="F42" s="259">
        <f t="shared" si="6"/>
        <v>1657490000</v>
      </c>
      <c r="G42" s="259">
        <f t="shared" si="6"/>
        <v>138124167</v>
      </c>
      <c r="H42" s="259">
        <f t="shared" si="6"/>
        <v>138124167</v>
      </c>
      <c r="I42" s="259">
        <f t="shared" si="6"/>
        <v>1824168701</v>
      </c>
      <c r="J42" s="259">
        <f t="shared" si="6"/>
        <v>1824168701</v>
      </c>
      <c r="K42" s="259">
        <f t="shared" si="6"/>
        <v>1824167848</v>
      </c>
      <c r="L42" s="259">
        <f t="shared" si="6"/>
        <v>1824167848</v>
      </c>
      <c r="M42" s="259">
        <f t="shared" si="6"/>
        <v>1872034587</v>
      </c>
      <c r="N42" s="259">
        <f t="shared" si="6"/>
        <v>1872034587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1872034587</v>
      </c>
      <c r="X42" s="259">
        <f t="shared" si="6"/>
        <v>828745000</v>
      </c>
      <c r="Y42" s="259">
        <f t="shared" si="6"/>
        <v>1043289587</v>
      </c>
      <c r="Z42" s="260">
        <f>+IF(X42&lt;&gt;0,+(Y42/X42)*100,0)</f>
        <v>125.8878891577023</v>
      </c>
      <c r="AA42" s="261">
        <f>+AA25-AA40</f>
        <v>1657490000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1824167845</v>
      </c>
      <c r="D45" s="155"/>
      <c r="E45" s="59">
        <v>696084000</v>
      </c>
      <c r="F45" s="60">
        <v>696084000</v>
      </c>
      <c r="G45" s="60">
        <v>58007000</v>
      </c>
      <c r="H45" s="60">
        <v>58007000</v>
      </c>
      <c r="I45" s="60">
        <v>792881701</v>
      </c>
      <c r="J45" s="60">
        <v>792881701</v>
      </c>
      <c r="K45" s="60">
        <v>792881701</v>
      </c>
      <c r="L45" s="60">
        <v>792881701</v>
      </c>
      <c r="M45" s="60">
        <v>840748440</v>
      </c>
      <c r="N45" s="60">
        <v>840748440</v>
      </c>
      <c r="O45" s="60"/>
      <c r="P45" s="60"/>
      <c r="Q45" s="60"/>
      <c r="R45" s="60"/>
      <c r="S45" s="60"/>
      <c r="T45" s="60"/>
      <c r="U45" s="60"/>
      <c r="V45" s="60"/>
      <c r="W45" s="60">
        <v>840748440</v>
      </c>
      <c r="X45" s="60">
        <v>348042000</v>
      </c>
      <c r="Y45" s="60">
        <v>492706440</v>
      </c>
      <c r="Z45" s="139">
        <v>141.57</v>
      </c>
      <c r="AA45" s="62">
        <v>696084000</v>
      </c>
    </row>
    <row r="46" spans="1:27" ht="13.5">
      <c r="A46" s="249" t="s">
        <v>171</v>
      </c>
      <c r="B46" s="182"/>
      <c r="C46" s="155"/>
      <c r="D46" s="155"/>
      <c r="E46" s="59">
        <v>961406000</v>
      </c>
      <c r="F46" s="60">
        <v>961406000</v>
      </c>
      <c r="G46" s="60">
        <v>80117167</v>
      </c>
      <c r="H46" s="60">
        <v>80117167</v>
      </c>
      <c r="I46" s="60">
        <v>1031287000</v>
      </c>
      <c r="J46" s="60">
        <v>1031287000</v>
      </c>
      <c r="K46" s="60">
        <v>1031286147</v>
      </c>
      <c r="L46" s="60">
        <v>1031286147</v>
      </c>
      <c r="M46" s="60">
        <v>1031286147</v>
      </c>
      <c r="N46" s="60">
        <v>1031286147</v>
      </c>
      <c r="O46" s="60"/>
      <c r="P46" s="60"/>
      <c r="Q46" s="60"/>
      <c r="R46" s="60"/>
      <c r="S46" s="60"/>
      <c r="T46" s="60"/>
      <c r="U46" s="60"/>
      <c r="V46" s="60"/>
      <c r="W46" s="60">
        <v>1031286147</v>
      </c>
      <c r="X46" s="60">
        <v>480703000</v>
      </c>
      <c r="Y46" s="60">
        <v>550583147</v>
      </c>
      <c r="Z46" s="139">
        <v>114.54</v>
      </c>
      <c r="AA46" s="62">
        <v>961406000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1824167845</v>
      </c>
      <c r="D48" s="217">
        <f>SUM(D45:D47)</f>
        <v>0</v>
      </c>
      <c r="E48" s="264">
        <f t="shared" si="7"/>
        <v>1657490000</v>
      </c>
      <c r="F48" s="219">
        <f t="shared" si="7"/>
        <v>1657490000</v>
      </c>
      <c r="G48" s="219">
        <f t="shared" si="7"/>
        <v>138124167</v>
      </c>
      <c r="H48" s="219">
        <f t="shared" si="7"/>
        <v>138124167</v>
      </c>
      <c r="I48" s="219">
        <f t="shared" si="7"/>
        <v>1824168701</v>
      </c>
      <c r="J48" s="219">
        <f t="shared" si="7"/>
        <v>1824168701</v>
      </c>
      <c r="K48" s="219">
        <f t="shared" si="7"/>
        <v>1824167848</v>
      </c>
      <c r="L48" s="219">
        <f t="shared" si="7"/>
        <v>1824167848</v>
      </c>
      <c r="M48" s="219">
        <f t="shared" si="7"/>
        <v>1872034587</v>
      </c>
      <c r="N48" s="219">
        <f t="shared" si="7"/>
        <v>1872034587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1872034587</v>
      </c>
      <c r="X48" s="219">
        <f t="shared" si="7"/>
        <v>828745000</v>
      </c>
      <c r="Y48" s="219">
        <f t="shared" si="7"/>
        <v>1043289587</v>
      </c>
      <c r="Z48" s="265">
        <f>+IF(X48&lt;&gt;0,+(Y48/X48)*100,0)</f>
        <v>125.8878891577023</v>
      </c>
      <c r="AA48" s="232">
        <f>SUM(AA45:AA47)</f>
        <v>1657490000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323527244</v>
      </c>
      <c r="D6" s="155"/>
      <c r="E6" s="59">
        <v>264453000</v>
      </c>
      <c r="F6" s="60">
        <v>264453000</v>
      </c>
      <c r="G6" s="60">
        <v>26003096</v>
      </c>
      <c r="H6" s="60">
        <v>22988776</v>
      </c>
      <c r="I6" s="60">
        <v>30998018</v>
      </c>
      <c r="J6" s="60">
        <v>79989890</v>
      </c>
      <c r="K6" s="60">
        <v>27862737</v>
      </c>
      <c r="L6" s="60">
        <v>32516524</v>
      </c>
      <c r="M6" s="60">
        <v>30986201</v>
      </c>
      <c r="N6" s="60">
        <v>91365462</v>
      </c>
      <c r="O6" s="60"/>
      <c r="P6" s="60"/>
      <c r="Q6" s="60"/>
      <c r="R6" s="60"/>
      <c r="S6" s="60"/>
      <c r="T6" s="60"/>
      <c r="U6" s="60"/>
      <c r="V6" s="60"/>
      <c r="W6" s="60">
        <v>171355352</v>
      </c>
      <c r="X6" s="60">
        <v>132226500</v>
      </c>
      <c r="Y6" s="60">
        <v>39128852</v>
      </c>
      <c r="Z6" s="140">
        <v>29.59</v>
      </c>
      <c r="AA6" s="62">
        <v>264453000</v>
      </c>
    </row>
    <row r="7" spans="1:27" ht="13.5">
      <c r="A7" s="249" t="s">
        <v>178</v>
      </c>
      <c r="B7" s="182"/>
      <c r="C7" s="155">
        <v>584261630</v>
      </c>
      <c r="D7" s="155"/>
      <c r="E7" s="59">
        <v>310847560</v>
      </c>
      <c r="F7" s="60">
        <v>310847560</v>
      </c>
      <c r="G7" s="60">
        <v>120397000</v>
      </c>
      <c r="H7" s="60">
        <v>1366309</v>
      </c>
      <c r="I7" s="60">
        <v>1000000</v>
      </c>
      <c r="J7" s="60">
        <v>122763309</v>
      </c>
      <c r="K7" s="60">
        <v>2225000</v>
      </c>
      <c r="L7" s="60">
        <v>8481365</v>
      </c>
      <c r="M7" s="60">
        <v>204546000</v>
      </c>
      <c r="N7" s="60">
        <v>215252365</v>
      </c>
      <c r="O7" s="60"/>
      <c r="P7" s="60"/>
      <c r="Q7" s="60"/>
      <c r="R7" s="60"/>
      <c r="S7" s="60"/>
      <c r="T7" s="60"/>
      <c r="U7" s="60"/>
      <c r="V7" s="60"/>
      <c r="W7" s="60">
        <v>338015674</v>
      </c>
      <c r="X7" s="60">
        <v>155423780</v>
      </c>
      <c r="Y7" s="60">
        <v>182591894</v>
      </c>
      <c r="Z7" s="140">
        <v>117.48</v>
      </c>
      <c r="AA7" s="62">
        <v>310847560</v>
      </c>
    </row>
    <row r="8" spans="1:27" ht="13.5">
      <c r="A8" s="249" t="s">
        <v>179</v>
      </c>
      <c r="B8" s="182"/>
      <c r="C8" s="155"/>
      <c r="D8" s="155"/>
      <c r="E8" s="59">
        <v>322460440</v>
      </c>
      <c r="F8" s="60">
        <v>322460440</v>
      </c>
      <c r="G8" s="60">
        <v>119809200</v>
      </c>
      <c r="H8" s="60">
        <v>1670000</v>
      </c>
      <c r="I8" s="60"/>
      <c r="J8" s="60">
        <v>121479200</v>
      </c>
      <c r="K8" s="60">
        <v>12315056</v>
      </c>
      <c r="L8" s="60"/>
      <c r="M8" s="60"/>
      <c r="N8" s="60">
        <v>12315056</v>
      </c>
      <c r="O8" s="60"/>
      <c r="P8" s="60"/>
      <c r="Q8" s="60"/>
      <c r="R8" s="60"/>
      <c r="S8" s="60"/>
      <c r="T8" s="60"/>
      <c r="U8" s="60"/>
      <c r="V8" s="60"/>
      <c r="W8" s="60">
        <v>133794256</v>
      </c>
      <c r="X8" s="60">
        <v>161230220</v>
      </c>
      <c r="Y8" s="60">
        <v>-27435964</v>
      </c>
      <c r="Z8" s="140">
        <v>-17.02</v>
      </c>
      <c r="AA8" s="62">
        <v>322460440</v>
      </c>
    </row>
    <row r="9" spans="1:27" ht="13.5">
      <c r="A9" s="249" t="s">
        <v>180</v>
      </c>
      <c r="B9" s="182"/>
      <c r="C9" s="155">
        <v>1917079</v>
      </c>
      <c r="D9" s="155"/>
      <c r="E9" s="59">
        <v>113004</v>
      </c>
      <c r="F9" s="60">
        <v>113004</v>
      </c>
      <c r="G9" s="60">
        <v>294435</v>
      </c>
      <c r="H9" s="60">
        <v>236379</v>
      </c>
      <c r="I9" s="60">
        <v>702471</v>
      </c>
      <c r="J9" s="60">
        <v>1233285</v>
      </c>
      <c r="K9" s="60">
        <v>656565</v>
      </c>
      <c r="L9" s="60">
        <v>578887</v>
      </c>
      <c r="M9" s="60">
        <v>494685</v>
      </c>
      <c r="N9" s="60">
        <v>1730137</v>
      </c>
      <c r="O9" s="60"/>
      <c r="P9" s="60"/>
      <c r="Q9" s="60"/>
      <c r="R9" s="60"/>
      <c r="S9" s="60"/>
      <c r="T9" s="60"/>
      <c r="U9" s="60"/>
      <c r="V9" s="60"/>
      <c r="W9" s="60">
        <v>2963422</v>
      </c>
      <c r="X9" s="60">
        <v>56502</v>
      </c>
      <c r="Y9" s="60">
        <v>2906920</v>
      </c>
      <c r="Z9" s="140">
        <v>5144.81</v>
      </c>
      <c r="AA9" s="62">
        <v>113004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-677894550</v>
      </c>
      <c r="D12" s="155"/>
      <c r="E12" s="59">
        <v>-444772000</v>
      </c>
      <c r="F12" s="60">
        <v>-444772000</v>
      </c>
      <c r="G12" s="60">
        <v>-43011774</v>
      </c>
      <c r="H12" s="60">
        <v>-41430397</v>
      </c>
      <c r="I12" s="60">
        <v>-43889578</v>
      </c>
      <c r="J12" s="60">
        <v>-128331749</v>
      </c>
      <c r="K12" s="60">
        <v>-47937975</v>
      </c>
      <c r="L12" s="60">
        <v>-64675231</v>
      </c>
      <c r="M12" s="60">
        <v>-72874788</v>
      </c>
      <c r="N12" s="60">
        <v>-185487994</v>
      </c>
      <c r="O12" s="60"/>
      <c r="P12" s="60"/>
      <c r="Q12" s="60"/>
      <c r="R12" s="60"/>
      <c r="S12" s="60"/>
      <c r="T12" s="60"/>
      <c r="U12" s="60"/>
      <c r="V12" s="60"/>
      <c r="W12" s="60">
        <v>-313819743</v>
      </c>
      <c r="X12" s="60">
        <v>-222386085</v>
      </c>
      <c r="Y12" s="60">
        <v>-91433658</v>
      </c>
      <c r="Z12" s="140">
        <v>41.11</v>
      </c>
      <c r="AA12" s="62">
        <v>-444772000</v>
      </c>
    </row>
    <row r="13" spans="1:27" ht="13.5">
      <c r="A13" s="249" t="s">
        <v>40</v>
      </c>
      <c r="B13" s="182"/>
      <c r="C13" s="155">
        <v>-16959930</v>
      </c>
      <c r="D13" s="155"/>
      <c r="E13" s="59">
        <v>-19002000</v>
      </c>
      <c r="F13" s="60">
        <v>-19002000</v>
      </c>
      <c r="G13" s="60">
        <v>-49323</v>
      </c>
      <c r="H13" s="60">
        <v>-246690</v>
      </c>
      <c r="I13" s="60">
        <v>-307095</v>
      </c>
      <c r="J13" s="60">
        <v>-603108</v>
      </c>
      <c r="K13" s="60">
        <v>-3863266</v>
      </c>
      <c r="L13" s="60">
        <v>-287498</v>
      </c>
      <c r="M13" s="60">
        <v>-2483519</v>
      </c>
      <c r="N13" s="60">
        <v>-6634283</v>
      </c>
      <c r="O13" s="60"/>
      <c r="P13" s="60"/>
      <c r="Q13" s="60"/>
      <c r="R13" s="60"/>
      <c r="S13" s="60"/>
      <c r="T13" s="60"/>
      <c r="U13" s="60"/>
      <c r="V13" s="60"/>
      <c r="W13" s="60">
        <v>-7237391</v>
      </c>
      <c r="X13" s="60">
        <v>-9501000</v>
      </c>
      <c r="Y13" s="60">
        <v>2263609</v>
      </c>
      <c r="Z13" s="140">
        <v>-23.82</v>
      </c>
      <c r="AA13" s="62">
        <v>-19002000</v>
      </c>
    </row>
    <row r="14" spans="1:27" ht="13.5">
      <c r="A14" s="249" t="s">
        <v>42</v>
      </c>
      <c r="B14" s="182"/>
      <c r="C14" s="155"/>
      <c r="D14" s="155"/>
      <c r="E14" s="59">
        <v>-66495000</v>
      </c>
      <c r="F14" s="60">
        <v>-66495000</v>
      </c>
      <c r="G14" s="60">
        <v>-3979928</v>
      </c>
      <c r="H14" s="60">
        <v>-2307836</v>
      </c>
      <c r="I14" s="60">
        <v>-2520038</v>
      </c>
      <c r="J14" s="60">
        <v>-8807802</v>
      </c>
      <c r="K14" s="60">
        <v>-9763681</v>
      </c>
      <c r="L14" s="60">
        <v>-1155477</v>
      </c>
      <c r="M14" s="60">
        <v>-3290777</v>
      </c>
      <c r="N14" s="60">
        <v>-14209935</v>
      </c>
      <c r="O14" s="60"/>
      <c r="P14" s="60"/>
      <c r="Q14" s="60"/>
      <c r="R14" s="60"/>
      <c r="S14" s="60"/>
      <c r="T14" s="60"/>
      <c r="U14" s="60"/>
      <c r="V14" s="60"/>
      <c r="W14" s="60">
        <v>-23017737</v>
      </c>
      <c r="X14" s="60">
        <v>-31362000</v>
      </c>
      <c r="Y14" s="60">
        <v>8344263</v>
      </c>
      <c r="Z14" s="140">
        <v>-26.61</v>
      </c>
      <c r="AA14" s="62">
        <v>-66495000</v>
      </c>
    </row>
    <row r="15" spans="1:27" ht="13.5">
      <c r="A15" s="250" t="s">
        <v>184</v>
      </c>
      <c r="B15" s="251"/>
      <c r="C15" s="168">
        <f aca="true" t="shared" si="0" ref="C15:Y15">SUM(C6:C14)</f>
        <v>214851473</v>
      </c>
      <c r="D15" s="168">
        <f>SUM(D6:D14)</f>
        <v>0</v>
      </c>
      <c r="E15" s="72">
        <f t="shared" si="0"/>
        <v>367605004</v>
      </c>
      <c r="F15" s="73">
        <f t="shared" si="0"/>
        <v>367605004</v>
      </c>
      <c r="G15" s="73">
        <f t="shared" si="0"/>
        <v>219462706</v>
      </c>
      <c r="H15" s="73">
        <f t="shared" si="0"/>
        <v>-17723459</v>
      </c>
      <c r="I15" s="73">
        <f t="shared" si="0"/>
        <v>-14016222</v>
      </c>
      <c r="J15" s="73">
        <f t="shared" si="0"/>
        <v>187723025</v>
      </c>
      <c r="K15" s="73">
        <f t="shared" si="0"/>
        <v>-18505564</v>
      </c>
      <c r="L15" s="73">
        <f t="shared" si="0"/>
        <v>-24541430</v>
      </c>
      <c r="M15" s="73">
        <f t="shared" si="0"/>
        <v>157377802</v>
      </c>
      <c r="N15" s="73">
        <f t="shared" si="0"/>
        <v>114330808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302053833</v>
      </c>
      <c r="X15" s="73">
        <f t="shared" si="0"/>
        <v>185687917</v>
      </c>
      <c r="Y15" s="73">
        <f t="shared" si="0"/>
        <v>116365916</v>
      </c>
      <c r="Z15" s="170">
        <f>+IF(X15&lt;&gt;0,+(Y15/X15)*100,0)</f>
        <v>62.667468018395624</v>
      </c>
      <c r="AA15" s="74">
        <f>SUM(AA6:AA14)</f>
        <v>367605004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-60730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-192962058</v>
      </c>
      <c r="D24" s="155"/>
      <c r="E24" s="59">
        <v>-375045012</v>
      </c>
      <c r="F24" s="60">
        <v>-375045012</v>
      </c>
      <c r="G24" s="60">
        <v>-6908583</v>
      </c>
      <c r="H24" s="60">
        <v>-25593102</v>
      </c>
      <c r="I24" s="60">
        <v>-17867362</v>
      </c>
      <c r="J24" s="60">
        <v>-50369047</v>
      </c>
      <c r="K24" s="60">
        <v>-412081</v>
      </c>
      <c r="L24" s="60">
        <v>-4461119</v>
      </c>
      <c r="M24" s="60">
        <v>-17224401</v>
      </c>
      <c r="N24" s="60">
        <v>-22097601</v>
      </c>
      <c r="O24" s="60"/>
      <c r="P24" s="60"/>
      <c r="Q24" s="60"/>
      <c r="R24" s="60"/>
      <c r="S24" s="60"/>
      <c r="T24" s="60"/>
      <c r="U24" s="60"/>
      <c r="V24" s="60"/>
      <c r="W24" s="60">
        <v>-72466648</v>
      </c>
      <c r="X24" s="60">
        <v>-187522506</v>
      </c>
      <c r="Y24" s="60">
        <v>115055858</v>
      </c>
      <c r="Z24" s="140">
        <v>-61.36</v>
      </c>
      <c r="AA24" s="62">
        <v>-375045012</v>
      </c>
    </row>
    <row r="25" spans="1:27" ht="13.5">
      <c r="A25" s="250" t="s">
        <v>191</v>
      </c>
      <c r="B25" s="251"/>
      <c r="C25" s="168">
        <f aca="true" t="shared" si="1" ref="C25:Y25">SUM(C19:C24)</f>
        <v>-193022788</v>
      </c>
      <c r="D25" s="168">
        <f>SUM(D19:D24)</f>
        <v>0</v>
      </c>
      <c r="E25" s="72">
        <f t="shared" si="1"/>
        <v>-375045012</v>
      </c>
      <c r="F25" s="73">
        <f t="shared" si="1"/>
        <v>-375045012</v>
      </c>
      <c r="G25" s="73">
        <f t="shared" si="1"/>
        <v>-6908583</v>
      </c>
      <c r="H25" s="73">
        <f t="shared" si="1"/>
        <v>-25593102</v>
      </c>
      <c r="I25" s="73">
        <f t="shared" si="1"/>
        <v>-17867362</v>
      </c>
      <c r="J25" s="73">
        <f t="shared" si="1"/>
        <v>-50369047</v>
      </c>
      <c r="K25" s="73">
        <f t="shared" si="1"/>
        <v>-412081</v>
      </c>
      <c r="L25" s="73">
        <f t="shared" si="1"/>
        <v>-4461119</v>
      </c>
      <c r="M25" s="73">
        <f t="shared" si="1"/>
        <v>-17224401</v>
      </c>
      <c r="N25" s="73">
        <f t="shared" si="1"/>
        <v>-22097601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-72466648</v>
      </c>
      <c r="X25" s="73">
        <f t="shared" si="1"/>
        <v>-187522506</v>
      </c>
      <c r="Y25" s="73">
        <f t="shared" si="1"/>
        <v>115055858</v>
      </c>
      <c r="Z25" s="170">
        <f>+IF(X25&lt;&gt;0,+(Y25/X25)*100,0)</f>
        <v>-61.3557596121289</v>
      </c>
      <c r="AA25" s="74">
        <f>SUM(AA19:AA24)</f>
        <v>-375045012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7294544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180000</v>
      </c>
      <c r="F31" s="60">
        <v>180000</v>
      </c>
      <c r="G31" s="60">
        <v>63559</v>
      </c>
      <c r="H31" s="159">
        <v>41521</v>
      </c>
      <c r="I31" s="159">
        <v>10664</v>
      </c>
      <c r="J31" s="159">
        <v>115744</v>
      </c>
      <c r="K31" s="60">
        <v>45158</v>
      </c>
      <c r="L31" s="60">
        <v>35290</v>
      </c>
      <c r="M31" s="60">
        <v>20808</v>
      </c>
      <c r="N31" s="60">
        <v>101256</v>
      </c>
      <c r="O31" s="159"/>
      <c r="P31" s="159"/>
      <c r="Q31" s="159"/>
      <c r="R31" s="60"/>
      <c r="S31" s="60"/>
      <c r="T31" s="60"/>
      <c r="U31" s="60"/>
      <c r="V31" s="159"/>
      <c r="W31" s="159">
        <v>217000</v>
      </c>
      <c r="X31" s="159">
        <v>90000</v>
      </c>
      <c r="Y31" s="60">
        <v>127000</v>
      </c>
      <c r="Z31" s="140">
        <v>141.11</v>
      </c>
      <c r="AA31" s="62">
        <v>180000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-15933431</v>
      </c>
      <c r="D33" s="155"/>
      <c r="E33" s="59">
        <v>-17249044</v>
      </c>
      <c r="F33" s="60">
        <v>-17249044</v>
      </c>
      <c r="G33" s="60">
        <v>-690960</v>
      </c>
      <c r="H33" s="60">
        <v>-496268</v>
      </c>
      <c r="I33" s="60"/>
      <c r="J33" s="60">
        <v>-1187228</v>
      </c>
      <c r="K33" s="60">
        <v>-4577454</v>
      </c>
      <c r="L33" s="60">
        <v>-506600</v>
      </c>
      <c r="M33" s="60">
        <v>-3370152</v>
      </c>
      <c r="N33" s="60">
        <v>-8454206</v>
      </c>
      <c r="O33" s="60"/>
      <c r="P33" s="60"/>
      <c r="Q33" s="60"/>
      <c r="R33" s="60"/>
      <c r="S33" s="60"/>
      <c r="T33" s="60"/>
      <c r="U33" s="60"/>
      <c r="V33" s="60"/>
      <c r="W33" s="60">
        <v>-9641434</v>
      </c>
      <c r="X33" s="60">
        <v>-8624522</v>
      </c>
      <c r="Y33" s="60">
        <v>-1016912</v>
      </c>
      <c r="Z33" s="140">
        <v>11.79</v>
      </c>
      <c r="AA33" s="62">
        <v>-17249044</v>
      </c>
    </row>
    <row r="34" spans="1:27" ht="13.5">
      <c r="A34" s="250" t="s">
        <v>197</v>
      </c>
      <c r="B34" s="251"/>
      <c r="C34" s="168">
        <f aca="true" t="shared" si="2" ref="C34:Y34">SUM(C29:C33)</f>
        <v>-8638887</v>
      </c>
      <c r="D34" s="168">
        <f>SUM(D29:D33)</f>
        <v>0</v>
      </c>
      <c r="E34" s="72">
        <f t="shared" si="2"/>
        <v>-17069044</v>
      </c>
      <c r="F34" s="73">
        <f t="shared" si="2"/>
        <v>-17069044</v>
      </c>
      <c r="G34" s="73">
        <f t="shared" si="2"/>
        <v>-627401</v>
      </c>
      <c r="H34" s="73">
        <f t="shared" si="2"/>
        <v>-454747</v>
      </c>
      <c r="I34" s="73">
        <f t="shared" si="2"/>
        <v>10664</v>
      </c>
      <c r="J34" s="73">
        <f t="shared" si="2"/>
        <v>-1071484</v>
      </c>
      <c r="K34" s="73">
        <f t="shared" si="2"/>
        <v>-4532296</v>
      </c>
      <c r="L34" s="73">
        <f t="shared" si="2"/>
        <v>-471310</v>
      </c>
      <c r="M34" s="73">
        <f t="shared" si="2"/>
        <v>-3349344</v>
      </c>
      <c r="N34" s="73">
        <f t="shared" si="2"/>
        <v>-8352950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-9424434</v>
      </c>
      <c r="X34" s="73">
        <f t="shared" si="2"/>
        <v>-8534522</v>
      </c>
      <c r="Y34" s="73">
        <f t="shared" si="2"/>
        <v>-889912</v>
      </c>
      <c r="Z34" s="170">
        <f>+IF(X34&lt;&gt;0,+(Y34/X34)*100,0)</f>
        <v>10.42720377309942</v>
      </c>
      <c r="AA34" s="74">
        <f>SUM(AA29:AA33)</f>
        <v>-17069044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13189798</v>
      </c>
      <c r="D36" s="153">
        <f>+D15+D25+D34</f>
        <v>0</v>
      </c>
      <c r="E36" s="99">
        <f t="shared" si="3"/>
        <v>-24509052</v>
      </c>
      <c r="F36" s="100">
        <f t="shared" si="3"/>
        <v>-24509052</v>
      </c>
      <c r="G36" s="100">
        <f t="shared" si="3"/>
        <v>211926722</v>
      </c>
      <c r="H36" s="100">
        <f t="shared" si="3"/>
        <v>-43771308</v>
      </c>
      <c r="I36" s="100">
        <f t="shared" si="3"/>
        <v>-31872920</v>
      </c>
      <c r="J36" s="100">
        <f t="shared" si="3"/>
        <v>136282494</v>
      </c>
      <c r="K36" s="100">
        <f t="shared" si="3"/>
        <v>-23449941</v>
      </c>
      <c r="L36" s="100">
        <f t="shared" si="3"/>
        <v>-29473859</v>
      </c>
      <c r="M36" s="100">
        <f t="shared" si="3"/>
        <v>136804057</v>
      </c>
      <c r="N36" s="100">
        <f t="shared" si="3"/>
        <v>83880257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220162751</v>
      </c>
      <c r="X36" s="100">
        <f t="shared" si="3"/>
        <v>-10369111</v>
      </c>
      <c r="Y36" s="100">
        <f t="shared" si="3"/>
        <v>230531862</v>
      </c>
      <c r="Z36" s="137">
        <f>+IF(X36&lt;&gt;0,+(Y36/X36)*100,0)</f>
        <v>-2223.255802739502</v>
      </c>
      <c r="AA36" s="102">
        <f>+AA15+AA25+AA34</f>
        <v>-24509052</v>
      </c>
    </row>
    <row r="37" spans="1:27" ht="13.5">
      <c r="A37" s="249" t="s">
        <v>199</v>
      </c>
      <c r="B37" s="182"/>
      <c r="C37" s="153">
        <v>54635674</v>
      </c>
      <c r="D37" s="153"/>
      <c r="E37" s="99">
        <v>98996488</v>
      </c>
      <c r="F37" s="100">
        <v>98996488</v>
      </c>
      <c r="G37" s="100">
        <v>68551960</v>
      </c>
      <c r="H37" s="100">
        <v>280478682</v>
      </c>
      <c r="I37" s="100">
        <v>236707374</v>
      </c>
      <c r="J37" s="100">
        <v>68551960</v>
      </c>
      <c r="K37" s="100">
        <v>204834454</v>
      </c>
      <c r="L37" s="100">
        <v>181384513</v>
      </c>
      <c r="M37" s="100">
        <v>151910654</v>
      </c>
      <c r="N37" s="100">
        <v>204834454</v>
      </c>
      <c r="O37" s="100"/>
      <c r="P37" s="100"/>
      <c r="Q37" s="100"/>
      <c r="R37" s="100"/>
      <c r="S37" s="100"/>
      <c r="T37" s="100"/>
      <c r="U37" s="100"/>
      <c r="V37" s="100"/>
      <c r="W37" s="100">
        <v>68551960</v>
      </c>
      <c r="X37" s="100">
        <v>98996488</v>
      </c>
      <c r="Y37" s="100">
        <v>-30444528</v>
      </c>
      <c r="Z37" s="137">
        <v>-30.75</v>
      </c>
      <c r="AA37" s="102">
        <v>98996488</v>
      </c>
    </row>
    <row r="38" spans="1:27" ht="13.5">
      <c r="A38" s="269" t="s">
        <v>200</v>
      </c>
      <c r="B38" s="256"/>
      <c r="C38" s="257">
        <v>67825472</v>
      </c>
      <c r="D38" s="257"/>
      <c r="E38" s="258">
        <v>74487436</v>
      </c>
      <c r="F38" s="259">
        <v>74487436</v>
      </c>
      <c r="G38" s="259">
        <v>280478682</v>
      </c>
      <c r="H38" s="259">
        <v>236707374</v>
      </c>
      <c r="I38" s="259">
        <v>204834454</v>
      </c>
      <c r="J38" s="259">
        <v>204834454</v>
      </c>
      <c r="K38" s="259">
        <v>181384513</v>
      </c>
      <c r="L38" s="259">
        <v>151910654</v>
      </c>
      <c r="M38" s="259">
        <v>288714711</v>
      </c>
      <c r="N38" s="259">
        <v>288714711</v>
      </c>
      <c r="O38" s="259"/>
      <c r="P38" s="259"/>
      <c r="Q38" s="259"/>
      <c r="R38" s="259"/>
      <c r="S38" s="259"/>
      <c r="T38" s="259"/>
      <c r="U38" s="259"/>
      <c r="V38" s="259"/>
      <c r="W38" s="259">
        <v>288714711</v>
      </c>
      <c r="X38" s="259">
        <v>88627377</v>
      </c>
      <c r="Y38" s="259">
        <v>200087334</v>
      </c>
      <c r="Z38" s="260">
        <v>225.76</v>
      </c>
      <c r="AA38" s="261">
        <v>74487436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192309845</v>
      </c>
      <c r="D5" s="200">
        <f t="shared" si="0"/>
        <v>0</v>
      </c>
      <c r="E5" s="106">
        <f t="shared" si="0"/>
        <v>375044912</v>
      </c>
      <c r="F5" s="106">
        <f t="shared" si="0"/>
        <v>375044912</v>
      </c>
      <c r="G5" s="106">
        <f t="shared" si="0"/>
        <v>2431917</v>
      </c>
      <c r="H5" s="106">
        <f t="shared" si="0"/>
        <v>25333919</v>
      </c>
      <c r="I5" s="106">
        <f t="shared" si="0"/>
        <v>21916370</v>
      </c>
      <c r="J5" s="106">
        <f t="shared" si="0"/>
        <v>49682206</v>
      </c>
      <c r="K5" s="106">
        <f t="shared" si="0"/>
        <v>10953965</v>
      </c>
      <c r="L5" s="106">
        <f t="shared" si="0"/>
        <v>33917935</v>
      </c>
      <c r="M5" s="106">
        <f t="shared" si="0"/>
        <v>36640839</v>
      </c>
      <c r="N5" s="106">
        <f t="shared" si="0"/>
        <v>81512739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131194945</v>
      </c>
      <c r="X5" s="106">
        <f t="shared" si="0"/>
        <v>187522456</v>
      </c>
      <c r="Y5" s="106">
        <f t="shared" si="0"/>
        <v>-56327511</v>
      </c>
      <c r="Z5" s="201">
        <f>+IF(X5&lt;&gt;0,+(Y5/X5)*100,0)</f>
        <v>-30.03774171985034</v>
      </c>
      <c r="AA5" s="199">
        <f>SUM(AA11:AA18)</f>
        <v>375044912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>
        <v>28104820</v>
      </c>
      <c r="M6" s="60">
        <v>32720247</v>
      </c>
      <c r="N6" s="60">
        <v>60825067</v>
      </c>
      <c r="O6" s="60"/>
      <c r="P6" s="60"/>
      <c r="Q6" s="60"/>
      <c r="R6" s="60"/>
      <c r="S6" s="60"/>
      <c r="T6" s="60"/>
      <c r="U6" s="60"/>
      <c r="V6" s="60"/>
      <c r="W6" s="60">
        <v>60825067</v>
      </c>
      <c r="X6" s="60"/>
      <c r="Y6" s="60">
        <v>60825067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174628349</v>
      </c>
      <c r="D8" s="156"/>
      <c r="E8" s="60">
        <v>344691440</v>
      </c>
      <c r="F8" s="60">
        <v>344691440</v>
      </c>
      <c r="G8" s="60"/>
      <c r="H8" s="60">
        <v>25235919</v>
      </c>
      <c r="I8" s="60">
        <v>19517112</v>
      </c>
      <c r="J8" s="60">
        <v>44753031</v>
      </c>
      <c r="K8" s="60">
        <v>10953965</v>
      </c>
      <c r="L8" s="60">
        <v>3249000</v>
      </c>
      <c r="M8" s="60">
        <v>420154</v>
      </c>
      <c r="N8" s="60">
        <v>14623119</v>
      </c>
      <c r="O8" s="60"/>
      <c r="P8" s="60"/>
      <c r="Q8" s="60"/>
      <c r="R8" s="60"/>
      <c r="S8" s="60"/>
      <c r="T8" s="60"/>
      <c r="U8" s="60"/>
      <c r="V8" s="60"/>
      <c r="W8" s="60">
        <v>59376150</v>
      </c>
      <c r="X8" s="60">
        <v>172345720</v>
      </c>
      <c r="Y8" s="60">
        <v>-112969570</v>
      </c>
      <c r="Z8" s="140">
        <v>-65.55</v>
      </c>
      <c r="AA8" s="155">
        <v>344691440</v>
      </c>
    </row>
    <row r="9" spans="1:27" ht="13.5">
      <c r="A9" s="291" t="s">
        <v>207</v>
      </c>
      <c r="B9" s="142"/>
      <c r="C9" s="62">
        <v>16191418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98000</v>
      </c>
      <c r="I10" s="60"/>
      <c r="J10" s="60">
        <v>98000</v>
      </c>
      <c r="K10" s="60"/>
      <c r="L10" s="60"/>
      <c r="M10" s="60">
        <v>261701</v>
      </c>
      <c r="N10" s="60">
        <v>261701</v>
      </c>
      <c r="O10" s="60"/>
      <c r="P10" s="60"/>
      <c r="Q10" s="60"/>
      <c r="R10" s="60"/>
      <c r="S10" s="60"/>
      <c r="T10" s="60"/>
      <c r="U10" s="60"/>
      <c r="V10" s="60"/>
      <c r="W10" s="60">
        <v>359701</v>
      </c>
      <c r="X10" s="60"/>
      <c r="Y10" s="60">
        <v>359701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190819767</v>
      </c>
      <c r="D11" s="294">
        <f t="shared" si="1"/>
        <v>0</v>
      </c>
      <c r="E11" s="295">
        <f t="shared" si="1"/>
        <v>344691440</v>
      </c>
      <c r="F11" s="295">
        <f t="shared" si="1"/>
        <v>344691440</v>
      </c>
      <c r="G11" s="295">
        <f t="shared" si="1"/>
        <v>0</v>
      </c>
      <c r="H11" s="295">
        <f t="shared" si="1"/>
        <v>25333919</v>
      </c>
      <c r="I11" s="295">
        <f t="shared" si="1"/>
        <v>19517112</v>
      </c>
      <c r="J11" s="295">
        <f t="shared" si="1"/>
        <v>44851031</v>
      </c>
      <c r="K11" s="295">
        <f t="shared" si="1"/>
        <v>10953965</v>
      </c>
      <c r="L11" s="295">
        <f t="shared" si="1"/>
        <v>31353820</v>
      </c>
      <c r="M11" s="295">
        <f t="shared" si="1"/>
        <v>33402102</v>
      </c>
      <c r="N11" s="295">
        <f t="shared" si="1"/>
        <v>75709887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120560918</v>
      </c>
      <c r="X11" s="295">
        <f t="shared" si="1"/>
        <v>172345720</v>
      </c>
      <c r="Y11" s="295">
        <f t="shared" si="1"/>
        <v>-51784802</v>
      </c>
      <c r="Z11" s="296">
        <f>+IF(X11&lt;&gt;0,+(Y11/X11)*100,0)</f>
        <v>-30.04704845585954</v>
      </c>
      <c r="AA11" s="297">
        <f>SUM(AA6:AA10)</f>
        <v>344691440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>
        <v>938847</v>
      </c>
      <c r="N12" s="60">
        <v>938847</v>
      </c>
      <c r="O12" s="60"/>
      <c r="P12" s="60"/>
      <c r="Q12" s="60"/>
      <c r="R12" s="60"/>
      <c r="S12" s="60"/>
      <c r="T12" s="60"/>
      <c r="U12" s="60"/>
      <c r="V12" s="60"/>
      <c r="W12" s="60">
        <v>938847</v>
      </c>
      <c r="X12" s="60"/>
      <c r="Y12" s="60">
        <v>938847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1490078</v>
      </c>
      <c r="D15" s="156"/>
      <c r="E15" s="60">
        <v>30353472</v>
      </c>
      <c r="F15" s="60">
        <v>30353472</v>
      </c>
      <c r="G15" s="60">
        <v>2431917</v>
      </c>
      <c r="H15" s="60"/>
      <c r="I15" s="60">
        <v>2399258</v>
      </c>
      <c r="J15" s="60">
        <v>4831175</v>
      </c>
      <c r="K15" s="60"/>
      <c r="L15" s="60">
        <v>2564115</v>
      </c>
      <c r="M15" s="60">
        <v>2299890</v>
      </c>
      <c r="N15" s="60">
        <v>4864005</v>
      </c>
      <c r="O15" s="60"/>
      <c r="P15" s="60"/>
      <c r="Q15" s="60"/>
      <c r="R15" s="60"/>
      <c r="S15" s="60"/>
      <c r="T15" s="60"/>
      <c r="U15" s="60"/>
      <c r="V15" s="60"/>
      <c r="W15" s="60">
        <v>9695180</v>
      </c>
      <c r="X15" s="60">
        <v>15176736</v>
      </c>
      <c r="Y15" s="60">
        <v>-5481556</v>
      </c>
      <c r="Z15" s="140">
        <v>-36.12</v>
      </c>
      <c r="AA15" s="155">
        <v>30353472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652213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>
        <v>476819</v>
      </c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476819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175394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28104820</v>
      </c>
      <c r="M36" s="60">
        <f t="shared" si="4"/>
        <v>32720247</v>
      </c>
      <c r="N36" s="60">
        <f t="shared" si="4"/>
        <v>60825067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60825067</v>
      </c>
      <c r="X36" s="60">
        <f t="shared" si="4"/>
        <v>0</v>
      </c>
      <c r="Y36" s="60">
        <f t="shared" si="4"/>
        <v>60825067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175105168</v>
      </c>
      <c r="D38" s="156">
        <f t="shared" si="4"/>
        <v>0</v>
      </c>
      <c r="E38" s="60">
        <f t="shared" si="4"/>
        <v>344691440</v>
      </c>
      <c r="F38" s="60">
        <f t="shared" si="4"/>
        <v>344691440</v>
      </c>
      <c r="G38" s="60">
        <f t="shared" si="4"/>
        <v>0</v>
      </c>
      <c r="H38" s="60">
        <f t="shared" si="4"/>
        <v>25235919</v>
      </c>
      <c r="I38" s="60">
        <f t="shared" si="4"/>
        <v>19517112</v>
      </c>
      <c r="J38" s="60">
        <f t="shared" si="4"/>
        <v>44753031</v>
      </c>
      <c r="K38" s="60">
        <f t="shared" si="4"/>
        <v>10953965</v>
      </c>
      <c r="L38" s="60">
        <f t="shared" si="4"/>
        <v>3249000</v>
      </c>
      <c r="M38" s="60">
        <f t="shared" si="4"/>
        <v>420154</v>
      </c>
      <c r="N38" s="60">
        <f t="shared" si="4"/>
        <v>14623119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59376150</v>
      </c>
      <c r="X38" s="60">
        <f t="shared" si="4"/>
        <v>172345720</v>
      </c>
      <c r="Y38" s="60">
        <f t="shared" si="4"/>
        <v>-112969570</v>
      </c>
      <c r="Z38" s="140">
        <f t="shared" si="5"/>
        <v>-65.54823061460418</v>
      </c>
      <c r="AA38" s="155">
        <f>AA8+AA23</f>
        <v>344691440</v>
      </c>
    </row>
    <row r="39" spans="1:27" ht="13.5">
      <c r="A39" s="291" t="s">
        <v>207</v>
      </c>
      <c r="B39" s="142"/>
      <c r="C39" s="62">
        <f t="shared" si="4"/>
        <v>16191418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98000</v>
      </c>
      <c r="I40" s="60">
        <f t="shared" si="4"/>
        <v>0</v>
      </c>
      <c r="J40" s="60">
        <f t="shared" si="4"/>
        <v>98000</v>
      </c>
      <c r="K40" s="60">
        <f t="shared" si="4"/>
        <v>0</v>
      </c>
      <c r="L40" s="60">
        <f t="shared" si="4"/>
        <v>0</v>
      </c>
      <c r="M40" s="60">
        <f t="shared" si="4"/>
        <v>261701</v>
      </c>
      <c r="N40" s="60">
        <f t="shared" si="4"/>
        <v>261701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359701</v>
      </c>
      <c r="X40" s="60">
        <f t="shared" si="4"/>
        <v>0</v>
      </c>
      <c r="Y40" s="60">
        <f t="shared" si="4"/>
        <v>359701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191296586</v>
      </c>
      <c r="D41" s="294">
        <f t="shared" si="6"/>
        <v>0</v>
      </c>
      <c r="E41" s="295">
        <f t="shared" si="6"/>
        <v>344691440</v>
      </c>
      <c r="F41" s="295">
        <f t="shared" si="6"/>
        <v>344691440</v>
      </c>
      <c r="G41" s="295">
        <f t="shared" si="6"/>
        <v>0</v>
      </c>
      <c r="H41" s="295">
        <f t="shared" si="6"/>
        <v>25333919</v>
      </c>
      <c r="I41" s="295">
        <f t="shared" si="6"/>
        <v>19517112</v>
      </c>
      <c r="J41" s="295">
        <f t="shared" si="6"/>
        <v>44851031</v>
      </c>
      <c r="K41" s="295">
        <f t="shared" si="6"/>
        <v>10953965</v>
      </c>
      <c r="L41" s="295">
        <f t="shared" si="6"/>
        <v>31353820</v>
      </c>
      <c r="M41" s="295">
        <f t="shared" si="6"/>
        <v>33402102</v>
      </c>
      <c r="N41" s="295">
        <f t="shared" si="6"/>
        <v>75709887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120560918</v>
      </c>
      <c r="X41" s="295">
        <f t="shared" si="6"/>
        <v>172345720</v>
      </c>
      <c r="Y41" s="295">
        <f t="shared" si="6"/>
        <v>-51784802</v>
      </c>
      <c r="Z41" s="296">
        <f t="shared" si="5"/>
        <v>-30.04704845585954</v>
      </c>
      <c r="AA41" s="297">
        <f>SUM(AA36:AA40)</f>
        <v>344691440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938847</v>
      </c>
      <c r="N42" s="54">
        <f t="shared" si="7"/>
        <v>938847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938847</v>
      </c>
      <c r="X42" s="54">
        <f t="shared" si="7"/>
        <v>0</v>
      </c>
      <c r="Y42" s="54">
        <f t="shared" si="7"/>
        <v>938847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1665472</v>
      </c>
      <c r="D45" s="129">
        <f t="shared" si="7"/>
        <v>0</v>
      </c>
      <c r="E45" s="54">
        <f t="shared" si="7"/>
        <v>30353472</v>
      </c>
      <c r="F45" s="54">
        <f t="shared" si="7"/>
        <v>30353472</v>
      </c>
      <c r="G45" s="54">
        <f t="shared" si="7"/>
        <v>2431917</v>
      </c>
      <c r="H45" s="54">
        <f t="shared" si="7"/>
        <v>0</v>
      </c>
      <c r="I45" s="54">
        <f t="shared" si="7"/>
        <v>2399258</v>
      </c>
      <c r="J45" s="54">
        <f t="shared" si="7"/>
        <v>4831175</v>
      </c>
      <c r="K45" s="54">
        <f t="shared" si="7"/>
        <v>0</v>
      </c>
      <c r="L45" s="54">
        <f t="shared" si="7"/>
        <v>2564115</v>
      </c>
      <c r="M45" s="54">
        <f t="shared" si="7"/>
        <v>2299890</v>
      </c>
      <c r="N45" s="54">
        <f t="shared" si="7"/>
        <v>4864005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9695180</v>
      </c>
      <c r="X45" s="54">
        <f t="shared" si="7"/>
        <v>15176736</v>
      </c>
      <c r="Y45" s="54">
        <f t="shared" si="7"/>
        <v>-5481556</v>
      </c>
      <c r="Z45" s="184">
        <f t="shared" si="5"/>
        <v>-36.11814819734626</v>
      </c>
      <c r="AA45" s="130">
        <f t="shared" si="8"/>
        <v>30353472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192962058</v>
      </c>
      <c r="D49" s="218">
        <f t="shared" si="9"/>
        <v>0</v>
      </c>
      <c r="E49" s="220">
        <f t="shared" si="9"/>
        <v>375044912</v>
      </c>
      <c r="F49" s="220">
        <f t="shared" si="9"/>
        <v>375044912</v>
      </c>
      <c r="G49" s="220">
        <f t="shared" si="9"/>
        <v>2431917</v>
      </c>
      <c r="H49" s="220">
        <f t="shared" si="9"/>
        <v>25333919</v>
      </c>
      <c r="I49" s="220">
        <f t="shared" si="9"/>
        <v>21916370</v>
      </c>
      <c r="J49" s="220">
        <f t="shared" si="9"/>
        <v>49682206</v>
      </c>
      <c r="K49" s="220">
        <f t="shared" si="9"/>
        <v>10953965</v>
      </c>
      <c r="L49" s="220">
        <f t="shared" si="9"/>
        <v>33917935</v>
      </c>
      <c r="M49" s="220">
        <f t="shared" si="9"/>
        <v>36640839</v>
      </c>
      <c r="N49" s="220">
        <f t="shared" si="9"/>
        <v>81512739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131194945</v>
      </c>
      <c r="X49" s="220">
        <f t="shared" si="9"/>
        <v>187522456</v>
      </c>
      <c r="Y49" s="220">
        <f t="shared" si="9"/>
        <v>-56327511</v>
      </c>
      <c r="Z49" s="221">
        <f t="shared" si="5"/>
        <v>-30.03774171985034</v>
      </c>
      <c r="AA49" s="222">
        <f>SUM(AA41:AA48)</f>
        <v>375044912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29000000</v>
      </c>
      <c r="F51" s="54">
        <f t="shared" si="10"/>
        <v>29000000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14500000</v>
      </c>
      <c r="Y51" s="54">
        <f t="shared" si="10"/>
        <v>-14500000</v>
      </c>
      <c r="Z51" s="184">
        <f>+IF(X51&lt;&gt;0,+(Y51/X51)*100,0)</f>
        <v>-100</v>
      </c>
      <c r="AA51" s="130">
        <f>SUM(AA57:AA61)</f>
        <v>29000000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29000000</v>
      </c>
      <c r="F54" s="60">
        <v>29000000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14500000</v>
      </c>
      <c r="Y54" s="60">
        <v>-14500000</v>
      </c>
      <c r="Z54" s="140">
        <v>-100</v>
      </c>
      <c r="AA54" s="155">
        <v>29000000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29000000</v>
      </c>
      <c r="F57" s="295">
        <f t="shared" si="11"/>
        <v>29000000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14500000</v>
      </c>
      <c r="Y57" s="295">
        <f t="shared" si="11"/>
        <v>-14500000</v>
      </c>
      <c r="Z57" s="296">
        <f>+IF(X57&lt;&gt;0,+(Y57/X57)*100,0)</f>
        <v>-100</v>
      </c>
      <c r="AA57" s="297">
        <f>SUM(AA52:AA56)</f>
        <v>29000000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29000000</v>
      </c>
      <c r="F68" s="60"/>
      <c r="G68" s="60">
        <v>347030</v>
      </c>
      <c r="H68" s="60">
        <v>553240</v>
      </c>
      <c r="I68" s="60">
        <v>595174</v>
      </c>
      <c r="J68" s="60">
        <v>1495444</v>
      </c>
      <c r="K68" s="60">
        <v>2060039</v>
      </c>
      <c r="L68" s="60">
        <v>564116</v>
      </c>
      <c r="M68" s="60">
        <v>655905</v>
      </c>
      <c r="N68" s="60">
        <v>3280060</v>
      </c>
      <c r="O68" s="60"/>
      <c r="P68" s="60"/>
      <c r="Q68" s="60"/>
      <c r="R68" s="60"/>
      <c r="S68" s="60"/>
      <c r="T68" s="60"/>
      <c r="U68" s="60"/>
      <c r="V68" s="60"/>
      <c r="W68" s="60">
        <v>4775504</v>
      </c>
      <c r="X68" s="60"/>
      <c r="Y68" s="60">
        <v>4775504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29000000</v>
      </c>
      <c r="F69" s="220">
        <f t="shared" si="12"/>
        <v>0</v>
      </c>
      <c r="G69" s="220">
        <f t="shared" si="12"/>
        <v>347030</v>
      </c>
      <c r="H69" s="220">
        <f t="shared" si="12"/>
        <v>553240</v>
      </c>
      <c r="I69" s="220">
        <f t="shared" si="12"/>
        <v>595174</v>
      </c>
      <c r="J69" s="220">
        <f t="shared" si="12"/>
        <v>1495444</v>
      </c>
      <c r="K69" s="220">
        <f t="shared" si="12"/>
        <v>2060039</v>
      </c>
      <c r="L69" s="220">
        <f t="shared" si="12"/>
        <v>564116</v>
      </c>
      <c r="M69" s="220">
        <f t="shared" si="12"/>
        <v>655905</v>
      </c>
      <c r="N69" s="220">
        <f t="shared" si="12"/>
        <v>3280060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4775504</v>
      </c>
      <c r="X69" s="220">
        <f t="shared" si="12"/>
        <v>0</v>
      </c>
      <c r="Y69" s="220">
        <f t="shared" si="12"/>
        <v>4775504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190819767</v>
      </c>
      <c r="D5" s="357">
        <f t="shared" si="0"/>
        <v>0</v>
      </c>
      <c r="E5" s="356">
        <f t="shared" si="0"/>
        <v>344691440</v>
      </c>
      <c r="F5" s="358">
        <f t="shared" si="0"/>
        <v>344691440</v>
      </c>
      <c r="G5" s="358">
        <f t="shared" si="0"/>
        <v>0</v>
      </c>
      <c r="H5" s="356">
        <f t="shared" si="0"/>
        <v>25333919</v>
      </c>
      <c r="I5" s="356">
        <f t="shared" si="0"/>
        <v>19517112</v>
      </c>
      <c r="J5" s="358">
        <f t="shared" si="0"/>
        <v>44851031</v>
      </c>
      <c r="K5" s="358">
        <f t="shared" si="0"/>
        <v>10953965</v>
      </c>
      <c r="L5" s="356">
        <f t="shared" si="0"/>
        <v>31353820</v>
      </c>
      <c r="M5" s="356">
        <f t="shared" si="0"/>
        <v>33402102</v>
      </c>
      <c r="N5" s="358">
        <f t="shared" si="0"/>
        <v>75709887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120560918</v>
      </c>
      <c r="X5" s="356">
        <f t="shared" si="0"/>
        <v>172345720</v>
      </c>
      <c r="Y5" s="358">
        <f t="shared" si="0"/>
        <v>-51784802</v>
      </c>
      <c r="Z5" s="359">
        <f>+IF(X5&lt;&gt;0,+(Y5/X5)*100,0)</f>
        <v>-30.04704845585954</v>
      </c>
      <c r="AA5" s="360">
        <f>+AA6+AA8+AA11+AA13+AA15</f>
        <v>344691440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28104820</v>
      </c>
      <c r="M6" s="60">
        <f t="shared" si="1"/>
        <v>32720247</v>
      </c>
      <c r="N6" s="59">
        <f t="shared" si="1"/>
        <v>60825067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60825067</v>
      </c>
      <c r="X6" s="60">
        <f t="shared" si="1"/>
        <v>0</v>
      </c>
      <c r="Y6" s="59">
        <f t="shared" si="1"/>
        <v>60825067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>
        <v>28104820</v>
      </c>
      <c r="M7" s="60">
        <v>32720247</v>
      </c>
      <c r="N7" s="59">
        <v>60825067</v>
      </c>
      <c r="O7" s="59"/>
      <c r="P7" s="60"/>
      <c r="Q7" s="60"/>
      <c r="R7" s="59"/>
      <c r="S7" s="59"/>
      <c r="T7" s="60"/>
      <c r="U7" s="60"/>
      <c r="V7" s="59"/>
      <c r="W7" s="59">
        <v>60825067</v>
      </c>
      <c r="X7" s="60"/>
      <c r="Y7" s="59">
        <v>60825067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174628349</v>
      </c>
      <c r="D11" s="363">
        <f aca="true" t="shared" si="3" ref="D11:AA11">+D12</f>
        <v>0</v>
      </c>
      <c r="E11" s="362">
        <f t="shared" si="3"/>
        <v>344691440</v>
      </c>
      <c r="F11" s="364">
        <f t="shared" si="3"/>
        <v>344691440</v>
      </c>
      <c r="G11" s="364">
        <f t="shared" si="3"/>
        <v>0</v>
      </c>
      <c r="H11" s="362">
        <f t="shared" si="3"/>
        <v>25235919</v>
      </c>
      <c r="I11" s="362">
        <f t="shared" si="3"/>
        <v>19517112</v>
      </c>
      <c r="J11" s="364">
        <f t="shared" si="3"/>
        <v>44753031</v>
      </c>
      <c r="K11" s="364">
        <f t="shared" si="3"/>
        <v>10953965</v>
      </c>
      <c r="L11" s="362">
        <f t="shared" si="3"/>
        <v>3249000</v>
      </c>
      <c r="M11" s="362">
        <f t="shared" si="3"/>
        <v>420154</v>
      </c>
      <c r="N11" s="364">
        <f t="shared" si="3"/>
        <v>14623119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59376150</v>
      </c>
      <c r="X11" s="362">
        <f t="shared" si="3"/>
        <v>172345720</v>
      </c>
      <c r="Y11" s="364">
        <f t="shared" si="3"/>
        <v>-112969570</v>
      </c>
      <c r="Z11" s="365">
        <f>+IF(X11&lt;&gt;0,+(Y11/X11)*100,0)</f>
        <v>-65.54823061460418</v>
      </c>
      <c r="AA11" s="366">
        <f t="shared" si="3"/>
        <v>344691440</v>
      </c>
    </row>
    <row r="12" spans="1:27" ht="13.5">
      <c r="A12" s="291" t="s">
        <v>231</v>
      </c>
      <c r="B12" s="136"/>
      <c r="C12" s="60">
        <v>174628349</v>
      </c>
      <c r="D12" s="340"/>
      <c r="E12" s="60">
        <v>344691440</v>
      </c>
      <c r="F12" s="59">
        <v>344691440</v>
      </c>
      <c r="G12" s="59"/>
      <c r="H12" s="60">
        <v>25235919</v>
      </c>
      <c r="I12" s="60">
        <v>19517112</v>
      </c>
      <c r="J12" s="59">
        <v>44753031</v>
      </c>
      <c r="K12" s="59">
        <v>10953965</v>
      </c>
      <c r="L12" s="60">
        <v>3249000</v>
      </c>
      <c r="M12" s="60">
        <v>420154</v>
      </c>
      <c r="N12" s="59">
        <v>14623119</v>
      </c>
      <c r="O12" s="59"/>
      <c r="P12" s="60"/>
      <c r="Q12" s="60"/>
      <c r="R12" s="59"/>
      <c r="S12" s="59"/>
      <c r="T12" s="60"/>
      <c r="U12" s="60"/>
      <c r="V12" s="59"/>
      <c r="W12" s="59">
        <v>59376150</v>
      </c>
      <c r="X12" s="60">
        <v>172345720</v>
      </c>
      <c r="Y12" s="59">
        <v>-112969570</v>
      </c>
      <c r="Z12" s="61">
        <v>-65.55</v>
      </c>
      <c r="AA12" s="62">
        <v>344691440</v>
      </c>
    </row>
    <row r="13" spans="1:27" ht="13.5">
      <c r="A13" s="361" t="s">
        <v>207</v>
      </c>
      <c r="B13" s="136"/>
      <c r="C13" s="275">
        <f>+C14</f>
        <v>16191418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16191418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98000</v>
      </c>
      <c r="I15" s="60">
        <f t="shared" si="5"/>
        <v>0</v>
      </c>
      <c r="J15" s="59">
        <f t="shared" si="5"/>
        <v>98000</v>
      </c>
      <c r="K15" s="59">
        <f t="shared" si="5"/>
        <v>0</v>
      </c>
      <c r="L15" s="60">
        <f t="shared" si="5"/>
        <v>0</v>
      </c>
      <c r="M15" s="60">
        <f t="shared" si="5"/>
        <v>261701</v>
      </c>
      <c r="N15" s="59">
        <f t="shared" si="5"/>
        <v>261701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359701</v>
      </c>
      <c r="X15" s="60">
        <f t="shared" si="5"/>
        <v>0</v>
      </c>
      <c r="Y15" s="59">
        <f t="shared" si="5"/>
        <v>359701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98000</v>
      </c>
      <c r="I20" s="60"/>
      <c r="J20" s="59">
        <v>98000</v>
      </c>
      <c r="K20" s="59"/>
      <c r="L20" s="60"/>
      <c r="M20" s="60">
        <v>261701</v>
      </c>
      <c r="N20" s="59">
        <v>261701</v>
      </c>
      <c r="O20" s="59"/>
      <c r="P20" s="60"/>
      <c r="Q20" s="60"/>
      <c r="R20" s="59"/>
      <c r="S20" s="59"/>
      <c r="T20" s="60"/>
      <c r="U20" s="60"/>
      <c r="V20" s="59"/>
      <c r="W20" s="59">
        <v>359701</v>
      </c>
      <c r="X20" s="60"/>
      <c r="Y20" s="59">
        <v>359701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938847</v>
      </c>
      <c r="N22" s="345">
        <f t="shared" si="6"/>
        <v>938847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938847</v>
      </c>
      <c r="X22" s="343">
        <f t="shared" si="6"/>
        <v>0</v>
      </c>
      <c r="Y22" s="345">
        <f t="shared" si="6"/>
        <v>938847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>
        <v>938847</v>
      </c>
      <c r="N32" s="59">
        <v>938847</v>
      </c>
      <c r="O32" s="59"/>
      <c r="P32" s="60"/>
      <c r="Q32" s="60"/>
      <c r="R32" s="59"/>
      <c r="S32" s="59"/>
      <c r="T32" s="60"/>
      <c r="U32" s="60"/>
      <c r="V32" s="59"/>
      <c r="W32" s="59">
        <v>938847</v>
      </c>
      <c r="X32" s="60"/>
      <c r="Y32" s="59">
        <v>938847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1490078</v>
      </c>
      <c r="D40" s="344">
        <f t="shared" si="9"/>
        <v>0</v>
      </c>
      <c r="E40" s="343">
        <f t="shared" si="9"/>
        <v>30353472</v>
      </c>
      <c r="F40" s="345">
        <f t="shared" si="9"/>
        <v>30353472</v>
      </c>
      <c r="G40" s="345">
        <f t="shared" si="9"/>
        <v>2431917</v>
      </c>
      <c r="H40" s="343">
        <f t="shared" si="9"/>
        <v>0</v>
      </c>
      <c r="I40" s="343">
        <f t="shared" si="9"/>
        <v>2399258</v>
      </c>
      <c r="J40" s="345">
        <f t="shared" si="9"/>
        <v>4831175</v>
      </c>
      <c r="K40" s="345">
        <f t="shared" si="9"/>
        <v>0</v>
      </c>
      <c r="L40" s="343">
        <f t="shared" si="9"/>
        <v>2564115</v>
      </c>
      <c r="M40" s="343">
        <f t="shared" si="9"/>
        <v>2299890</v>
      </c>
      <c r="N40" s="345">
        <f t="shared" si="9"/>
        <v>4864005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9695180</v>
      </c>
      <c r="X40" s="343">
        <f t="shared" si="9"/>
        <v>15176736</v>
      </c>
      <c r="Y40" s="345">
        <f t="shared" si="9"/>
        <v>-5481556</v>
      </c>
      <c r="Z40" s="336">
        <f>+IF(X40&lt;&gt;0,+(Y40/X40)*100,0)</f>
        <v>-36.11814819734626</v>
      </c>
      <c r="AA40" s="350">
        <f>SUM(AA41:AA49)</f>
        <v>30353472</v>
      </c>
    </row>
    <row r="41" spans="1:27" ht="13.5">
      <c r="A41" s="361" t="s">
        <v>247</v>
      </c>
      <c r="B41" s="142"/>
      <c r="C41" s="362"/>
      <c r="D41" s="363"/>
      <c r="E41" s="362">
        <v>3178000</v>
      </c>
      <c r="F41" s="364">
        <v>3178000</v>
      </c>
      <c r="G41" s="364"/>
      <c r="H41" s="362"/>
      <c r="I41" s="362">
        <v>2121554</v>
      </c>
      <c r="J41" s="364">
        <v>2121554</v>
      </c>
      <c r="K41" s="364"/>
      <c r="L41" s="362">
        <v>1877950</v>
      </c>
      <c r="M41" s="362">
        <v>1881880</v>
      </c>
      <c r="N41" s="364">
        <v>3759830</v>
      </c>
      <c r="O41" s="364"/>
      <c r="P41" s="362"/>
      <c r="Q41" s="362"/>
      <c r="R41" s="364"/>
      <c r="S41" s="364"/>
      <c r="T41" s="362"/>
      <c r="U41" s="362"/>
      <c r="V41" s="364"/>
      <c r="W41" s="364">
        <v>5881384</v>
      </c>
      <c r="X41" s="362">
        <v>1589000</v>
      </c>
      <c r="Y41" s="364">
        <v>4292384</v>
      </c>
      <c r="Z41" s="365">
        <v>270.13</v>
      </c>
      <c r="AA41" s="366">
        <v>3178000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13972898</v>
      </c>
      <c r="F43" s="370">
        <v>13972898</v>
      </c>
      <c r="G43" s="370"/>
      <c r="H43" s="305"/>
      <c r="I43" s="305"/>
      <c r="J43" s="370"/>
      <c r="K43" s="370"/>
      <c r="L43" s="305">
        <v>462710</v>
      </c>
      <c r="M43" s="305"/>
      <c r="N43" s="370">
        <v>462710</v>
      </c>
      <c r="O43" s="370"/>
      <c r="P43" s="305"/>
      <c r="Q43" s="305"/>
      <c r="R43" s="370"/>
      <c r="S43" s="370"/>
      <c r="T43" s="305"/>
      <c r="U43" s="305"/>
      <c r="V43" s="370"/>
      <c r="W43" s="370">
        <v>462710</v>
      </c>
      <c r="X43" s="305">
        <v>6986449</v>
      </c>
      <c r="Y43" s="370">
        <v>-6523739</v>
      </c>
      <c r="Z43" s="371">
        <v>-93.38</v>
      </c>
      <c r="AA43" s="303">
        <v>13972898</v>
      </c>
    </row>
    <row r="44" spans="1:27" ht="13.5">
      <c r="A44" s="361" t="s">
        <v>250</v>
      </c>
      <c r="B44" s="136"/>
      <c r="C44" s="60">
        <v>619318</v>
      </c>
      <c r="D44" s="368"/>
      <c r="E44" s="54">
        <v>3302574</v>
      </c>
      <c r="F44" s="53">
        <v>3302574</v>
      </c>
      <c r="G44" s="53">
        <v>2256524</v>
      </c>
      <c r="H44" s="54"/>
      <c r="I44" s="54">
        <v>277704</v>
      </c>
      <c r="J44" s="53">
        <v>2534228</v>
      </c>
      <c r="K44" s="53"/>
      <c r="L44" s="54"/>
      <c r="M44" s="54">
        <v>138851</v>
      </c>
      <c r="N44" s="53">
        <v>138851</v>
      </c>
      <c r="O44" s="53"/>
      <c r="P44" s="54"/>
      <c r="Q44" s="54"/>
      <c r="R44" s="53"/>
      <c r="S44" s="53"/>
      <c r="T44" s="54"/>
      <c r="U44" s="54"/>
      <c r="V44" s="53"/>
      <c r="W44" s="53">
        <v>2673079</v>
      </c>
      <c r="X44" s="54">
        <v>1651287</v>
      </c>
      <c r="Y44" s="53">
        <v>1021792</v>
      </c>
      <c r="Z44" s="94">
        <v>61.88</v>
      </c>
      <c r="AA44" s="95">
        <v>3302574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870760</v>
      </c>
      <c r="D48" s="368"/>
      <c r="E48" s="54">
        <v>200000</v>
      </c>
      <c r="F48" s="53">
        <v>200000</v>
      </c>
      <c r="G48" s="53">
        <v>175393</v>
      </c>
      <c r="H48" s="54"/>
      <c r="I48" s="54"/>
      <c r="J48" s="53">
        <v>175393</v>
      </c>
      <c r="K48" s="53"/>
      <c r="L48" s="54">
        <v>223455</v>
      </c>
      <c r="M48" s="54">
        <v>279159</v>
      </c>
      <c r="N48" s="53">
        <v>502614</v>
      </c>
      <c r="O48" s="53"/>
      <c r="P48" s="54"/>
      <c r="Q48" s="54"/>
      <c r="R48" s="53"/>
      <c r="S48" s="53"/>
      <c r="T48" s="54"/>
      <c r="U48" s="54"/>
      <c r="V48" s="53"/>
      <c r="W48" s="53">
        <v>678007</v>
      </c>
      <c r="X48" s="54">
        <v>100000</v>
      </c>
      <c r="Y48" s="53">
        <v>578007</v>
      </c>
      <c r="Z48" s="94">
        <v>578.01</v>
      </c>
      <c r="AA48" s="95">
        <v>200000</v>
      </c>
    </row>
    <row r="49" spans="1:27" ht="13.5">
      <c r="A49" s="361" t="s">
        <v>93</v>
      </c>
      <c r="B49" s="136"/>
      <c r="C49" s="54"/>
      <c r="D49" s="368"/>
      <c r="E49" s="54">
        <v>9700000</v>
      </c>
      <c r="F49" s="53">
        <v>9700000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4850000</v>
      </c>
      <c r="Y49" s="53">
        <v>-4850000</v>
      </c>
      <c r="Z49" s="94">
        <v>-100</v>
      </c>
      <c r="AA49" s="95">
        <v>9700000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192309845</v>
      </c>
      <c r="D60" s="346">
        <f t="shared" si="14"/>
        <v>0</v>
      </c>
      <c r="E60" s="219">
        <f t="shared" si="14"/>
        <v>375044912</v>
      </c>
      <c r="F60" s="264">
        <f t="shared" si="14"/>
        <v>375044912</v>
      </c>
      <c r="G60" s="264">
        <f t="shared" si="14"/>
        <v>2431917</v>
      </c>
      <c r="H60" s="219">
        <f t="shared" si="14"/>
        <v>25333919</v>
      </c>
      <c r="I60" s="219">
        <f t="shared" si="14"/>
        <v>21916370</v>
      </c>
      <c r="J60" s="264">
        <f t="shared" si="14"/>
        <v>49682206</v>
      </c>
      <c r="K60" s="264">
        <f t="shared" si="14"/>
        <v>10953965</v>
      </c>
      <c r="L60" s="219">
        <f t="shared" si="14"/>
        <v>33917935</v>
      </c>
      <c r="M60" s="219">
        <f t="shared" si="14"/>
        <v>36640839</v>
      </c>
      <c r="N60" s="264">
        <f t="shared" si="14"/>
        <v>81512739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131194945</v>
      </c>
      <c r="X60" s="219">
        <f t="shared" si="14"/>
        <v>187522456</v>
      </c>
      <c r="Y60" s="264">
        <f t="shared" si="14"/>
        <v>-56327511</v>
      </c>
      <c r="Z60" s="337">
        <f>+IF(X60&lt;&gt;0,+(Y60/X60)*100,0)</f>
        <v>-30.03774171985034</v>
      </c>
      <c r="AA60" s="232">
        <f>+AA57+AA54+AA51+AA40+AA37+AA34+AA22+AA5</f>
        <v>375044912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476819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476819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476819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175394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175394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652213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2014-02-05T07:07:21Z</dcterms:created>
  <dcterms:modified xsi:type="dcterms:W3CDTF">2014-02-05T07:07:24Z</dcterms:modified>
  <cp:category/>
  <cp:version/>
  <cp:contentType/>
  <cp:contentStatus/>
</cp:coreProperties>
</file>