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<sst xmlns="http://schemas.openxmlformats.org/spreadsheetml/2006/main" count="855" uniqueCount="302">
  <si>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uMgungundlovu(DC22)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</si>
  <si>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</si>
  <si>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</si>
  <si>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</si>
  <si>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</si>
  <si>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</si>
  <si>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</si>
  <si>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</si>
  <si>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</si>
  <si>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</si>
  <si>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</si>
  <si>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</si>
  <si>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</si>
  <si>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</si>
  <si>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</si>
  <si>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</si>
  <si>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</si>
  <si>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</si>
  <si>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</si>
  <si>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</si>
  <si>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</si>
  <si>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</si>
  <si>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</si>
  <si>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</si>
  <si>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</si>
  <si>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</si>
  <si>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</si>
  <si>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</si>
  <si>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</si>
  <si>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</si>
  <si>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</si>
  <si>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</si>
  <si>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</si>
  <si>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</si>
  <si>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</si>
  <si>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</si>
  <si>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</si>
  <si>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</si>
  <si>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</si>
  <si>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</si>
  <si>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</si>
  <si>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</si>
  <si>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</si>
  <si>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</si>
  <si>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</si>
  <si>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</si>
  <si>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</si>
  <si>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</si>
  <si>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</si>
  <si>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</si>
  <si>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</si>
  <si>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</si>
  <si>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</si>
  <si>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</si>
  <si>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</si>
  <si>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</si>
  <si>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</si>
  <si>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</si>
  <si>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</si>
  <si>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</si>
  <si>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</si>
  <si>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</si>
  <si>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</si>
  <si>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</si>
  <si>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</si>
  <si>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</si>
  <si>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</si>
  <si>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</si>
  <si>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</si>
  <si>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</si>
  <si>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uMgungundlovu(DC22)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</si>
  <si>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</si>
  <si>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</si>
  <si>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</si>
  <si>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</si>
  <si>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</si>
  <si>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</si>
  <si>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</si>
  <si>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</si>
  <si>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</si>
  <si>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</si>
  <si>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</si>
  <si>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</si>
  <si>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</si>
  <si>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</si>
  <si>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</si>
  <si>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</si>
  <si>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</si>
  <si>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</si>
  <si>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</si>
  <si>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</si>
  <si>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</si>
  <si>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</si>
  <si>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</si>
  <si>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</si>
  <si>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</si>
  <si>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</si>
  <si>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</si>
  <si>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</si>
  <si>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</si>
  <si>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uMgungundlovu(DC22)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</si>
  <si>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</si>
  <si>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</si>
  <si>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</si>
  <si>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</si>
  <si>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</si>
  <si>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</si>
  <si>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</si>
  <si>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</si>
  <si>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</si>
  <si>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</si>
  <si>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</si>
  <si>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</si>
  <si>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</si>
  <si>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</si>
  <si>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</si>
  <si>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</si>
  <si>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</si>
  <si>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</si>
  <si>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</si>
  <si>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</si>
  <si>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</si>
  <si>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</si>
  <si>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</si>
  <si>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</si>
  <si>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</si>
  <si>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</si>
  <si>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</si>
  <si>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</si>
  <si>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uMgungundlovu(DC22)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</si>
  <si>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</si>
  <si>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</si>
  <si>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</si>
  <si>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</si>
  <si>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</si>
  <si>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</si>
  <si>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</si>
  <si>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</si>
  <si>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</si>
  <si>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</si>
  <si>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uMgungundlovu(DC22)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</si>
  <si>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</si>
  <si>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</si>
  <si>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</si>
  <si>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</si>
  <si>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</si>
  <si>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</si>
  <si>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</si>
  <si>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</si>
  <si>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</si>
  <si>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</si>
  <si>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</si>
  <si>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</si>
  <si>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</si>
  <si>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</si>
  <si>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</si>
  <si>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</si>
  <si>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</si>
  <si>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</si>
  <si>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</si>
  <si>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</si>
  <si>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</si>
  <si>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</si>
  <si>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</si>
  <si>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</si>
  <si>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</si>
  <si>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</si>
  <si>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</si>
  <si>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</si>
  <si>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</si>
  <si>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</si>
  <si>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</si>
  <si>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</si>
  <si>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</si>
  <si>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uMgungundlovu(DC22)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</si>
  <si>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</si>
  <si>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</si>
  <si>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</si>
  <si>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</si>
  <si>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</si>
  <si>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</si>
  <si>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</si>
  <si>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</si>
  <si>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</si>
  <si>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</si>
  <si>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</si>
  <si>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</si>
  <si>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</si>
  <si>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</si>
  <si>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</si>
  <si>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</si>
  <si>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</si>
  <si>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</si>
  <si>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</si>
  <si>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</si>
  <si>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</si>
  <si>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</si>
  <si>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</si>
  <si>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</si>
  <si>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</si>
  <si>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</si>
  <si>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uMgungundlovu(DC22)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</si>
  <si>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</si>
  <si>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</si>
  <si>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</si>
  <si>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</si>
  <si>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</si>
  <si>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</si>
  <si>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</si>
  <si>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</si>
  <si>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</si>
  <si>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</si>
  <si>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</si>
  <si>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</si>
  <si>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</si>
  <si>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</si>
  <si>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</si>
  <si>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</si>
  <si>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</si>
  <si>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</si>
  <si>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</si>
  <si>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</si>
  <si>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</si>
  <si>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</si>
  <si>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</si>
  <si>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</si>
  <si>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uMgungundlovu(DC22)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</si>
  <si>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</si>
  <si>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</si>
  <si>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</si>
  <si>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</si>
  <si>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</si>
  <si>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</si>
  <si>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</si>
  <si>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</si>
  <si>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</si>
  <si>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</si>
  <si>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</si>
  <si>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</si>
  <si>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</si>
  <si>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</si>
  <si>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</si>
  <si>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</si>
  <si>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</si>
  <si>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</si>
  <si>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</si>
  <si>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</si>
  <si>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</si>
  <si>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</si>
  <si>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</si>
  <si>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</si>
  <si>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</si>
  <si>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</si>
  <si>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</si>
  <si>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</si>
  <si>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</si>
  <si>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</si>
  <si>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</si>
  <si>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</si>
  <si>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</si>
  <si>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</si>
  <si>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</si>
  <si>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uMgungundlovu(DC22)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</si>
  <si>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</si>
  <si>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</si>
  <si>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uMgungundlovu(DC22)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</si>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</sst>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127186851</v>
      </c>
      <c r="C6" s="19">
        <v>0</v>
      </c>
      <c r="D6" s="59">
        <v>100152986</v>
      </c>
      <c r="E6" s="60">
        <v>100152986</v>
      </c>
      <c r="F6" s="60">
        <v>6860270</v>
      </c>
      <c r="G6" s="60">
        <v>20463610</v>
      </c>
      <c r="H6" s="60">
        <v>11952000</v>
      </c>
      <c r="I6" s="60">
        <v>39275880</v>
      </c>
      <c r="J6" s="60">
        <v>11885631</v>
      </c>
      <c r="K6" s="60">
        <v>12357385</v>
      </c>
      <c r="L6" s="60">
        <v>11718494</v>
      </c>
      <c r="M6" s="60">
        <v>35961510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75237390</v>
      </c>
      <c r="W6" s="60">
        <v>50076493</v>
      </c>
      <c r="X6" s="60">
        <v>25160897</v>
      </c>
      <c r="Y6" s="61">
        <v>50.24</v>
      </c>
      <c r="Z6" s="62">
        <v>100152986</v>
      </c>
    </row>
    <row r="7" spans="1:26" ht="13.5">
      <c r="A7" s="58" t="s">
        <v>33</v>
      </c>
      <c r="B7" s="19">
        <v>20834726</v>
      </c>
      <c r="C7" s="19">
        <v>0</v>
      </c>
      <c r="D7" s="59">
        <v>12000000</v>
      </c>
      <c r="E7" s="60">
        <v>12000000</v>
      </c>
      <c r="F7" s="60">
        <v>409641</v>
      </c>
      <c r="G7" s="60">
        <v>6250430</v>
      </c>
      <c r="H7" s="60">
        <v>142007</v>
      </c>
      <c r="I7" s="60">
        <v>6802078</v>
      </c>
      <c r="J7" s="60">
        <v>2852377</v>
      </c>
      <c r="K7" s="60">
        <v>3096658</v>
      </c>
      <c r="L7" s="60">
        <v>619203</v>
      </c>
      <c r="M7" s="60">
        <v>6568238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13370316</v>
      </c>
      <c r="W7" s="60">
        <v>6000000</v>
      </c>
      <c r="X7" s="60">
        <v>7370316</v>
      </c>
      <c r="Y7" s="61">
        <v>122.84</v>
      </c>
      <c r="Z7" s="62">
        <v>12000000</v>
      </c>
    </row>
    <row r="8" spans="1:26" ht="13.5">
      <c r="A8" s="58" t="s">
        <v>34</v>
      </c>
      <c r="B8" s="19">
        <v>318907936</v>
      </c>
      <c r="C8" s="19">
        <v>0</v>
      </c>
      <c r="D8" s="59">
        <v>381415857</v>
      </c>
      <c r="E8" s="60">
        <v>381415857</v>
      </c>
      <c r="F8" s="60">
        <v>141178000</v>
      </c>
      <c r="G8" s="60">
        <v>3542000</v>
      </c>
      <c r="H8" s="60">
        <v>2912529</v>
      </c>
      <c r="I8" s="60">
        <v>147632529</v>
      </c>
      <c r="J8" s="60">
        <v>0</v>
      </c>
      <c r="K8" s="60">
        <v>113873952</v>
      </c>
      <c r="L8" s="60">
        <v>72548</v>
      </c>
      <c r="M8" s="60">
        <v>113946500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261579029</v>
      </c>
      <c r="W8" s="60">
        <v>190707929</v>
      </c>
      <c r="X8" s="60">
        <v>70871100</v>
      </c>
      <c r="Y8" s="61">
        <v>37.16</v>
      </c>
      <c r="Z8" s="62">
        <v>381415857</v>
      </c>
    </row>
    <row r="9" spans="1:26" ht="13.5">
      <c r="A9" s="58" t="s">
        <v>35</v>
      </c>
      <c r="B9" s="19">
        <v>15764762</v>
      </c>
      <c r="C9" s="19">
        <v>0</v>
      </c>
      <c r="D9" s="59">
        <v>22057245</v>
      </c>
      <c r="E9" s="60">
        <v>22057245</v>
      </c>
      <c r="F9" s="60">
        <v>55307</v>
      </c>
      <c r="G9" s="60">
        <v>533625</v>
      </c>
      <c r="H9" s="60">
        <v>230518</v>
      </c>
      <c r="I9" s="60">
        <v>819450</v>
      </c>
      <c r="J9" s="60">
        <v>14780</v>
      </c>
      <c r="K9" s="60">
        <v>76905</v>
      </c>
      <c r="L9" s="60">
        <v>17739</v>
      </c>
      <c r="M9" s="60">
        <v>109424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928874</v>
      </c>
      <c r="W9" s="60">
        <v>11028623</v>
      </c>
      <c r="X9" s="60">
        <v>-10099749</v>
      </c>
      <c r="Y9" s="61">
        <v>-91.58</v>
      </c>
      <c r="Z9" s="62">
        <v>22057245</v>
      </c>
    </row>
    <row r="10" spans="1:26" ht="25.5">
      <c r="A10" s="63" t="s">
        <v>277</v>
      </c>
      <c r="B10" s="64">
        <f>SUM(B5:B9)</f>
        <v>482694275</v>
      </c>
      <c r="C10" s="64">
        <f>SUM(C5:C9)</f>
        <v>0</v>
      </c>
      <c r="D10" s="65">
        <f aca="true" t="shared" si="0" ref="D10:Z10">SUM(D5:D9)</f>
        <v>515626088</v>
      </c>
      <c r="E10" s="66">
        <f t="shared" si="0"/>
        <v>515626088</v>
      </c>
      <c r="F10" s="66">
        <f t="shared" si="0"/>
        <v>148503218</v>
      </c>
      <c r="G10" s="66">
        <f t="shared" si="0"/>
        <v>30789665</v>
      </c>
      <c r="H10" s="66">
        <f t="shared" si="0"/>
        <v>15237054</v>
      </c>
      <c r="I10" s="66">
        <f t="shared" si="0"/>
        <v>194529937</v>
      </c>
      <c r="J10" s="66">
        <f t="shared" si="0"/>
        <v>14752788</v>
      </c>
      <c r="K10" s="66">
        <f t="shared" si="0"/>
        <v>129404900</v>
      </c>
      <c r="L10" s="66">
        <f t="shared" si="0"/>
        <v>12427984</v>
      </c>
      <c r="M10" s="66">
        <f t="shared" si="0"/>
        <v>156585672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351115609</v>
      </c>
      <c r="W10" s="66">
        <f t="shared" si="0"/>
        <v>257813045</v>
      </c>
      <c r="X10" s="66">
        <f t="shared" si="0"/>
        <v>93302564</v>
      </c>
      <c r="Y10" s="67">
        <f>+IF(W10&lt;&gt;0,(X10/W10)*100,0)</f>
        <v>36.19000892681749</v>
      </c>
      <c r="Z10" s="68">
        <f t="shared" si="0"/>
        <v>515626088</v>
      </c>
    </row>
    <row r="11" spans="1:26" ht="13.5">
      <c r="A11" s="58" t="s">
        <v>37</v>
      </c>
      <c r="B11" s="19">
        <v>151410989</v>
      </c>
      <c r="C11" s="19">
        <v>0</v>
      </c>
      <c r="D11" s="59">
        <v>149697766</v>
      </c>
      <c r="E11" s="60">
        <v>149697766</v>
      </c>
      <c r="F11" s="60">
        <v>11616807</v>
      </c>
      <c r="G11" s="60">
        <v>11583594</v>
      </c>
      <c r="H11" s="60">
        <v>12370163</v>
      </c>
      <c r="I11" s="60">
        <v>35570564</v>
      </c>
      <c r="J11" s="60">
        <v>11696385</v>
      </c>
      <c r="K11" s="60">
        <v>19668191</v>
      </c>
      <c r="L11" s="60">
        <v>11670397</v>
      </c>
      <c r="M11" s="60">
        <v>43034973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78605537</v>
      </c>
      <c r="W11" s="60">
        <v>74848883</v>
      </c>
      <c r="X11" s="60">
        <v>3756654</v>
      </c>
      <c r="Y11" s="61">
        <v>5.02</v>
      </c>
      <c r="Z11" s="62">
        <v>149697766</v>
      </c>
    </row>
    <row r="12" spans="1:26" ht="13.5">
      <c r="A12" s="58" t="s">
        <v>38</v>
      </c>
      <c r="B12" s="19">
        <v>9466066</v>
      </c>
      <c r="C12" s="19">
        <v>0</v>
      </c>
      <c r="D12" s="59">
        <v>15578637</v>
      </c>
      <c r="E12" s="60">
        <v>15578637</v>
      </c>
      <c r="F12" s="60">
        <v>778736</v>
      </c>
      <c r="G12" s="60">
        <v>762873</v>
      </c>
      <c r="H12" s="60">
        <v>756443</v>
      </c>
      <c r="I12" s="60">
        <v>2298052</v>
      </c>
      <c r="J12" s="60">
        <v>782225</v>
      </c>
      <c r="K12" s="60">
        <v>792318</v>
      </c>
      <c r="L12" s="60">
        <v>784207</v>
      </c>
      <c r="M12" s="60">
        <v>2358750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4656802</v>
      </c>
      <c r="W12" s="60">
        <v>7789319</v>
      </c>
      <c r="X12" s="60">
        <v>-3132517</v>
      </c>
      <c r="Y12" s="61">
        <v>-40.22</v>
      </c>
      <c r="Z12" s="62">
        <v>15578637</v>
      </c>
    </row>
    <row r="13" spans="1:26" ht="13.5">
      <c r="A13" s="58" t="s">
        <v>278</v>
      </c>
      <c r="B13" s="19">
        <v>80075262</v>
      </c>
      <c r="C13" s="19">
        <v>0</v>
      </c>
      <c r="D13" s="59">
        <v>58724950</v>
      </c>
      <c r="E13" s="60">
        <v>58724950</v>
      </c>
      <c r="F13" s="60">
        <v>3949272</v>
      </c>
      <c r="G13" s="60">
        <v>3949272</v>
      </c>
      <c r="H13" s="60">
        <v>3949272</v>
      </c>
      <c r="I13" s="60">
        <v>11847816</v>
      </c>
      <c r="J13" s="60">
        <v>3949272</v>
      </c>
      <c r="K13" s="60">
        <v>3949272</v>
      </c>
      <c r="L13" s="60">
        <v>3949272</v>
      </c>
      <c r="M13" s="60">
        <v>11847816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23695632</v>
      </c>
      <c r="W13" s="60">
        <v>29362475</v>
      </c>
      <c r="X13" s="60">
        <v>-5666843</v>
      </c>
      <c r="Y13" s="61">
        <v>-19.3</v>
      </c>
      <c r="Z13" s="62">
        <v>58724950</v>
      </c>
    </row>
    <row r="14" spans="1:26" ht="13.5">
      <c r="A14" s="58" t="s">
        <v>40</v>
      </c>
      <c r="B14" s="19">
        <v>1919004</v>
      </c>
      <c r="C14" s="19">
        <v>0</v>
      </c>
      <c r="D14" s="59">
        <v>2000000</v>
      </c>
      <c r="E14" s="60">
        <v>2000000</v>
      </c>
      <c r="F14" s="60">
        <v>2409</v>
      </c>
      <c r="G14" s="60">
        <v>0</v>
      </c>
      <c r="H14" s="60">
        <v>0</v>
      </c>
      <c r="I14" s="60">
        <v>2409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2409</v>
      </c>
      <c r="W14" s="60">
        <v>1000000</v>
      </c>
      <c r="X14" s="60">
        <v>-997591</v>
      </c>
      <c r="Y14" s="61">
        <v>-99.76</v>
      </c>
      <c r="Z14" s="62">
        <v>2000000</v>
      </c>
    </row>
    <row r="15" spans="1:26" ht="13.5">
      <c r="A15" s="58" t="s">
        <v>41</v>
      </c>
      <c r="B15" s="19">
        <v>65326123</v>
      </c>
      <c r="C15" s="19">
        <v>0</v>
      </c>
      <c r="D15" s="59">
        <v>90489000</v>
      </c>
      <c r="E15" s="60">
        <v>90489000</v>
      </c>
      <c r="F15" s="60">
        <v>5323003</v>
      </c>
      <c r="G15" s="60">
        <v>6215262</v>
      </c>
      <c r="H15" s="60">
        <v>4651435</v>
      </c>
      <c r="I15" s="60">
        <v>16189700</v>
      </c>
      <c r="J15" s="60">
        <v>5924820</v>
      </c>
      <c r="K15" s="60">
        <v>7094456</v>
      </c>
      <c r="L15" s="60">
        <v>5592873</v>
      </c>
      <c r="M15" s="60">
        <v>18612149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34801849</v>
      </c>
      <c r="W15" s="60">
        <v>45244500</v>
      </c>
      <c r="X15" s="60">
        <v>-10442651</v>
      </c>
      <c r="Y15" s="61">
        <v>-23.08</v>
      </c>
      <c r="Z15" s="62">
        <v>90489000</v>
      </c>
    </row>
    <row r="16" spans="1:26" ht="13.5">
      <c r="A16" s="69" t="s">
        <v>42</v>
      </c>
      <c r="B16" s="19">
        <v>152755897</v>
      </c>
      <c r="C16" s="19">
        <v>0</v>
      </c>
      <c r="D16" s="59">
        <v>9232000</v>
      </c>
      <c r="E16" s="60">
        <v>9232000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4616000</v>
      </c>
      <c r="X16" s="60">
        <v>-4616000</v>
      </c>
      <c r="Y16" s="61">
        <v>-100</v>
      </c>
      <c r="Z16" s="62">
        <v>9232000</v>
      </c>
    </row>
    <row r="17" spans="1:26" ht="13.5">
      <c r="A17" s="58" t="s">
        <v>43</v>
      </c>
      <c r="B17" s="19">
        <v>141501470</v>
      </c>
      <c r="C17" s="19">
        <v>0</v>
      </c>
      <c r="D17" s="59">
        <v>218178536</v>
      </c>
      <c r="E17" s="60">
        <v>218178536</v>
      </c>
      <c r="F17" s="60">
        <v>2870366</v>
      </c>
      <c r="G17" s="60">
        <v>17560327</v>
      </c>
      <c r="H17" s="60">
        <v>3985335</v>
      </c>
      <c r="I17" s="60">
        <v>24416028</v>
      </c>
      <c r="J17" s="60">
        <v>24345046</v>
      </c>
      <c r="K17" s="60">
        <v>35392130</v>
      </c>
      <c r="L17" s="60">
        <v>19546868</v>
      </c>
      <c r="M17" s="60">
        <v>79284044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103700072</v>
      </c>
      <c r="W17" s="60">
        <v>109089268</v>
      </c>
      <c r="X17" s="60">
        <v>-5389196</v>
      </c>
      <c r="Y17" s="61">
        <v>-4.94</v>
      </c>
      <c r="Z17" s="62">
        <v>218178536</v>
      </c>
    </row>
    <row r="18" spans="1:26" ht="13.5">
      <c r="A18" s="70" t="s">
        <v>44</v>
      </c>
      <c r="B18" s="71">
        <f>SUM(B11:B17)</f>
        <v>602454811</v>
      </c>
      <c r="C18" s="71">
        <f>SUM(C11:C17)</f>
        <v>0</v>
      </c>
      <c r="D18" s="72">
        <f aca="true" t="shared" si="1" ref="D18:Z18">SUM(D11:D17)</f>
        <v>543900889</v>
      </c>
      <c r="E18" s="73">
        <f t="shared" si="1"/>
        <v>543900889</v>
      </c>
      <c r="F18" s="73">
        <f t="shared" si="1"/>
        <v>24540593</v>
      </c>
      <c r="G18" s="73">
        <f t="shared" si="1"/>
        <v>40071328</v>
      </c>
      <c r="H18" s="73">
        <f t="shared" si="1"/>
        <v>25712648</v>
      </c>
      <c r="I18" s="73">
        <f t="shared" si="1"/>
        <v>90324569</v>
      </c>
      <c r="J18" s="73">
        <f t="shared" si="1"/>
        <v>46697748</v>
      </c>
      <c r="K18" s="73">
        <f t="shared" si="1"/>
        <v>66896367</v>
      </c>
      <c r="L18" s="73">
        <f t="shared" si="1"/>
        <v>41543617</v>
      </c>
      <c r="M18" s="73">
        <f t="shared" si="1"/>
        <v>155137732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245462301</v>
      </c>
      <c r="W18" s="73">
        <f t="shared" si="1"/>
        <v>271950445</v>
      </c>
      <c r="X18" s="73">
        <f t="shared" si="1"/>
        <v>-26488144</v>
      </c>
      <c r="Y18" s="67">
        <f>+IF(W18&lt;&gt;0,(X18/W18)*100,0)</f>
        <v>-9.740062752976925</v>
      </c>
      <c r="Z18" s="74">
        <f t="shared" si="1"/>
        <v>543900889</v>
      </c>
    </row>
    <row r="19" spans="1:26" ht="13.5">
      <c r="A19" s="70" t="s">
        <v>45</v>
      </c>
      <c r="B19" s="75">
        <f>+B10-B18</f>
        <v>-119760536</v>
      </c>
      <c r="C19" s="75">
        <f>+C10-C18</f>
        <v>0</v>
      </c>
      <c r="D19" s="76">
        <f aca="true" t="shared" si="2" ref="D19:Z19">+D10-D18</f>
        <v>-28274801</v>
      </c>
      <c r="E19" s="77">
        <f t="shared" si="2"/>
        <v>-28274801</v>
      </c>
      <c r="F19" s="77">
        <f t="shared" si="2"/>
        <v>123962625</v>
      </c>
      <c r="G19" s="77">
        <f t="shared" si="2"/>
        <v>-9281663</v>
      </c>
      <c r="H19" s="77">
        <f t="shared" si="2"/>
        <v>-10475594</v>
      </c>
      <c r="I19" s="77">
        <f t="shared" si="2"/>
        <v>104205368</v>
      </c>
      <c r="J19" s="77">
        <f t="shared" si="2"/>
        <v>-31944960</v>
      </c>
      <c r="K19" s="77">
        <f t="shared" si="2"/>
        <v>62508533</v>
      </c>
      <c r="L19" s="77">
        <f t="shared" si="2"/>
        <v>-29115633</v>
      </c>
      <c r="M19" s="77">
        <f t="shared" si="2"/>
        <v>1447940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105653308</v>
      </c>
      <c r="W19" s="77">
        <f>IF(E10=E18,0,W10-W18)</f>
        <v>-14137400</v>
      </c>
      <c r="X19" s="77">
        <f t="shared" si="2"/>
        <v>119790708</v>
      </c>
      <c r="Y19" s="78">
        <f>+IF(W19&lt;&gt;0,(X19/W19)*100,0)</f>
        <v>-847.3319563710442</v>
      </c>
      <c r="Z19" s="79">
        <f t="shared" si="2"/>
        <v>-28274801</v>
      </c>
    </row>
    <row r="20" spans="1:26" ht="13.5">
      <c r="A20" s="58" t="s">
        <v>46</v>
      </c>
      <c r="B20" s="19">
        <v>148504663</v>
      </c>
      <c r="C20" s="19">
        <v>0</v>
      </c>
      <c r="D20" s="59">
        <v>79917952</v>
      </c>
      <c r="E20" s="60">
        <v>79917952</v>
      </c>
      <c r="F20" s="60">
        <v>0</v>
      </c>
      <c r="G20" s="60">
        <v>0</v>
      </c>
      <c r="H20" s="60">
        <v>19506766</v>
      </c>
      <c r="I20" s="60">
        <v>19506766</v>
      </c>
      <c r="J20" s="60">
        <v>0</v>
      </c>
      <c r="K20" s="60">
        <v>27800402</v>
      </c>
      <c r="L20" s="60">
        <v>23786816</v>
      </c>
      <c r="M20" s="60">
        <v>51587218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71093984</v>
      </c>
      <c r="W20" s="60">
        <v>39958976</v>
      </c>
      <c r="X20" s="60">
        <v>31135008</v>
      </c>
      <c r="Y20" s="61">
        <v>77.92</v>
      </c>
      <c r="Z20" s="62">
        <v>79917952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28744127</v>
      </c>
      <c r="C22" s="86">
        <f>SUM(C19:C21)</f>
        <v>0</v>
      </c>
      <c r="D22" s="87">
        <f aca="true" t="shared" si="3" ref="D22:Z22">SUM(D19:D21)</f>
        <v>51643151</v>
      </c>
      <c r="E22" s="88">
        <f t="shared" si="3"/>
        <v>51643151</v>
      </c>
      <c r="F22" s="88">
        <f t="shared" si="3"/>
        <v>123962625</v>
      </c>
      <c r="G22" s="88">
        <f t="shared" si="3"/>
        <v>-9281663</v>
      </c>
      <c r="H22" s="88">
        <f t="shared" si="3"/>
        <v>9031172</v>
      </c>
      <c r="I22" s="88">
        <f t="shared" si="3"/>
        <v>123712134</v>
      </c>
      <c r="J22" s="88">
        <f t="shared" si="3"/>
        <v>-31944960</v>
      </c>
      <c r="K22" s="88">
        <f t="shared" si="3"/>
        <v>90308935</v>
      </c>
      <c r="L22" s="88">
        <f t="shared" si="3"/>
        <v>-5328817</v>
      </c>
      <c r="M22" s="88">
        <f t="shared" si="3"/>
        <v>53035158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176747292</v>
      </c>
      <c r="W22" s="88">
        <f t="shared" si="3"/>
        <v>25821576</v>
      </c>
      <c r="X22" s="88">
        <f t="shared" si="3"/>
        <v>150925716</v>
      </c>
      <c r="Y22" s="89">
        <f>+IF(W22&lt;&gt;0,(X22/W22)*100,0)</f>
        <v>584.4945947528532</v>
      </c>
      <c r="Z22" s="90">
        <f t="shared" si="3"/>
        <v>51643151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28744127</v>
      </c>
      <c r="C24" s="75">
        <f>SUM(C22:C23)</f>
        <v>0</v>
      </c>
      <c r="D24" s="76">
        <f aca="true" t="shared" si="4" ref="D24:Z24">SUM(D22:D23)</f>
        <v>51643151</v>
      </c>
      <c r="E24" s="77">
        <f t="shared" si="4"/>
        <v>51643151</v>
      </c>
      <c r="F24" s="77">
        <f t="shared" si="4"/>
        <v>123962625</v>
      </c>
      <c r="G24" s="77">
        <f t="shared" si="4"/>
        <v>-9281663</v>
      </c>
      <c r="H24" s="77">
        <f t="shared" si="4"/>
        <v>9031172</v>
      </c>
      <c r="I24" s="77">
        <f t="shared" si="4"/>
        <v>123712134</v>
      </c>
      <c r="J24" s="77">
        <f t="shared" si="4"/>
        <v>-31944960</v>
      </c>
      <c r="K24" s="77">
        <f t="shared" si="4"/>
        <v>90308935</v>
      </c>
      <c r="L24" s="77">
        <f t="shared" si="4"/>
        <v>-5328817</v>
      </c>
      <c r="M24" s="77">
        <f t="shared" si="4"/>
        <v>53035158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176747292</v>
      </c>
      <c r="W24" s="77">
        <f t="shared" si="4"/>
        <v>25821576</v>
      </c>
      <c r="X24" s="77">
        <f t="shared" si="4"/>
        <v>150925716</v>
      </c>
      <c r="Y24" s="78">
        <f>+IF(W24&lt;&gt;0,(X24/W24)*100,0)</f>
        <v>584.4945947528532</v>
      </c>
      <c r="Z24" s="79">
        <f t="shared" si="4"/>
        <v>51643151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77953296</v>
      </c>
      <c r="C27" s="22">
        <v>0</v>
      </c>
      <c r="D27" s="99">
        <v>334505000</v>
      </c>
      <c r="E27" s="100">
        <v>334505000</v>
      </c>
      <c r="F27" s="100">
        <v>266218</v>
      </c>
      <c r="G27" s="100">
        <v>10506394</v>
      </c>
      <c r="H27" s="100">
        <v>8783131</v>
      </c>
      <c r="I27" s="100">
        <v>19555743</v>
      </c>
      <c r="J27" s="100">
        <v>9815372</v>
      </c>
      <c r="K27" s="100">
        <v>16763885</v>
      </c>
      <c r="L27" s="100">
        <v>23786816</v>
      </c>
      <c r="M27" s="100">
        <v>50366073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69921816</v>
      </c>
      <c r="W27" s="100">
        <v>167252500</v>
      </c>
      <c r="X27" s="100">
        <v>-97330684</v>
      </c>
      <c r="Y27" s="101">
        <v>-58.19</v>
      </c>
      <c r="Z27" s="102">
        <v>334505000</v>
      </c>
    </row>
    <row r="28" spans="1:26" ht="13.5">
      <c r="A28" s="103" t="s">
        <v>46</v>
      </c>
      <c r="B28" s="19">
        <v>77276043</v>
      </c>
      <c r="C28" s="19">
        <v>0</v>
      </c>
      <c r="D28" s="59">
        <v>79918000</v>
      </c>
      <c r="E28" s="60">
        <v>79918000</v>
      </c>
      <c r="F28" s="60">
        <v>266218</v>
      </c>
      <c r="G28" s="60">
        <v>10506394</v>
      </c>
      <c r="H28" s="60">
        <v>8783131</v>
      </c>
      <c r="I28" s="60">
        <v>19555743</v>
      </c>
      <c r="J28" s="60">
        <v>9815372</v>
      </c>
      <c r="K28" s="60">
        <v>15616215</v>
      </c>
      <c r="L28" s="60">
        <v>23786816</v>
      </c>
      <c r="M28" s="60">
        <v>49218403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68774146</v>
      </c>
      <c r="W28" s="60">
        <v>39959000</v>
      </c>
      <c r="X28" s="60">
        <v>28815146</v>
      </c>
      <c r="Y28" s="61">
        <v>72.11</v>
      </c>
      <c r="Z28" s="62">
        <v>79918000</v>
      </c>
    </row>
    <row r="29" spans="1:26" ht="13.5">
      <c r="A29" s="58" t="s">
        <v>282</v>
      </c>
      <c r="B29" s="19">
        <v>677253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1147670</v>
      </c>
      <c r="L29" s="60">
        <v>0</v>
      </c>
      <c r="M29" s="60">
        <v>1147670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1147670</v>
      </c>
      <c r="W29" s="60">
        <v>0</v>
      </c>
      <c r="X29" s="60">
        <v>1147670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225000000</v>
      </c>
      <c r="E30" s="60">
        <v>225000000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112500000</v>
      </c>
      <c r="X30" s="60">
        <v>-112500000</v>
      </c>
      <c r="Y30" s="61">
        <v>-100</v>
      </c>
      <c r="Z30" s="62">
        <v>225000000</v>
      </c>
    </row>
    <row r="31" spans="1:26" ht="13.5">
      <c r="A31" s="58" t="s">
        <v>53</v>
      </c>
      <c r="B31" s="19">
        <v>0</v>
      </c>
      <c r="C31" s="19">
        <v>0</v>
      </c>
      <c r="D31" s="59">
        <v>29587000</v>
      </c>
      <c r="E31" s="60">
        <v>29587000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14793500</v>
      </c>
      <c r="X31" s="60">
        <v>-14793500</v>
      </c>
      <c r="Y31" s="61">
        <v>-100</v>
      </c>
      <c r="Z31" s="62">
        <v>29587000</v>
      </c>
    </row>
    <row r="32" spans="1:26" ht="13.5">
      <c r="A32" s="70" t="s">
        <v>54</v>
      </c>
      <c r="B32" s="22">
        <f>SUM(B28:B31)</f>
        <v>77953296</v>
      </c>
      <c r="C32" s="22">
        <f>SUM(C28:C31)</f>
        <v>0</v>
      </c>
      <c r="D32" s="99">
        <f aca="true" t="shared" si="5" ref="D32:Z32">SUM(D28:D31)</f>
        <v>334505000</v>
      </c>
      <c r="E32" s="100">
        <f t="shared" si="5"/>
        <v>334505000</v>
      </c>
      <c r="F32" s="100">
        <f t="shared" si="5"/>
        <v>266218</v>
      </c>
      <c r="G32" s="100">
        <f t="shared" si="5"/>
        <v>10506394</v>
      </c>
      <c r="H32" s="100">
        <f t="shared" si="5"/>
        <v>8783131</v>
      </c>
      <c r="I32" s="100">
        <f t="shared" si="5"/>
        <v>19555743</v>
      </c>
      <c r="J32" s="100">
        <f t="shared" si="5"/>
        <v>9815372</v>
      </c>
      <c r="K32" s="100">
        <f t="shared" si="5"/>
        <v>16763885</v>
      </c>
      <c r="L32" s="100">
        <f t="shared" si="5"/>
        <v>23786816</v>
      </c>
      <c r="M32" s="100">
        <f t="shared" si="5"/>
        <v>50366073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69921816</v>
      </c>
      <c r="W32" s="100">
        <f t="shared" si="5"/>
        <v>167252500</v>
      </c>
      <c r="X32" s="100">
        <f t="shared" si="5"/>
        <v>-97330684</v>
      </c>
      <c r="Y32" s="101">
        <f>+IF(W32&lt;&gt;0,(X32/W32)*100,0)</f>
        <v>-58.19385898566538</v>
      </c>
      <c r="Z32" s="102">
        <f t="shared" si="5"/>
        <v>334505000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272692437</v>
      </c>
      <c r="C35" s="19">
        <v>0</v>
      </c>
      <c r="D35" s="59">
        <v>654509000</v>
      </c>
      <c r="E35" s="60">
        <v>654509000</v>
      </c>
      <c r="F35" s="60">
        <v>431577932</v>
      </c>
      <c r="G35" s="60">
        <v>431577932</v>
      </c>
      <c r="H35" s="60">
        <v>431577932</v>
      </c>
      <c r="I35" s="60">
        <v>431577932</v>
      </c>
      <c r="J35" s="60">
        <v>431577932</v>
      </c>
      <c r="K35" s="60">
        <v>430748874</v>
      </c>
      <c r="L35" s="60">
        <v>441746924</v>
      </c>
      <c r="M35" s="60">
        <v>441746924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441746924</v>
      </c>
      <c r="W35" s="60">
        <v>327254500</v>
      </c>
      <c r="X35" s="60">
        <v>114492424</v>
      </c>
      <c r="Y35" s="61">
        <v>34.99</v>
      </c>
      <c r="Z35" s="62">
        <v>654509000</v>
      </c>
    </row>
    <row r="36" spans="1:26" ht="13.5">
      <c r="A36" s="58" t="s">
        <v>57</v>
      </c>
      <c r="B36" s="19">
        <v>686198315</v>
      </c>
      <c r="C36" s="19">
        <v>0</v>
      </c>
      <c r="D36" s="59">
        <v>707823000</v>
      </c>
      <c r="E36" s="60">
        <v>707823000</v>
      </c>
      <c r="F36" s="60">
        <v>135773108</v>
      </c>
      <c r="G36" s="60">
        <v>135773108</v>
      </c>
      <c r="H36" s="60">
        <v>135773108</v>
      </c>
      <c r="I36" s="60">
        <v>135773108</v>
      </c>
      <c r="J36" s="60">
        <v>135773108</v>
      </c>
      <c r="K36" s="60">
        <v>135773108</v>
      </c>
      <c r="L36" s="60">
        <v>716855012</v>
      </c>
      <c r="M36" s="60">
        <v>716855012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716855012</v>
      </c>
      <c r="W36" s="60">
        <v>353911500</v>
      </c>
      <c r="X36" s="60">
        <v>362943512</v>
      </c>
      <c r="Y36" s="61">
        <v>102.55</v>
      </c>
      <c r="Z36" s="62">
        <v>707823000</v>
      </c>
    </row>
    <row r="37" spans="1:26" ht="13.5">
      <c r="A37" s="58" t="s">
        <v>58</v>
      </c>
      <c r="B37" s="19">
        <v>147492238</v>
      </c>
      <c r="C37" s="19">
        <v>0</v>
      </c>
      <c r="D37" s="59">
        <v>332055000</v>
      </c>
      <c r="E37" s="60">
        <v>332055000</v>
      </c>
      <c r="F37" s="60">
        <v>96095657</v>
      </c>
      <c r="G37" s="60">
        <v>96095657</v>
      </c>
      <c r="H37" s="60">
        <v>96095657</v>
      </c>
      <c r="I37" s="60">
        <v>96095657</v>
      </c>
      <c r="J37" s="60">
        <v>96095657</v>
      </c>
      <c r="K37" s="60">
        <v>95266599</v>
      </c>
      <c r="L37" s="60">
        <v>333620633</v>
      </c>
      <c r="M37" s="60">
        <v>333620633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333620633</v>
      </c>
      <c r="W37" s="60">
        <v>166027500</v>
      </c>
      <c r="X37" s="60">
        <v>167593133</v>
      </c>
      <c r="Y37" s="61">
        <v>100.94</v>
      </c>
      <c r="Z37" s="62">
        <v>332055000</v>
      </c>
    </row>
    <row r="38" spans="1:26" ht="13.5">
      <c r="A38" s="58" t="s">
        <v>59</v>
      </c>
      <c r="B38" s="19">
        <v>9953749</v>
      </c>
      <c r="C38" s="19">
        <v>0</v>
      </c>
      <c r="D38" s="59">
        <v>240469247</v>
      </c>
      <c r="E38" s="60">
        <v>240469247</v>
      </c>
      <c r="F38" s="60">
        <v>30650314</v>
      </c>
      <c r="G38" s="60">
        <v>30650314</v>
      </c>
      <c r="H38" s="60">
        <v>30650314</v>
      </c>
      <c r="I38" s="60">
        <v>30650314</v>
      </c>
      <c r="J38" s="60">
        <v>30650314</v>
      </c>
      <c r="K38" s="60">
        <v>30650314</v>
      </c>
      <c r="L38" s="60">
        <v>31988565</v>
      </c>
      <c r="M38" s="60">
        <v>31988565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31988565</v>
      </c>
      <c r="W38" s="60">
        <v>120234624</v>
      </c>
      <c r="X38" s="60">
        <v>-88246059</v>
      </c>
      <c r="Y38" s="61">
        <v>-73.39</v>
      </c>
      <c r="Z38" s="62">
        <v>240469247</v>
      </c>
    </row>
    <row r="39" spans="1:26" ht="13.5">
      <c r="A39" s="58" t="s">
        <v>60</v>
      </c>
      <c r="B39" s="19">
        <v>801444765</v>
      </c>
      <c r="C39" s="19">
        <v>0</v>
      </c>
      <c r="D39" s="59">
        <v>789807753</v>
      </c>
      <c r="E39" s="60">
        <v>789807753</v>
      </c>
      <c r="F39" s="60">
        <v>440605069</v>
      </c>
      <c r="G39" s="60">
        <v>440605069</v>
      </c>
      <c r="H39" s="60">
        <v>440605069</v>
      </c>
      <c r="I39" s="60">
        <v>440605069</v>
      </c>
      <c r="J39" s="60">
        <v>440605069</v>
      </c>
      <c r="K39" s="60">
        <v>440605069</v>
      </c>
      <c r="L39" s="60">
        <v>792992738</v>
      </c>
      <c r="M39" s="60">
        <v>792992738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792992738</v>
      </c>
      <c r="W39" s="60">
        <v>394903877</v>
      </c>
      <c r="X39" s="60">
        <v>398088861</v>
      </c>
      <c r="Y39" s="61">
        <v>100.81</v>
      </c>
      <c r="Z39" s="62">
        <v>789807753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86784737</v>
      </c>
      <c r="C42" s="19">
        <v>0</v>
      </c>
      <c r="D42" s="59">
        <v>160582992</v>
      </c>
      <c r="E42" s="60">
        <v>160582992</v>
      </c>
      <c r="F42" s="60">
        <v>161592622</v>
      </c>
      <c r="G42" s="60">
        <v>-94717089</v>
      </c>
      <c r="H42" s="60">
        <v>-27328631</v>
      </c>
      <c r="I42" s="60">
        <v>39546902</v>
      </c>
      <c r="J42" s="60">
        <v>16960045</v>
      </c>
      <c r="K42" s="60">
        <v>83168860</v>
      </c>
      <c r="L42" s="60">
        <v>-52555132</v>
      </c>
      <c r="M42" s="60">
        <v>47573773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87120675</v>
      </c>
      <c r="W42" s="60">
        <v>80291496</v>
      </c>
      <c r="X42" s="60">
        <v>6829179</v>
      </c>
      <c r="Y42" s="61">
        <v>8.51</v>
      </c>
      <c r="Z42" s="62">
        <v>160582992</v>
      </c>
    </row>
    <row r="43" spans="1:26" ht="13.5">
      <c r="A43" s="58" t="s">
        <v>63</v>
      </c>
      <c r="B43" s="19">
        <v>-77539837</v>
      </c>
      <c r="C43" s="19">
        <v>0</v>
      </c>
      <c r="D43" s="59">
        <v>-342778992</v>
      </c>
      <c r="E43" s="60">
        <v>-342778992</v>
      </c>
      <c r="F43" s="60">
        <v>-16710020</v>
      </c>
      <c r="G43" s="60">
        <v>-7466200</v>
      </c>
      <c r="H43" s="60">
        <v>-11258823</v>
      </c>
      <c r="I43" s="60">
        <v>-35435043</v>
      </c>
      <c r="J43" s="60">
        <v>-17671674</v>
      </c>
      <c r="K43" s="60">
        <v>0</v>
      </c>
      <c r="L43" s="60">
        <v>-35268758</v>
      </c>
      <c r="M43" s="60">
        <v>-52940432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-88375475</v>
      </c>
      <c r="W43" s="60">
        <v>-171389496</v>
      </c>
      <c r="X43" s="60">
        <v>83014021</v>
      </c>
      <c r="Y43" s="61">
        <v>-48.44</v>
      </c>
      <c r="Z43" s="62">
        <v>-342778992</v>
      </c>
    </row>
    <row r="44" spans="1:26" ht="13.5">
      <c r="A44" s="58" t="s">
        <v>64</v>
      </c>
      <c r="B44" s="19">
        <v>-3407151</v>
      </c>
      <c r="C44" s="19">
        <v>0</v>
      </c>
      <c r="D44" s="59">
        <v>223500000</v>
      </c>
      <c r="E44" s="60">
        <v>223500000</v>
      </c>
      <c r="F44" s="60">
        <v>0</v>
      </c>
      <c r="G44" s="60">
        <v>0</v>
      </c>
      <c r="H44" s="60">
        <v>0</v>
      </c>
      <c r="I44" s="60">
        <v>0</v>
      </c>
      <c r="J44" s="60">
        <v>-697431</v>
      </c>
      <c r="K44" s="60">
        <v>0</v>
      </c>
      <c r="L44" s="60">
        <v>0</v>
      </c>
      <c r="M44" s="60">
        <v>-697431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-697431</v>
      </c>
      <c r="W44" s="60">
        <v>111750000</v>
      </c>
      <c r="X44" s="60">
        <v>-112447431</v>
      </c>
      <c r="Y44" s="61">
        <v>-100.62</v>
      </c>
      <c r="Z44" s="62">
        <v>223500000</v>
      </c>
    </row>
    <row r="45" spans="1:26" ht="13.5">
      <c r="A45" s="70" t="s">
        <v>65</v>
      </c>
      <c r="B45" s="22">
        <v>136998580</v>
      </c>
      <c r="C45" s="22">
        <v>0</v>
      </c>
      <c r="D45" s="99">
        <v>228266000</v>
      </c>
      <c r="E45" s="100">
        <v>228266000</v>
      </c>
      <c r="F45" s="100">
        <v>295727320</v>
      </c>
      <c r="G45" s="100">
        <v>193544031</v>
      </c>
      <c r="H45" s="100">
        <v>154956577</v>
      </c>
      <c r="I45" s="100">
        <v>154956577</v>
      </c>
      <c r="J45" s="100">
        <v>153547517</v>
      </c>
      <c r="K45" s="100">
        <v>236716377</v>
      </c>
      <c r="L45" s="100">
        <v>148892487</v>
      </c>
      <c r="M45" s="100">
        <v>148892487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148892487</v>
      </c>
      <c r="W45" s="100">
        <v>207614000</v>
      </c>
      <c r="X45" s="100">
        <v>-58721513</v>
      </c>
      <c r="Y45" s="101">
        <v>-28.28</v>
      </c>
      <c r="Z45" s="102">
        <v>228266000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21576699</v>
      </c>
      <c r="C49" s="52">
        <v>0</v>
      </c>
      <c r="D49" s="129">
        <v>8181751</v>
      </c>
      <c r="E49" s="54">
        <v>6717579</v>
      </c>
      <c r="F49" s="54">
        <v>0</v>
      </c>
      <c r="G49" s="54">
        <v>0</v>
      </c>
      <c r="H49" s="54">
        <v>0</v>
      </c>
      <c r="I49" s="54">
        <v>8823108</v>
      </c>
      <c r="J49" s="54">
        <v>0</v>
      </c>
      <c r="K49" s="54">
        <v>0</v>
      </c>
      <c r="L49" s="54">
        <v>0</v>
      </c>
      <c r="M49" s="54">
        <v>21841689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245370223</v>
      </c>
      <c r="W49" s="54">
        <v>0</v>
      </c>
      <c r="X49" s="54">
        <v>0</v>
      </c>
      <c r="Y49" s="54">
        <v>312511049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2558371</v>
      </c>
      <c r="C51" s="52">
        <v>0</v>
      </c>
      <c r="D51" s="129">
        <v>287455</v>
      </c>
      <c r="E51" s="54">
        <v>21621</v>
      </c>
      <c r="F51" s="54">
        <v>0</v>
      </c>
      <c r="G51" s="54">
        <v>0</v>
      </c>
      <c r="H51" s="54">
        <v>0</v>
      </c>
      <c r="I51" s="54">
        <v>97936</v>
      </c>
      <c r="J51" s="54">
        <v>0</v>
      </c>
      <c r="K51" s="54">
        <v>0</v>
      </c>
      <c r="L51" s="54">
        <v>0</v>
      </c>
      <c r="M51" s="54">
        <v>283561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172270</v>
      </c>
      <c r="W51" s="54">
        <v>0</v>
      </c>
      <c r="X51" s="54">
        <v>0</v>
      </c>
      <c r="Y51" s="54">
        <v>3421214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21.38988329854947</v>
      </c>
      <c r="C58" s="5">
        <f>IF(C67=0,0,+(C76/C67)*100)</f>
        <v>0</v>
      </c>
      <c r="D58" s="6">
        <f aca="true" t="shared" si="6" ref="D58:Z58">IF(D67=0,0,+(D76/D67)*100)</f>
        <v>70.00016155284676</v>
      </c>
      <c r="E58" s="7">
        <f t="shared" si="6"/>
        <v>70.00016155284676</v>
      </c>
      <c r="F58" s="7">
        <f t="shared" si="6"/>
        <v>79.56644563552163</v>
      </c>
      <c r="G58" s="7">
        <f t="shared" si="6"/>
        <v>34.617958414961976</v>
      </c>
      <c r="H58" s="7">
        <f t="shared" si="6"/>
        <v>66.6458249665328</v>
      </c>
      <c r="I58" s="7">
        <f t="shared" si="6"/>
        <v>52.21542076205549</v>
      </c>
      <c r="J58" s="7">
        <f t="shared" si="6"/>
        <v>68.93355514738762</v>
      </c>
      <c r="K58" s="7">
        <f t="shared" si="6"/>
        <v>73.62075390545816</v>
      </c>
      <c r="L58" s="7">
        <f t="shared" si="6"/>
        <v>68.31366726816603</v>
      </c>
      <c r="M58" s="7">
        <f t="shared" si="6"/>
        <v>70.34221032431618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60.87955337100344</v>
      </c>
      <c r="W58" s="7">
        <f t="shared" si="6"/>
        <v>70.00016155284676</v>
      </c>
      <c r="X58" s="7">
        <f t="shared" si="6"/>
        <v>0</v>
      </c>
      <c r="Y58" s="7">
        <f t="shared" si="6"/>
        <v>0</v>
      </c>
      <c r="Z58" s="8">
        <f t="shared" si="6"/>
        <v>70.00016155284676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21.38988329854947</v>
      </c>
      <c r="C60" s="12">
        <f t="shared" si="7"/>
        <v>0</v>
      </c>
      <c r="D60" s="3">
        <f t="shared" si="7"/>
        <v>70.00016155284676</v>
      </c>
      <c r="E60" s="13">
        <f t="shared" si="7"/>
        <v>70.00016155284676</v>
      </c>
      <c r="F60" s="13">
        <f t="shared" si="7"/>
        <v>79.56644563552163</v>
      </c>
      <c r="G60" s="13">
        <f t="shared" si="7"/>
        <v>34.617958414961976</v>
      </c>
      <c r="H60" s="13">
        <f t="shared" si="7"/>
        <v>66.6458249665328</v>
      </c>
      <c r="I60" s="13">
        <f t="shared" si="7"/>
        <v>52.21542076205549</v>
      </c>
      <c r="J60" s="13">
        <f t="shared" si="7"/>
        <v>68.93355514738762</v>
      </c>
      <c r="K60" s="13">
        <f t="shared" si="7"/>
        <v>73.62075390545816</v>
      </c>
      <c r="L60" s="13">
        <f t="shared" si="7"/>
        <v>68.31366726816603</v>
      </c>
      <c r="M60" s="13">
        <f t="shared" si="7"/>
        <v>70.34221032431618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60.87955337100344</v>
      </c>
      <c r="W60" s="13">
        <f t="shared" si="7"/>
        <v>70.00016155284676</v>
      </c>
      <c r="X60" s="13">
        <f t="shared" si="7"/>
        <v>0</v>
      </c>
      <c r="Y60" s="13">
        <f t="shared" si="7"/>
        <v>0</v>
      </c>
      <c r="Z60" s="14">
        <f t="shared" si="7"/>
        <v>70.00016155284676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73.49462977560584</v>
      </c>
      <c r="E62" s="13">
        <f t="shared" si="7"/>
        <v>73.49462977560584</v>
      </c>
      <c r="F62" s="13">
        <f t="shared" si="7"/>
        <v>79.56644563552163</v>
      </c>
      <c r="G62" s="13">
        <f t="shared" si="7"/>
        <v>34.617958414961976</v>
      </c>
      <c r="H62" s="13">
        <f t="shared" si="7"/>
        <v>66.6458249665328</v>
      </c>
      <c r="I62" s="13">
        <f t="shared" si="7"/>
        <v>52.21542076205549</v>
      </c>
      <c r="J62" s="13">
        <f t="shared" si="7"/>
        <v>68.93355514738762</v>
      </c>
      <c r="K62" s="13">
        <f t="shared" si="7"/>
        <v>73.62075390545816</v>
      </c>
      <c r="L62" s="13">
        <f t="shared" si="7"/>
        <v>68.31658217268246</v>
      </c>
      <c r="M62" s="13">
        <f t="shared" si="7"/>
        <v>70.34318835872519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60.87995795679486</v>
      </c>
      <c r="W62" s="13">
        <f t="shared" si="7"/>
        <v>73.49462977560584</v>
      </c>
      <c r="X62" s="13">
        <f t="shared" si="7"/>
        <v>0</v>
      </c>
      <c r="Y62" s="13">
        <f t="shared" si="7"/>
        <v>0</v>
      </c>
      <c r="Z62" s="14">
        <f t="shared" si="7"/>
        <v>73.49462977560584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127186851</v>
      </c>
      <c r="C67" s="24"/>
      <c r="D67" s="25">
        <v>100152986</v>
      </c>
      <c r="E67" s="26">
        <v>100152986</v>
      </c>
      <c r="F67" s="26">
        <v>6860270</v>
      </c>
      <c r="G67" s="26">
        <v>20463610</v>
      </c>
      <c r="H67" s="26">
        <v>11952000</v>
      </c>
      <c r="I67" s="26">
        <v>39275880</v>
      </c>
      <c r="J67" s="26">
        <v>11885631</v>
      </c>
      <c r="K67" s="26">
        <v>12357385</v>
      </c>
      <c r="L67" s="26">
        <v>11718494</v>
      </c>
      <c r="M67" s="26">
        <v>35961510</v>
      </c>
      <c r="N67" s="26"/>
      <c r="O67" s="26"/>
      <c r="P67" s="26"/>
      <c r="Q67" s="26"/>
      <c r="R67" s="26"/>
      <c r="S67" s="26"/>
      <c r="T67" s="26"/>
      <c r="U67" s="26"/>
      <c r="V67" s="26">
        <v>75237390</v>
      </c>
      <c r="W67" s="26">
        <v>50076493</v>
      </c>
      <c r="X67" s="26"/>
      <c r="Y67" s="25"/>
      <c r="Z67" s="27">
        <v>100152986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127186851</v>
      </c>
      <c r="C69" s="19"/>
      <c r="D69" s="20">
        <v>100152986</v>
      </c>
      <c r="E69" s="21">
        <v>100152986</v>
      </c>
      <c r="F69" s="21">
        <v>6860270</v>
      </c>
      <c r="G69" s="21">
        <v>20463610</v>
      </c>
      <c r="H69" s="21">
        <v>11952000</v>
      </c>
      <c r="I69" s="21">
        <v>39275880</v>
      </c>
      <c r="J69" s="21">
        <v>11885631</v>
      </c>
      <c r="K69" s="21">
        <v>12357385</v>
      </c>
      <c r="L69" s="21">
        <v>11718494</v>
      </c>
      <c r="M69" s="21">
        <v>35961510</v>
      </c>
      <c r="N69" s="21"/>
      <c r="O69" s="21"/>
      <c r="P69" s="21"/>
      <c r="Q69" s="21"/>
      <c r="R69" s="21"/>
      <c r="S69" s="21"/>
      <c r="T69" s="21"/>
      <c r="U69" s="21"/>
      <c r="V69" s="21">
        <v>75237390</v>
      </c>
      <c r="W69" s="21">
        <v>50076493</v>
      </c>
      <c r="X69" s="21"/>
      <c r="Y69" s="20"/>
      <c r="Z69" s="23">
        <v>100152986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95390986</v>
      </c>
      <c r="E71" s="21">
        <v>95390986</v>
      </c>
      <c r="F71" s="21">
        <v>6860270</v>
      </c>
      <c r="G71" s="21">
        <v>20463610</v>
      </c>
      <c r="H71" s="21">
        <v>11952000</v>
      </c>
      <c r="I71" s="21">
        <v>39275880</v>
      </c>
      <c r="J71" s="21">
        <v>11885631</v>
      </c>
      <c r="K71" s="21">
        <v>12357385</v>
      </c>
      <c r="L71" s="21">
        <v>11717994</v>
      </c>
      <c r="M71" s="21">
        <v>35961010</v>
      </c>
      <c r="N71" s="21"/>
      <c r="O71" s="21"/>
      <c r="P71" s="21"/>
      <c r="Q71" s="21"/>
      <c r="R71" s="21"/>
      <c r="S71" s="21"/>
      <c r="T71" s="21"/>
      <c r="U71" s="21"/>
      <c r="V71" s="21">
        <v>75236890</v>
      </c>
      <c r="W71" s="21">
        <v>47695493</v>
      </c>
      <c r="X71" s="21"/>
      <c r="Y71" s="20"/>
      <c r="Z71" s="23">
        <v>95390986</v>
      </c>
    </row>
    <row r="72" spans="1:26" ht="13.5" hidden="1">
      <c r="A72" s="39" t="s">
        <v>105</v>
      </c>
      <c r="B72" s="19"/>
      <c r="C72" s="19"/>
      <c r="D72" s="20">
        <v>4762000</v>
      </c>
      <c r="E72" s="21">
        <v>4762000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2381000</v>
      </c>
      <c r="X72" s="21"/>
      <c r="Y72" s="20"/>
      <c r="Z72" s="23">
        <v>4762000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127186851</v>
      </c>
      <c r="C74" s="19"/>
      <c r="D74" s="20"/>
      <c r="E74" s="21"/>
      <c r="F74" s="21"/>
      <c r="G74" s="21"/>
      <c r="H74" s="21"/>
      <c r="I74" s="21"/>
      <c r="J74" s="21"/>
      <c r="K74" s="21"/>
      <c r="L74" s="21">
        <v>500</v>
      </c>
      <c r="M74" s="21">
        <v>500</v>
      </c>
      <c r="N74" s="21"/>
      <c r="O74" s="21"/>
      <c r="P74" s="21"/>
      <c r="Q74" s="21"/>
      <c r="R74" s="21"/>
      <c r="S74" s="21"/>
      <c r="T74" s="21"/>
      <c r="U74" s="21"/>
      <c r="V74" s="21">
        <v>500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27205119</v>
      </c>
      <c r="C76" s="32"/>
      <c r="D76" s="33">
        <v>70107252</v>
      </c>
      <c r="E76" s="34">
        <v>70107252</v>
      </c>
      <c r="F76" s="34">
        <v>5458473</v>
      </c>
      <c r="G76" s="34">
        <v>7084084</v>
      </c>
      <c r="H76" s="34">
        <v>7965509</v>
      </c>
      <c r="I76" s="34">
        <v>20508066</v>
      </c>
      <c r="J76" s="34">
        <v>8193188</v>
      </c>
      <c r="K76" s="34">
        <v>9097600</v>
      </c>
      <c r="L76" s="34">
        <v>8005333</v>
      </c>
      <c r="M76" s="34">
        <v>25296121</v>
      </c>
      <c r="N76" s="34"/>
      <c r="O76" s="34"/>
      <c r="P76" s="34"/>
      <c r="Q76" s="34"/>
      <c r="R76" s="34"/>
      <c r="S76" s="34"/>
      <c r="T76" s="34"/>
      <c r="U76" s="34"/>
      <c r="V76" s="34">
        <v>45804187</v>
      </c>
      <c r="W76" s="34">
        <v>35053626</v>
      </c>
      <c r="X76" s="34"/>
      <c r="Y76" s="33"/>
      <c r="Z76" s="35">
        <v>70107252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27205119</v>
      </c>
      <c r="C78" s="19"/>
      <c r="D78" s="20">
        <v>70107252</v>
      </c>
      <c r="E78" s="21">
        <v>70107252</v>
      </c>
      <c r="F78" s="21">
        <v>5458473</v>
      </c>
      <c r="G78" s="21">
        <v>7084084</v>
      </c>
      <c r="H78" s="21">
        <v>7965509</v>
      </c>
      <c r="I78" s="21">
        <v>20508066</v>
      </c>
      <c r="J78" s="21">
        <v>8193188</v>
      </c>
      <c r="K78" s="21">
        <v>9097600</v>
      </c>
      <c r="L78" s="21">
        <v>8005333</v>
      </c>
      <c r="M78" s="21">
        <v>25296121</v>
      </c>
      <c r="N78" s="21"/>
      <c r="O78" s="21"/>
      <c r="P78" s="21"/>
      <c r="Q78" s="21"/>
      <c r="R78" s="21"/>
      <c r="S78" s="21"/>
      <c r="T78" s="21"/>
      <c r="U78" s="21"/>
      <c r="V78" s="21">
        <v>45804187</v>
      </c>
      <c r="W78" s="21">
        <v>35053626</v>
      </c>
      <c r="X78" s="21"/>
      <c r="Y78" s="20"/>
      <c r="Z78" s="23">
        <v>70107252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27205119</v>
      </c>
      <c r="C80" s="19"/>
      <c r="D80" s="20">
        <v>70107252</v>
      </c>
      <c r="E80" s="21">
        <v>70107252</v>
      </c>
      <c r="F80" s="21">
        <v>5458473</v>
      </c>
      <c r="G80" s="21">
        <v>7084084</v>
      </c>
      <c r="H80" s="21">
        <v>7965509</v>
      </c>
      <c r="I80" s="21">
        <v>20508066</v>
      </c>
      <c r="J80" s="21">
        <v>8193188</v>
      </c>
      <c r="K80" s="21">
        <v>9097600</v>
      </c>
      <c r="L80" s="21">
        <v>8005333</v>
      </c>
      <c r="M80" s="21">
        <v>25296121</v>
      </c>
      <c r="N80" s="21"/>
      <c r="O80" s="21"/>
      <c r="P80" s="21"/>
      <c r="Q80" s="21"/>
      <c r="R80" s="21"/>
      <c r="S80" s="21"/>
      <c r="T80" s="21"/>
      <c r="U80" s="21"/>
      <c r="V80" s="21">
        <v>45804187</v>
      </c>
      <c r="W80" s="21">
        <v>35053626</v>
      </c>
      <c r="X80" s="21"/>
      <c r="Y80" s="20"/>
      <c r="Z80" s="23">
        <v>70107252</v>
      </c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52886000</v>
      </c>
      <c r="F5" s="358">
        <f t="shared" si="0"/>
        <v>52886000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26443000</v>
      </c>
      <c r="Y5" s="358">
        <f t="shared" si="0"/>
        <v>-26443000</v>
      </c>
      <c r="Z5" s="359">
        <f>+IF(X5&lt;&gt;0,+(Y5/X5)*100,0)</f>
        <v>-100</v>
      </c>
      <c r="AA5" s="360">
        <f>+AA6+AA8+AA11+AA13+AA15</f>
        <v>52886000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52886000</v>
      </c>
      <c r="F11" s="364">
        <f t="shared" si="3"/>
        <v>52886000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26443000</v>
      </c>
      <c r="Y11" s="364">
        <f t="shared" si="3"/>
        <v>-26443000</v>
      </c>
      <c r="Z11" s="365">
        <f>+IF(X11&lt;&gt;0,+(Y11/X11)*100,0)</f>
        <v>-100</v>
      </c>
      <c r="AA11" s="366">
        <f t="shared" si="3"/>
        <v>52886000</v>
      </c>
    </row>
    <row r="12" spans="1:27" ht="13.5">
      <c r="A12" s="291" t="s">
        <v>231</v>
      </c>
      <c r="B12" s="136"/>
      <c r="C12" s="60"/>
      <c r="D12" s="340"/>
      <c r="E12" s="60">
        <v>52886000</v>
      </c>
      <c r="F12" s="59">
        <v>52886000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26443000</v>
      </c>
      <c r="Y12" s="59">
        <v>-26443000</v>
      </c>
      <c r="Z12" s="61">
        <v>-100</v>
      </c>
      <c r="AA12" s="62">
        <v>52886000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52886000</v>
      </c>
      <c r="F60" s="264">
        <f t="shared" si="14"/>
        <v>52886000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26443000</v>
      </c>
      <c r="Y60" s="264">
        <f t="shared" si="14"/>
        <v>-26443000</v>
      </c>
      <c r="Z60" s="337">
        <f>+IF(X60&lt;&gt;0,+(Y60/X60)*100,0)</f>
        <v>-100</v>
      </c>
      <c r="AA60" s="232">
        <f>+AA57+AA54+AA51+AA40+AA37+AA34+AA22+AA5</f>
        <v>52886000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631198938</v>
      </c>
      <c r="D5" s="153">
        <f>SUM(D6:D8)</f>
        <v>0</v>
      </c>
      <c r="E5" s="154">
        <f t="shared" si="0"/>
        <v>100972245</v>
      </c>
      <c r="F5" s="100">
        <f t="shared" si="0"/>
        <v>100972245</v>
      </c>
      <c r="G5" s="100">
        <f t="shared" si="0"/>
        <v>141642948</v>
      </c>
      <c r="H5" s="100">
        <f t="shared" si="0"/>
        <v>4109055</v>
      </c>
      <c r="I5" s="100">
        <f t="shared" si="0"/>
        <v>991805</v>
      </c>
      <c r="J5" s="100">
        <f t="shared" si="0"/>
        <v>146743808</v>
      </c>
      <c r="K5" s="100">
        <f t="shared" si="0"/>
        <v>2867157</v>
      </c>
      <c r="L5" s="100">
        <f t="shared" si="0"/>
        <v>115109219</v>
      </c>
      <c r="M5" s="100">
        <f t="shared" si="0"/>
        <v>701960</v>
      </c>
      <c r="N5" s="100">
        <f t="shared" si="0"/>
        <v>118678336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265422144</v>
      </c>
      <c r="X5" s="100">
        <f t="shared" si="0"/>
        <v>50486123</v>
      </c>
      <c r="Y5" s="100">
        <f t="shared" si="0"/>
        <v>214936021</v>
      </c>
      <c r="Z5" s="137">
        <f>+IF(X5&lt;&gt;0,+(Y5/X5)*100,0)</f>
        <v>425.732871189178</v>
      </c>
      <c r="AA5" s="153">
        <f>SUM(AA6:AA8)</f>
        <v>100972245</v>
      </c>
    </row>
    <row r="6" spans="1:27" ht="13.5">
      <c r="A6" s="138" t="s">
        <v>75</v>
      </c>
      <c r="B6" s="136"/>
      <c r="C6" s="155"/>
      <c r="D6" s="155"/>
      <c r="E6" s="156">
        <v>21759245</v>
      </c>
      <c r="F6" s="60">
        <v>21759245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10879623</v>
      </c>
      <c r="Y6" s="60">
        <v>-10879623</v>
      </c>
      <c r="Z6" s="140">
        <v>-100</v>
      </c>
      <c r="AA6" s="155">
        <v>21759245</v>
      </c>
    </row>
    <row r="7" spans="1:27" ht="13.5">
      <c r="A7" s="138" t="s">
        <v>76</v>
      </c>
      <c r="B7" s="136"/>
      <c r="C7" s="157">
        <v>631198938</v>
      </c>
      <c r="D7" s="157"/>
      <c r="E7" s="158">
        <v>26589000</v>
      </c>
      <c r="F7" s="159">
        <v>26589000</v>
      </c>
      <c r="G7" s="159">
        <v>141642948</v>
      </c>
      <c r="H7" s="159">
        <v>4055546</v>
      </c>
      <c r="I7" s="159">
        <v>990752</v>
      </c>
      <c r="J7" s="159">
        <v>146689246</v>
      </c>
      <c r="K7" s="159">
        <v>2866631</v>
      </c>
      <c r="L7" s="159">
        <v>115109219</v>
      </c>
      <c r="M7" s="159">
        <v>701960</v>
      </c>
      <c r="N7" s="159">
        <v>118677810</v>
      </c>
      <c r="O7" s="159"/>
      <c r="P7" s="159"/>
      <c r="Q7" s="159"/>
      <c r="R7" s="159"/>
      <c r="S7" s="159"/>
      <c r="T7" s="159"/>
      <c r="U7" s="159"/>
      <c r="V7" s="159"/>
      <c r="W7" s="159">
        <v>265367056</v>
      </c>
      <c r="X7" s="159">
        <v>13294500</v>
      </c>
      <c r="Y7" s="159">
        <v>252072556</v>
      </c>
      <c r="Z7" s="141">
        <v>1896.07</v>
      </c>
      <c r="AA7" s="157">
        <v>26589000</v>
      </c>
    </row>
    <row r="8" spans="1:27" ht="13.5">
      <c r="A8" s="138" t="s">
        <v>77</v>
      </c>
      <c r="B8" s="136"/>
      <c r="C8" s="155"/>
      <c r="D8" s="155"/>
      <c r="E8" s="156">
        <v>52624000</v>
      </c>
      <c r="F8" s="60">
        <v>52624000</v>
      </c>
      <c r="G8" s="60"/>
      <c r="H8" s="60">
        <v>53509</v>
      </c>
      <c r="I8" s="60">
        <v>1053</v>
      </c>
      <c r="J8" s="60">
        <v>54562</v>
      </c>
      <c r="K8" s="60">
        <v>526</v>
      </c>
      <c r="L8" s="60"/>
      <c r="M8" s="60"/>
      <c r="N8" s="60">
        <v>526</v>
      </c>
      <c r="O8" s="60"/>
      <c r="P8" s="60"/>
      <c r="Q8" s="60"/>
      <c r="R8" s="60"/>
      <c r="S8" s="60"/>
      <c r="T8" s="60"/>
      <c r="U8" s="60"/>
      <c r="V8" s="60"/>
      <c r="W8" s="60">
        <v>55088</v>
      </c>
      <c r="X8" s="60">
        <v>26312000</v>
      </c>
      <c r="Y8" s="60">
        <v>-26256912</v>
      </c>
      <c r="Z8" s="140">
        <v>-99.79</v>
      </c>
      <c r="AA8" s="155">
        <v>52624000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46178464</v>
      </c>
      <c r="F9" s="100">
        <f t="shared" si="1"/>
        <v>46178464</v>
      </c>
      <c r="G9" s="100">
        <f t="shared" si="1"/>
        <v>0</v>
      </c>
      <c r="H9" s="100">
        <f t="shared" si="1"/>
        <v>0</v>
      </c>
      <c r="I9" s="100">
        <f t="shared" si="1"/>
        <v>113155</v>
      </c>
      <c r="J9" s="100">
        <f t="shared" si="1"/>
        <v>113155</v>
      </c>
      <c r="K9" s="100">
        <f t="shared" si="1"/>
        <v>0</v>
      </c>
      <c r="L9" s="100">
        <f t="shared" si="1"/>
        <v>207089</v>
      </c>
      <c r="M9" s="100">
        <f t="shared" si="1"/>
        <v>8030</v>
      </c>
      <c r="N9" s="100">
        <f t="shared" si="1"/>
        <v>215119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328274</v>
      </c>
      <c r="X9" s="100">
        <f t="shared" si="1"/>
        <v>23089232</v>
      </c>
      <c r="Y9" s="100">
        <f t="shared" si="1"/>
        <v>-22760958</v>
      </c>
      <c r="Z9" s="137">
        <f>+IF(X9&lt;&gt;0,+(Y9/X9)*100,0)</f>
        <v>-98.5782376823967</v>
      </c>
      <c r="AA9" s="153">
        <f>SUM(AA10:AA14)</f>
        <v>46178464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>
        <v>113155</v>
      </c>
      <c r="J10" s="60">
        <v>113155</v>
      </c>
      <c r="K10" s="60"/>
      <c r="L10" s="60">
        <v>207089</v>
      </c>
      <c r="M10" s="60">
        <v>8030</v>
      </c>
      <c r="N10" s="60">
        <v>215119</v>
      </c>
      <c r="O10" s="60"/>
      <c r="P10" s="60"/>
      <c r="Q10" s="60"/>
      <c r="R10" s="60"/>
      <c r="S10" s="60"/>
      <c r="T10" s="60"/>
      <c r="U10" s="60"/>
      <c r="V10" s="60"/>
      <c r="W10" s="60">
        <v>328274</v>
      </c>
      <c r="X10" s="60"/>
      <c r="Y10" s="60">
        <v>328274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>
        <v>3020464</v>
      </c>
      <c r="F11" s="60">
        <v>3020464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1510232</v>
      </c>
      <c r="Y11" s="60">
        <v>-1510232</v>
      </c>
      <c r="Z11" s="140">
        <v>-100</v>
      </c>
      <c r="AA11" s="155">
        <v>3020464</v>
      </c>
    </row>
    <row r="12" spans="1:27" ht="13.5">
      <c r="A12" s="138" t="s">
        <v>81</v>
      </c>
      <c r="B12" s="136"/>
      <c r="C12" s="155"/>
      <c r="D12" s="155"/>
      <c r="E12" s="156">
        <v>43158000</v>
      </c>
      <c r="F12" s="60">
        <v>43158000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21579000</v>
      </c>
      <c r="Y12" s="60">
        <v>-21579000</v>
      </c>
      <c r="Z12" s="140">
        <v>-100</v>
      </c>
      <c r="AA12" s="155">
        <v>43158000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29194045</v>
      </c>
      <c r="F15" s="100">
        <f t="shared" si="2"/>
        <v>29194045</v>
      </c>
      <c r="G15" s="100">
        <f t="shared" si="2"/>
        <v>0</v>
      </c>
      <c r="H15" s="100">
        <f t="shared" si="2"/>
        <v>0</v>
      </c>
      <c r="I15" s="100">
        <f t="shared" si="2"/>
        <v>19506766</v>
      </c>
      <c r="J15" s="100">
        <f t="shared" si="2"/>
        <v>19506766</v>
      </c>
      <c r="K15" s="100">
        <f t="shared" si="2"/>
        <v>0</v>
      </c>
      <c r="L15" s="100">
        <f t="shared" si="2"/>
        <v>27768244</v>
      </c>
      <c r="M15" s="100">
        <f t="shared" si="2"/>
        <v>23786816</v>
      </c>
      <c r="N15" s="100">
        <f t="shared" si="2"/>
        <v>51555060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71061826</v>
      </c>
      <c r="X15" s="100">
        <f t="shared" si="2"/>
        <v>14597023</v>
      </c>
      <c r="Y15" s="100">
        <f t="shared" si="2"/>
        <v>56464803</v>
      </c>
      <c r="Z15" s="137">
        <f>+IF(X15&lt;&gt;0,+(Y15/X15)*100,0)</f>
        <v>386.8241010512897</v>
      </c>
      <c r="AA15" s="153">
        <f>SUM(AA16:AA18)</f>
        <v>29194045</v>
      </c>
    </row>
    <row r="16" spans="1:27" ht="13.5">
      <c r="A16" s="138" t="s">
        <v>85</v>
      </c>
      <c r="B16" s="136"/>
      <c r="C16" s="155"/>
      <c r="D16" s="155"/>
      <c r="E16" s="156">
        <v>1000000</v>
      </c>
      <c r="F16" s="60">
        <v>1000000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500000</v>
      </c>
      <c r="Y16" s="60">
        <v>-500000</v>
      </c>
      <c r="Z16" s="140">
        <v>-100</v>
      </c>
      <c r="AA16" s="155">
        <v>1000000</v>
      </c>
    </row>
    <row r="17" spans="1:27" ht="13.5">
      <c r="A17" s="138" t="s">
        <v>86</v>
      </c>
      <c r="B17" s="136"/>
      <c r="C17" s="155"/>
      <c r="D17" s="155"/>
      <c r="E17" s="156">
        <v>6595045</v>
      </c>
      <c r="F17" s="60">
        <v>6595045</v>
      </c>
      <c r="G17" s="60"/>
      <c r="H17" s="60"/>
      <c r="I17" s="60">
        <v>19506766</v>
      </c>
      <c r="J17" s="60">
        <v>19506766</v>
      </c>
      <c r="K17" s="60"/>
      <c r="L17" s="60">
        <v>27768244</v>
      </c>
      <c r="M17" s="60">
        <v>23786816</v>
      </c>
      <c r="N17" s="60">
        <v>51555060</v>
      </c>
      <c r="O17" s="60"/>
      <c r="P17" s="60"/>
      <c r="Q17" s="60"/>
      <c r="R17" s="60"/>
      <c r="S17" s="60"/>
      <c r="T17" s="60"/>
      <c r="U17" s="60"/>
      <c r="V17" s="60"/>
      <c r="W17" s="60">
        <v>71061826</v>
      </c>
      <c r="X17" s="60">
        <v>3297523</v>
      </c>
      <c r="Y17" s="60">
        <v>67764303</v>
      </c>
      <c r="Z17" s="140">
        <v>2055.01</v>
      </c>
      <c r="AA17" s="155">
        <v>6595045</v>
      </c>
    </row>
    <row r="18" spans="1:27" ht="13.5">
      <c r="A18" s="138" t="s">
        <v>87</v>
      </c>
      <c r="B18" s="136"/>
      <c r="C18" s="155"/>
      <c r="D18" s="155"/>
      <c r="E18" s="156">
        <v>21599000</v>
      </c>
      <c r="F18" s="60">
        <v>21599000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10799500</v>
      </c>
      <c r="Y18" s="60">
        <v>-10799500</v>
      </c>
      <c r="Z18" s="140">
        <v>-100</v>
      </c>
      <c r="AA18" s="155">
        <v>21599000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419199286</v>
      </c>
      <c r="F19" s="100">
        <f t="shared" si="3"/>
        <v>419199286</v>
      </c>
      <c r="G19" s="100">
        <f t="shared" si="3"/>
        <v>6860270</v>
      </c>
      <c r="H19" s="100">
        <f t="shared" si="3"/>
        <v>26680610</v>
      </c>
      <c r="I19" s="100">
        <f t="shared" si="3"/>
        <v>14132094</v>
      </c>
      <c r="J19" s="100">
        <f t="shared" si="3"/>
        <v>47672974</v>
      </c>
      <c r="K19" s="100">
        <f t="shared" si="3"/>
        <v>11885631</v>
      </c>
      <c r="L19" s="100">
        <f t="shared" si="3"/>
        <v>14120750</v>
      </c>
      <c r="M19" s="100">
        <f t="shared" si="3"/>
        <v>11717994</v>
      </c>
      <c r="N19" s="100">
        <f t="shared" si="3"/>
        <v>37724375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85397349</v>
      </c>
      <c r="X19" s="100">
        <f t="shared" si="3"/>
        <v>209599644</v>
      </c>
      <c r="Y19" s="100">
        <f t="shared" si="3"/>
        <v>-124202295</v>
      </c>
      <c r="Z19" s="137">
        <f>+IF(X19&lt;&gt;0,+(Y19/X19)*100,0)</f>
        <v>-59.256920779884524</v>
      </c>
      <c r="AA19" s="153">
        <f>SUM(AA20:AA23)</f>
        <v>419199286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>
        <v>342507615</v>
      </c>
      <c r="F21" s="60">
        <v>342507615</v>
      </c>
      <c r="G21" s="60">
        <v>6860270</v>
      </c>
      <c r="H21" s="60">
        <v>26680610</v>
      </c>
      <c r="I21" s="60">
        <v>14132094</v>
      </c>
      <c r="J21" s="60">
        <v>47672974</v>
      </c>
      <c r="K21" s="60">
        <v>11885631</v>
      </c>
      <c r="L21" s="60">
        <v>14120750</v>
      </c>
      <c r="M21" s="60">
        <v>11717994</v>
      </c>
      <c r="N21" s="60">
        <v>37724375</v>
      </c>
      <c r="O21" s="60"/>
      <c r="P21" s="60"/>
      <c r="Q21" s="60"/>
      <c r="R21" s="60"/>
      <c r="S21" s="60"/>
      <c r="T21" s="60"/>
      <c r="U21" s="60"/>
      <c r="V21" s="60"/>
      <c r="W21" s="60">
        <v>85397349</v>
      </c>
      <c r="X21" s="60">
        <v>171253808</v>
      </c>
      <c r="Y21" s="60">
        <v>-85856459</v>
      </c>
      <c r="Z21" s="140">
        <v>-50.13</v>
      </c>
      <c r="AA21" s="155">
        <v>342507615</v>
      </c>
    </row>
    <row r="22" spans="1:27" ht="13.5">
      <c r="A22" s="138" t="s">
        <v>91</v>
      </c>
      <c r="B22" s="136"/>
      <c r="C22" s="157"/>
      <c r="D22" s="157"/>
      <c r="E22" s="158">
        <v>76691671</v>
      </c>
      <c r="F22" s="159">
        <v>76691671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38345836</v>
      </c>
      <c r="Y22" s="159">
        <v>-38345836</v>
      </c>
      <c r="Z22" s="141">
        <v>-100</v>
      </c>
      <c r="AA22" s="157">
        <v>76691671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631198938</v>
      </c>
      <c r="D25" s="168">
        <f>+D5+D9+D15+D19+D24</f>
        <v>0</v>
      </c>
      <c r="E25" s="169">
        <f t="shared" si="4"/>
        <v>595544040</v>
      </c>
      <c r="F25" s="73">
        <f t="shared" si="4"/>
        <v>595544040</v>
      </c>
      <c r="G25" s="73">
        <f t="shared" si="4"/>
        <v>148503218</v>
      </c>
      <c r="H25" s="73">
        <f t="shared" si="4"/>
        <v>30789665</v>
      </c>
      <c r="I25" s="73">
        <f t="shared" si="4"/>
        <v>34743820</v>
      </c>
      <c r="J25" s="73">
        <f t="shared" si="4"/>
        <v>214036703</v>
      </c>
      <c r="K25" s="73">
        <f t="shared" si="4"/>
        <v>14752788</v>
      </c>
      <c r="L25" s="73">
        <f t="shared" si="4"/>
        <v>157205302</v>
      </c>
      <c r="M25" s="73">
        <f t="shared" si="4"/>
        <v>36214800</v>
      </c>
      <c r="N25" s="73">
        <f t="shared" si="4"/>
        <v>208172890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422209593</v>
      </c>
      <c r="X25" s="73">
        <f t="shared" si="4"/>
        <v>297772022</v>
      </c>
      <c r="Y25" s="73">
        <f t="shared" si="4"/>
        <v>124437571</v>
      </c>
      <c r="Z25" s="170">
        <f>+IF(X25&lt;&gt;0,+(Y25/X25)*100,0)</f>
        <v>41.78954428431829</v>
      </c>
      <c r="AA25" s="168">
        <f>+AA5+AA9+AA15+AA19+AA24</f>
        <v>595544040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384372791</v>
      </c>
      <c r="D28" s="153">
        <f>SUM(D29:D31)</f>
        <v>0</v>
      </c>
      <c r="E28" s="154">
        <f t="shared" si="5"/>
        <v>126085203</v>
      </c>
      <c r="F28" s="100">
        <f t="shared" si="5"/>
        <v>126085203</v>
      </c>
      <c r="G28" s="100">
        <f t="shared" si="5"/>
        <v>7498716</v>
      </c>
      <c r="H28" s="100">
        <f t="shared" si="5"/>
        <v>8951602</v>
      </c>
      <c r="I28" s="100">
        <f t="shared" si="5"/>
        <v>7030706</v>
      </c>
      <c r="J28" s="100">
        <f t="shared" si="5"/>
        <v>23481024</v>
      </c>
      <c r="K28" s="100">
        <f t="shared" si="5"/>
        <v>7630843</v>
      </c>
      <c r="L28" s="100">
        <f t="shared" si="5"/>
        <v>10149472</v>
      </c>
      <c r="M28" s="100">
        <f t="shared" si="5"/>
        <v>7399065</v>
      </c>
      <c r="N28" s="100">
        <f t="shared" si="5"/>
        <v>25179380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48660404</v>
      </c>
      <c r="X28" s="100">
        <f t="shared" si="5"/>
        <v>63042602</v>
      </c>
      <c r="Y28" s="100">
        <f t="shared" si="5"/>
        <v>-14382198</v>
      </c>
      <c r="Z28" s="137">
        <f>+IF(X28&lt;&gt;0,+(Y28/X28)*100,0)</f>
        <v>-22.81345874651557</v>
      </c>
      <c r="AA28" s="153">
        <f>SUM(AA29:AA31)</f>
        <v>126085203</v>
      </c>
    </row>
    <row r="29" spans="1:27" ht="13.5">
      <c r="A29" s="138" t="s">
        <v>75</v>
      </c>
      <c r="B29" s="136"/>
      <c r="C29" s="155">
        <v>160877055</v>
      </c>
      <c r="D29" s="155"/>
      <c r="E29" s="156">
        <v>40038637</v>
      </c>
      <c r="F29" s="60">
        <v>40038637</v>
      </c>
      <c r="G29" s="60">
        <v>2229722</v>
      </c>
      <c r="H29" s="60">
        <v>2746680</v>
      </c>
      <c r="I29" s="60">
        <v>2329248</v>
      </c>
      <c r="J29" s="60">
        <v>7305650</v>
      </c>
      <c r="K29" s="60">
        <v>2355332</v>
      </c>
      <c r="L29" s="60">
        <v>3398510</v>
      </c>
      <c r="M29" s="60">
        <v>3186224</v>
      </c>
      <c r="N29" s="60">
        <v>8940066</v>
      </c>
      <c r="O29" s="60"/>
      <c r="P29" s="60"/>
      <c r="Q29" s="60"/>
      <c r="R29" s="60"/>
      <c r="S29" s="60"/>
      <c r="T29" s="60"/>
      <c r="U29" s="60"/>
      <c r="V29" s="60"/>
      <c r="W29" s="60">
        <v>16245716</v>
      </c>
      <c r="X29" s="60">
        <v>20019319</v>
      </c>
      <c r="Y29" s="60">
        <v>-3773603</v>
      </c>
      <c r="Z29" s="140">
        <v>-18.85</v>
      </c>
      <c r="AA29" s="155">
        <v>40038637</v>
      </c>
    </row>
    <row r="30" spans="1:27" ht="13.5">
      <c r="A30" s="138" t="s">
        <v>76</v>
      </c>
      <c r="B30" s="136"/>
      <c r="C30" s="157">
        <v>223495736</v>
      </c>
      <c r="D30" s="157"/>
      <c r="E30" s="158">
        <v>21114000</v>
      </c>
      <c r="F30" s="159">
        <v>21114000</v>
      </c>
      <c r="G30" s="159">
        <v>1747703</v>
      </c>
      <c r="H30" s="159">
        <v>1995490</v>
      </c>
      <c r="I30" s="159">
        <v>2519684</v>
      </c>
      <c r="J30" s="159">
        <v>6262877</v>
      </c>
      <c r="K30" s="159">
        <v>1534185</v>
      </c>
      <c r="L30" s="159">
        <v>3542352</v>
      </c>
      <c r="M30" s="159">
        <v>1545223</v>
      </c>
      <c r="N30" s="159">
        <v>6621760</v>
      </c>
      <c r="O30" s="159"/>
      <c r="P30" s="159"/>
      <c r="Q30" s="159"/>
      <c r="R30" s="159"/>
      <c r="S30" s="159"/>
      <c r="T30" s="159"/>
      <c r="U30" s="159"/>
      <c r="V30" s="159"/>
      <c r="W30" s="159">
        <v>12884637</v>
      </c>
      <c r="X30" s="159">
        <v>10557000</v>
      </c>
      <c r="Y30" s="159">
        <v>2327637</v>
      </c>
      <c r="Z30" s="141">
        <v>22.05</v>
      </c>
      <c r="AA30" s="157">
        <v>21114000</v>
      </c>
    </row>
    <row r="31" spans="1:27" ht="13.5">
      <c r="A31" s="138" t="s">
        <v>77</v>
      </c>
      <c r="B31" s="136"/>
      <c r="C31" s="155"/>
      <c r="D31" s="155"/>
      <c r="E31" s="156">
        <v>64932566</v>
      </c>
      <c r="F31" s="60">
        <v>64932566</v>
      </c>
      <c r="G31" s="60">
        <v>3521291</v>
      </c>
      <c r="H31" s="60">
        <v>4209432</v>
      </c>
      <c r="I31" s="60">
        <v>2181774</v>
      </c>
      <c r="J31" s="60">
        <v>9912497</v>
      </c>
      <c r="K31" s="60">
        <v>3741326</v>
      </c>
      <c r="L31" s="60">
        <v>3208610</v>
      </c>
      <c r="M31" s="60">
        <v>2667618</v>
      </c>
      <c r="N31" s="60">
        <v>9617554</v>
      </c>
      <c r="O31" s="60"/>
      <c r="P31" s="60"/>
      <c r="Q31" s="60"/>
      <c r="R31" s="60"/>
      <c r="S31" s="60"/>
      <c r="T31" s="60"/>
      <c r="U31" s="60"/>
      <c r="V31" s="60"/>
      <c r="W31" s="60">
        <v>19530051</v>
      </c>
      <c r="X31" s="60">
        <v>32466283</v>
      </c>
      <c r="Y31" s="60">
        <v>-12936232</v>
      </c>
      <c r="Z31" s="140">
        <v>-39.85</v>
      </c>
      <c r="AA31" s="155">
        <v>64932566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41319292</v>
      </c>
      <c r="F32" s="100">
        <f t="shared" si="6"/>
        <v>41319292</v>
      </c>
      <c r="G32" s="100">
        <f t="shared" si="6"/>
        <v>3335667</v>
      </c>
      <c r="H32" s="100">
        <f t="shared" si="6"/>
        <v>10441018</v>
      </c>
      <c r="I32" s="100">
        <f t="shared" si="6"/>
        <v>3271717</v>
      </c>
      <c r="J32" s="100">
        <f t="shared" si="6"/>
        <v>17048402</v>
      </c>
      <c r="K32" s="100">
        <f t="shared" si="6"/>
        <v>3396436</v>
      </c>
      <c r="L32" s="100">
        <f t="shared" si="6"/>
        <v>5144468</v>
      </c>
      <c r="M32" s="100">
        <f t="shared" si="6"/>
        <v>3212040</v>
      </c>
      <c r="N32" s="100">
        <f t="shared" si="6"/>
        <v>11752944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28801346</v>
      </c>
      <c r="X32" s="100">
        <f t="shared" si="6"/>
        <v>20659646</v>
      </c>
      <c r="Y32" s="100">
        <f t="shared" si="6"/>
        <v>8141700</v>
      </c>
      <c r="Z32" s="137">
        <f>+IF(X32&lt;&gt;0,+(Y32/X32)*100,0)</f>
        <v>39.408710100841034</v>
      </c>
      <c r="AA32" s="153">
        <f>SUM(AA33:AA37)</f>
        <v>41319292</v>
      </c>
    </row>
    <row r="33" spans="1:27" ht="13.5">
      <c r="A33" s="138" t="s">
        <v>79</v>
      </c>
      <c r="B33" s="136"/>
      <c r="C33" s="155"/>
      <c r="D33" s="155"/>
      <c r="E33" s="156">
        <v>9429498</v>
      </c>
      <c r="F33" s="60">
        <v>9429498</v>
      </c>
      <c r="G33" s="60">
        <v>845444</v>
      </c>
      <c r="H33" s="60">
        <v>1029521</v>
      </c>
      <c r="I33" s="60">
        <v>768396</v>
      </c>
      <c r="J33" s="60">
        <v>2643361</v>
      </c>
      <c r="K33" s="60">
        <v>970932</v>
      </c>
      <c r="L33" s="60">
        <v>1565418</v>
      </c>
      <c r="M33" s="60">
        <v>979773</v>
      </c>
      <c r="N33" s="60">
        <v>3516123</v>
      </c>
      <c r="O33" s="60"/>
      <c r="P33" s="60"/>
      <c r="Q33" s="60"/>
      <c r="R33" s="60"/>
      <c r="S33" s="60"/>
      <c r="T33" s="60"/>
      <c r="U33" s="60"/>
      <c r="V33" s="60"/>
      <c r="W33" s="60">
        <v>6159484</v>
      </c>
      <c r="X33" s="60">
        <v>4714749</v>
      </c>
      <c r="Y33" s="60">
        <v>1444735</v>
      </c>
      <c r="Z33" s="140">
        <v>30.64</v>
      </c>
      <c r="AA33" s="155">
        <v>9429498</v>
      </c>
    </row>
    <row r="34" spans="1:27" ht="13.5">
      <c r="A34" s="138" t="s">
        <v>80</v>
      </c>
      <c r="B34" s="136"/>
      <c r="C34" s="155"/>
      <c r="D34" s="155"/>
      <c r="E34" s="156">
        <v>3020000</v>
      </c>
      <c r="F34" s="60">
        <v>3020000</v>
      </c>
      <c r="G34" s="60">
        <v>270570</v>
      </c>
      <c r="H34" s="60">
        <v>7249040</v>
      </c>
      <c r="I34" s="60">
        <v>253044</v>
      </c>
      <c r="J34" s="60">
        <v>7772654</v>
      </c>
      <c r="K34" s="60">
        <v>48700</v>
      </c>
      <c r="L34" s="60">
        <v>2096</v>
      </c>
      <c r="M34" s="60">
        <v>16357</v>
      </c>
      <c r="N34" s="60">
        <v>67153</v>
      </c>
      <c r="O34" s="60"/>
      <c r="P34" s="60"/>
      <c r="Q34" s="60"/>
      <c r="R34" s="60"/>
      <c r="S34" s="60"/>
      <c r="T34" s="60"/>
      <c r="U34" s="60"/>
      <c r="V34" s="60"/>
      <c r="W34" s="60">
        <v>7839807</v>
      </c>
      <c r="X34" s="60">
        <v>1510000</v>
      </c>
      <c r="Y34" s="60">
        <v>6329807</v>
      </c>
      <c r="Z34" s="140">
        <v>419.19</v>
      </c>
      <c r="AA34" s="155">
        <v>3020000</v>
      </c>
    </row>
    <row r="35" spans="1:27" ht="13.5">
      <c r="A35" s="138" t="s">
        <v>81</v>
      </c>
      <c r="B35" s="136"/>
      <c r="C35" s="155"/>
      <c r="D35" s="155"/>
      <c r="E35" s="156">
        <v>28869794</v>
      </c>
      <c r="F35" s="60">
        <v>28869794</v>
      </c>
      <c r="G35" s="60">
        <v>2219653</v>
      </c>
      <c r="H35" s="60">
        <v>2162457</v>
      </c>
      <c r="I35" s="60">
        <v>2250277</v>
      </c>
      <c r="J35" s="60">
        <v>6632387</v>
      </c>
      <c r="K35" s="60">
        <v>2376804</v>
      </c>
      <c r="L35" s="60">
        <v>3576954</v>
      </c>
      <c r="M35" s="60">
        <v>2215910</v>
      </c>
      <c r="N35" s="60">
        <v>8169668</v>
      </c>
      <c r="O35" s="60"/>
      <c r="P35" s="60"/>
      <c r="Q35" s="60"/>
      <c r="R35" s="60"/>
      <c r="S35" s="60"/>
      <c r="T35" s="60"/>
      <c r="U35" s="60"/>
      <c r="V35" s="60"/>
      <c r="W35" s="60">
        <v>14802055</v>
      </c>
      <c r="X35" s="60">
        <v>14434897</v>
      </c>
      <c r="Y35" s="60">
        <v>367158</v>
      </c>
      <c r="Z35" s="140">
        <v>2.54</v>
      </c>
      <c r="AA35" s="155">
        <v>28869794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43613112</v>
      </c>
      <c r="F38" s="100">
        <f t="shared" si="7"/>
        <v>43613112</v>
      </c>
      <c r="G38" s="100">
        <f t="shared" si="7"/>
        <v>1917023</v>
      </c>
      <c r="H38" s="100">
        <f t="shared" si="7"/>
        <v>3072693</v>
      </c>
      <c r="I38" s="100">
        <f t="shared" si="7"/>
        <v>1941072</v>
      </c>
      <c r="J38" s="100">
        <f t="shared" si="7"/>
        <v>6930788</v>
      </c>
      <c r="K38" s="100">
        <f t="shared" si="7"/>
        <v>1632275</v>
      </c>
      <c r="L38" s="100">
        <f t="shared" si="7"/>
        <v>2399241</v>
      </c>
      <c r="M38" s="100">
        <f t="shared" si="7"/>
        <v>1756263</v>
      </c>
      <c r="N38" s="100">
        <f t="shared" si="7"/>
        <v>5787779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12718567</v>
      </c>
      <c r="X38" s="100">
        <f t="shared" si="7"/>
        <v>21806557</v>
      </c>
      <c r="Y38" s="100">
        <f t="shared" si="7"/>
        <v>-9087990</v>
      </c>
      <c r="Z38" s="137">
        <f>+IF(X38&lt;&gt;0,+(Y38/X38)*100,0)</f>
        <v>-41.67549237598581</v>
      </c>
      <c r="AA38" s="153">
        <f>SUM(AA39:AA41)</f>
        <v>43613112</v>
      </c>
    </row>
    <row r="39" spans="1:27" ht="13.5">
      <c r="A39" s="138" t="s">
        <v>85</v>
      </c>
      <c r="B39" s="136"/>
      <c r="C39" s="155"/>
      <c r="D39" s="155"/>
      <c r="E39" s="156">
        <v>19073035</v>
      </c>
      <c r="F39" s="60">
        <v>19073035</v>
      </c>
      <c r="G39" s="60">
        <v>536135</v>
      </c>
      <c r="H39" s="60">
        <v>454841</v>
      </c>
      <c r="I39" s="60">
        <v>713156</v>
      </c>
      <c r="J39" s="60">
        <v>1704132</v>
      </c>
      <c r="K39" s="60">
        <v>458881</v>
      </c>
      <c r="L39" s="60">
        <v>659819</v>
      </c>
      <c r="M39" s="60">
        <v>587039</v>
      </c>
      <c r="N39" s="60">
        <v>1705739</v>
      </c>
      <c r="O39" s="60"/>
      <c r="P39" s="60"/>
      <c r="Q39" s="60"/>
      <c r="R39" s="60"/>
      <c r="S39" s="60"/>
      <c r="T39" s="60"/>
      <c r="U39" s="60"/>
      <c r="V39" s="60"/>
      <c r="W39" s="60">
        <v>3409871</v>
      </c>
      <c r="X39" s="60">
        <v>9536518</v>
      </c>
      <c r="Y39" s="60">
        <v>-6126647</v>
      </c>
      <c r="Z39" s="140">
        <v>-64.24</v>
      </c>
      <c r="AA39" s="155">
        <v>19073035</v>
      </c>
    </row>
    <row r="40" spans="1:27" ht="13.5">
      <c r="A40" s="138" t="s">
        <v>86</v>
      </c>
      <c r="B40" s="136"/>
      <c r="C40" s="155"/>
      <c r="D40" s="155"/>
      <c r="E40" s="156">
        <v>18888358</v>
      </c>
      <c r="F40" s="60">
        <v>18888358</v>
      </c>
      <c r="G40" s="60">
        <v>1380888</v>
      </c>
      <c r="H40" s="60">
        <v>2617852</v>
      </c>
      <c r="I40" s="60">
        <v>1227916</v>
      </c>
      <c r="J40" s="60">
        <v>5226656</v>
      </c>
      <c r="K40" s="60">
        <v>1173394</v>
      </c>
      <c r="L40" s="60">
        <v>1739422</v>
      </c>
      <c r="M40" s="60">
        <v>1169224</v>
      </c>
      <c r="N40" s="60">
        <v>4082040</v>
      </c>
      <c r="O40" s="60"/>
      <c r="P40" s="60"/>
      <c r="Q40" s="60"/>
      <c r="R40" s="60"/>
      <c r="S40" s="60"/>
      <c r="T40" s="60"/>
      <c r="U40" s="60"/>
      <c r="V40" s="60"/>
      <c r="W40" s="60">
        <v>9308696</v>
      </c>
      <c r="X40" s="60">
        <v>9444179</v>
      </c>
      <c r="Y40" s="60">
        <v>-135483</v>
      </c>
      <c r="Z40" s="140">
        <v>-1.43</v>
      </c>
      <c r="AA40" s="155">
        <v>18888358</v>
      </c>
    </row>
    <row r="41" spans="1:27" ht="13.5">
      <c r="A41" s="138" t="s">
        <v>87</v>
      </c>
      <c r="B41" s="136"/>
      <c r="C41" s="155"/>
      <c r="D41" s="155"/>
      <c r="E41" s="156">
        <v>5651719</v>
      </c>
      <c r="F41" s="60">
        <v>5651719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2825860</v>
      </c>
      <c r="Y41" s="60">
        <v>-2825860</v>
      </c>
      <c r="Z41" s="140">
        <v>-100</v>
      </c>
      <c r="AA41" s="155">
        <v>5651719</v>
      </c>
    </row>
    <row r="42" spans="1:27" ht="13.5">
      <c r="A42" s="135" t="s">
        <v>88</v>
      </c>
      <c r="B42" s="142"/>
      <c r="C42" s="153">
        <f aca="true" t="shared" si="8" ref="C42:Y42">SUM(C43:C46)</f>
        <v>218082020</v>
      </c>
      <c r="D42" s="153">
        <f>SUM(D43:D46)</f>
        <v>0</v>
      </c>
      <c r="E42" s="154">
        <f t="shared" si="8"/>
        <v>330701464</v>
      </c>
      <c r="F42" s="100">
        <f t="shared" si="8"/>
        <v>330701464</v>
      </c>
      <c r="G42" s="100">
        <f t="shared" si="8"/>
        <v>11688183</v>
      </c>
      <c r="H42" s="100">
        <f t="shared" si="8"/>
        <v>17505615</v>
      </c>
      <c r="I42" s="100">
        <f t="shared" si="8"/>
        <v>13368753</v>
      </c>
      <c r="J42" s="100">
        <f t="shared" si="8"/>
        <v>42562551</v>
      </c>
      <c r="K42" s="100">
        <f t="shared" si="8"/>
        <v>33935836</v>
      </c>
      <c r="L42" s="100">
        <f t="shared" si="8"/>
        <v>49051979</v>
      </c>
      <c r="M42" s="100">
        <f t="shared" si="8"/>
        <v>29076453</v>
      </c>
      <c r="N42" s="100">
        <f t="shared" si="8"/>
        <v>112064268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154626819</v>
      </c>
      <c r="X42" s="100">
        <f t="shared" si="8"/>
        <v>165350732</v>
      </c>
      <c r="Y42" s="100">
        <f t="shared" si="8"/>
        <v>-10723913</v>
      </c>
      <c r="Z42" s="137">
        <f>+IF(X42&lt;&gt;0,+(Y42/X42)*100,0)</f>
        <v>-6.485555201533671</v>
      </c>
      <c r="AA42" s="153">
        <f>SUM(AA43:AA46)</f>
        <v>330701464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>
        <v>4851</v>
      </c>
      <c r="H43" s="60"/>
      <c r="I43" s="60"/>
      <c r="J43" s="60">
        <v>4851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4851</v>
      </c>
      <c r="X43" s="60"/>
      <c r="Y43" s="60">
        <v>4851</v>
      </c>
      <c r="Z43" s="140">
        <v>0</v>
      </c>
      <c r="AA43" s="155"/>
    </row>
    <row r="44" spans="1:27" ht="13.5">
      <c r="A44" s="138" t="s">
        <v>90</v>
      </c>
      <c r="B44" s="136"/>
      <c r="C44" s="155">
        <v>218082020</v>
      </c>
      <c r="D44" s="155"/>
      <c r="E44" s="156">
        <v>271364242</v>
      </c>
      <c r="F44" s="60">
        <v>271364242</v>
      </c>
      <c r="G44" s="60">
        <v>11683332</v>
      </c>
      <c r="H44" s="60">
        <v>17501710</v>
      </c>
      <c r="I44" s="60">
        <v>13368753</v>
      </c>
      <c r="J44" s="60">
        <v>42553795</v>
      </c>
      <c r="K44" s="60">
        <v>33935836</v>
      </c>
      <c r="L44" s="60">
        <v>48781763</v>
      </c>
      <c r="M44" s="60">
        <v>29064343</v>
      </c>
      <c r="N44" s="60">
        <v>111781942</v>
      </c>
      <c r="O44" s="60"/>
      <c r="P44" s="60"/>
      <c r="Q44" s="60"/>
      <c r="R44" s="60"/>
      <c r="S44" s="60"/>
      <c r="T44" s="60"/>
      <c r="U44" s="60"/>
      <c r="V44" s="60"/>
      <c r="W44" s="60">
        <v>154335737</v>
      </c>
      <c r="X44" s="60">
        <v>135682121</v>
      </c>
      <c r="Y44" s="60">
        <v>18653616</v>
      </c>
      <c r="Z44" s="140">
        <v>13.75</v>
      </c>
      <c r="AA44" s="155">
        <v>271364242</v>
      </c>
    </row>
    <row r="45" spans="1:27" ht="13.5">
      <c r="A45" s="138" t="s">
        <v>91</v>
      </c>
      <c r="B45" s="136"/>
      <c r="C45" s="157"/>
      <c r="D45" s="157"/>
      <c r="E45" s="158">
        <v>59337222</v>
      </c>
      <c r="F45" s="159">
        <v>59337222</v>
      </c>
      <c r="G45" s="159"/>
      <c r="H45" s="159">
        <v>3905</v>
      </c>
      <c r="I45" s="159"/>
      <c r="J45" s="159">
        <v>3905</v>
      </c>
      <c r="K45" s="159"/>
      <c r="L45" s="159">
        <v>270216</v>
      </c>
      <c r="M45" s="159">
        <v>12110</v>
      </c>
      <c r="N45" s="159">
        <v>282326</v>
      </c>
      <c r="O45" s="159"/>
      <c r="P45" s="159"/>
      <c r="Q45" s="159"/>
      <c r="R45" s="159"/>
      <c r="S45" s="159"/>
      <c r="T45" s="159"/>
      <c r="U45" s="159"/>
      <c r="V45" s="159"/>
      <c r="W45" s="159">
        <v>286231</v>
      </c>
      <c r="X45" s="159">
        <v>29668611</v>
      </c>
      <c r="Y45" s="159">
        <v>-29382380</v>
      </c>
      <c r="Z45" s="141">
        <v>-99.04</v>
      </c>
      <c r="AA45" s="157">
        <v>59337222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2181818</v>
      </c>
      <c r="F47" s="100">
        <v>2181818</v>
      </c>
      <c r="G47" s="100">
        <v>101004</v>
      </c>
      <c r="H47" s="100">
        <v>100400</v>
      </c>
      <c r="I47" s="100">
        <v>100400</v>
      </c>
      <c r="J47" s="100">
        <v>301804</v>
      </c>
      <c r="K47" s="100">
        <v>102358</v>
      </c>
      <c r="L47" s="100">
        <v>151207</v>
      </c>
      <c r="M47" s="100">
        <v>99796</v>
      </c>
      <c r="N47" s="100">
        <v>353361</v>
      </c>
      <c r="O47" s="100"/>
      <c r="P47" s="100"/>
      <c r="Q47" s="100"/>
      <c r="R47" s="100"/>
      <c r="S47" s="100"/>
      <c r="T47" s="100"/>
      <c r="U47" s="100"/>
      <c r="V47" s="100"/>
      <c r="W47" s="100">
        <v>655165</v>
      </c>
      <c r="X47" s="100">
        <v>1090909</v>
      </c>
      <c r="Y47" s="100">
        <v>-435744</v>
      </c>
      <c r="Z47" s="137">
        <v>-39.94</v>
      </c>
      <c r="AA47" s="153">
        <v>2181818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602454811</v>
      </c>
      <c r="D48" s="168">
        <f>+D28+D32+D38+D42+D47</f>
        <v>0</v>
      </c>
      <c r="E48" s="169">
        <f t="shared" si="9"/>
        <v>543900889</v>
      </c>
      <c r="F48" s="73">
        <f t="shared" si="9"/>
        <v>543900889</v>
      </c>
      <c r="G48" s="73">
        <f t="shared" si="9"/>
        <v>24540593</v>
      </c>
      <c r="H48" s="73">
        <f t="shared" si="9"/>
        <v>40071328</v>
      </c>
      <c r="I48" s="73">
        <f t="shared" si="9"/>
        <v>25712648</v>
      </c>
      <c r="J48" s="73">
        <f t="shared" si="9"/>
        <v>90324569</v>
      </c>
      <c r="K48" s="73">
        <f t="shared" si="9"/>
        <v>46697748</v>
      </c>
      <c r="L48" s="73">
        <f t="shared" si="9"/>
        <v>66896367</v>
      </c>
      <c r="M48" s="73">
        <f t="shared" si="9"/>
        <v>41543617</v>
      </c>
      <c r="N48" s="73">
        <f t="shared" si="9"/>
        <v>155137732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245462301</v>
      </c>
      <c r="X48" s="73">
        <f t="shared" si="9"/>
        <v>271950446</v>
      </c>
      <c r="Y48" s="73">
        <f t="shared" si="9"/>
        <v>-26488145</v>
      </c>
      <c r="Z48" s="170">
        <f>+IF(X48&lt;&gt;0,+(Y48/X48)*100,0)</f>
        <v>-9.740063084875397</v>
      </c>
      <c r="AA48" s="168">
        <f>+AA28+AA32+AA38+AA42+AA47</f>
        <v>543900889</v>
      </c>
    </row>
    <row r="49" spans="1:27" ht="13.5">
      <c r="A49" s="148" t="s">
        <v>49</v>
      </c>
      <c r="B49" s="149"/>
      <c r="C49" s="171">
        <f aca="true" t="shared" si="10" ref="C49:Y49">+C25-C48</f>
        <v>28744127</v>
      </c>
      <c r="D49" s="171">
        <f>+D25-D48</f>
        <v>0</v>
      </c>
      <c r="E49" s="172">
        <f t="shared" si="10"/>
        <v>51643151</v>
      </c>
      <c r="F49" s="173">
        <f t="shared" si="10"/>
        <v>51643151</v>
      </c>
      <c r="G49" s="173">
        <f t="shared" si="10"/>
        <v>123962625</v>
      </c>
      <c r="H49" s="173">
        <f t="shared" si="10"/>
        <v>-9281663</v>
      </c>
      <c r="I49" s="173">
        <f t="shared" si="10"/>
        <v>9031172</v>
      </c>
      <c r="J49" s="173">
        <f t="shared" si="10"/>
        <v>123712134</v>
      </c>
      <c r="K49" s="173">
        <f t="shared" si="10"/>
        <v>-31944960</v>
      </c>
      <c r="L49" s="173">
        <f t="shared" si="10"/>
        <v>90308935</v>
      </c>
      <c r="M49" s="173">
        <f t="shared" si="10"/>
        <v>-5328817</v>
      </c>
      <c r="N49" s="173">
        <f t="shared" si="10"/>
        <v>53035158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176747292</v>
      </c>
      <c r="X49" s="173">
        <f>IF(F25=F48,0,X25-X48)</f>
        <v>25821576</v>
      </c>
      <c r="Y49" s="173">
        <f t="shared" si="10"/>
        <v>150925716</v>
      </c>
      <c r="Z49" s="174">
        <f>+IF(X49&lt;&gt;0,+(Y49/X49)*100,0)</f>
        <v>584.4945947528532</v>
      </c>
      <c r="AA49" s="171">
        <f>+AA25-AA48</f>
        <v>51643151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95390986</v>
      </c>
      <c r="F8" s="60">
        <v>95390986</v>
      </c>
      <c r="G8" s="60">
        <v>6860270</v>
      </c>
      <c r="H8" s="60">
        <v>20463610</v>
      </c>
      <c r="I8" s="60">
        <v>11952000</v>
      </c>
      <c r="J8" s="60">
        <v>39275880</v>
      </c>
      <c r="K8" s="60">
        <v>11885631</v>
      </c>
      <c r="L8" s="60">
        <v>12357385</v>
      </c>
      <c r="M8" s="60">
        <v>11717994</v>
      </c>
      <c r="N8" s="60">
        <v>35961010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75236890</v>
      </c>
      <c r="X8" s="60">
        <v>47695493</v>
      </c>
      <c r="Y8" s="60">
        <v>27541397</v>
      </c>
      <c r="Z8" s="140">
        <v>57.74</v>
      </c>
      <c r="AA8" s="155">
        <v>95390986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4762000</v>
      </c>
      <c r="F9" s="60">
        <v>4762000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2381000</v>
      </c>
      <c r="Y9" s="60">
        <v>-2381000</v>
      </c>
      <c r="Z9" s="140">
        <v>-100</v>
      </c>
      <c r="AA9" s="155">
        <v>4762000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127186851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500</v>
      </c>
      <c r="N11" s="60">
        <v>500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500</v>
      </c>
      <c r="X11" s="60">
        <v>0</v>
      </c>
      <c r="Y11" s="60">
        <v>500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288622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20834726</v>
      </c>
      <c r="D13" s="155">
        <v>0</v>
      </c>
      <c r="E13" s="156">
        <v>12000000</v>
      </c>
      <c r="F13" s="60">
        <v>12000000</v>
      </c>
      <c r="G13" s="60">
        <v>409641</v>
      </c>
      <c r="H13" s="60">
        <v>6250430</v>
      </c>
      <c r="I13" s="60">
        <v>142007</v>
      </c>
      <c r="J13" s="60">
        <v>6802078</v>
      </c>
      <c r="K13" s="60">
        <v>2852377</v>
      </c>
      <c r="L13" s="60">
        <v>3096658</v>
      </c>
      <c r="M13" s="60">
        <v>619203</v>
      </c>
      <c r="N13" s="60">
        <v>6568238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13370316</v>
      </c>
      <c r="X13" s="60">
        <v>6000000</v>
      </c>
      <c r="Y13" s="60">
        <v>7370316</v>
      </c>
      <c r="Z13" s="140">
        <v>122.84</v>
      </c>
      <c r="AA13" s="155">
        <v>12000000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318907936</v>
      </c>
      <c r="D19" s="155">
        <v>0</v>
      </c>
      <c r="E19" s="156">
        <v>381415857</v>
      </c>
      <c r="F19" s="60">
        <v>381415857</v>
      </c>
      <c r="G19" s="60">
        <v>141178000</v>
      </c>
      <c r="H19" s="60">
        <v>3542000</v>
      </c>
      <c r="I19" s="60">
        <v>2912529</v>
      </c>
      <c r="J19" s="60">
        <v>147632529</v>
      </c>
      <c r="K19" s="60">
        <v>0</v>
      </c>
      <c r="L19" s="60">
        <v>113873952</v>
      </c>
      <c r="M19" s="60">
        <v>72548</v>
      </c>
      <c r="N19" s="60">
        <v>113946500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261579029</v>
      </c>
      <c r="X19" s="60">
        <v>190707929</v>
      </c>
      <c r="Y19" s="60">
        <v>70871100</v>
      </c>
      <c r="Z19" s="140">
        <v>37.16</v>
      </c>
      <c r="AA19" s="155">
        <v>381415857</v>
      </c>
    </row>
    <row r="20" spans="1:27" ht="13.5">
      <c r="A20" s="181" t="s">
        <v>35</v>
      </c>
      <c r="B20" s="185"/>
      <c r="C20" s="155">
        <v>15062682</v>
      </c>
      <c r="D20" s="155">
        <v>0</v>
      </c>
      <c r="E20" s="156">
        <v>22057245</v>
      </c>
      <c r="F20" s="54">
        <v>22057245</v>
      </c>
      <c r="G20" s="54">
        <v>55307</v>
      </c>
      <c r="H20" s="54">
        <v>533625</v>
      </c>
      <c r="I20" s="54">
        <v>230518</v>
      </c>
      <c r="J20" s="54">
        <v>819450</v>
      </c>
      <c r="K20" s="54">
        <v>14780</v>
      </c>
      <c r="L20" s="54">
        <v>76905</v>
      </c>
      <c r="M20" s="54">
        <v>17739</v>
      </c>
      <c r="N20" s="54">
        <v>109424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928874</v>
      </c>
      <c r="X20" s="54">
        <v>11028623</v>
      </c>
      <c r="Y20" s="54">
        <v>-10099749</v>
      </c>
      <c r="Z20" s="184">
        <v>-91.58</v>
      </c>
      <c r="AA20" s="130">
        <v>22057245</v>
      </c>
    </row>
    <row r="21" spans="1:27" ht="13.5">
      <c r="A21" s="181" t="s">
        <v>115</v>
      </c>
      <c r="B21" s="185"/>
      <c r="C21" s="155">
        <v>413458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482694275</v>
      </c>
      <c r="D22" s="188">
        <f>SUM(D5:D21)</f>
        <v>0</v>
      </c>
      <c r="E22" s="189">
        <f t="shared" si="0"/>
        <v>515626088</v>
      </c>
      <c r="F22" s="190">
        <f t="shared" si="0"/>
        <v>515626088</v>
      </c>
      <c r="G22" s="190">
        <f t="shared" si="0"/>
        <v>148503218</v>
      </c>
      <c r="H22" s="190">
        <f t="shared" si="0"/>
        <v>30789665</v>
      </c>
      <c r="I22" s="190">
        <f t="shared" si="0"/>
        <v>15237054</v>
      </c>
      <c r="J22" s="190">
        <f t="shared" si="0"/>
        <v>194529937</v>
      </c>
      <c r="K22" s="190">
        <f t="shared" si="0"/>
        <v>14752788</v>
      </c>
      <c r="L22" s="190">
        <f t="shared" si="0"/>
        <v>129404900</v>
      </c>
      <c r="M22" s="190">
        <f t="shared" si="0"/>
        <v>12427984</v>
      </c>
      <c r="N22" s="190">
        <f t="shared" si="0"/>
        <v>156585672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351115609</v>
      </c>
      <c r="X22" s="190">
        <f t="shared" si="0"/>
        <v>257813045</v>
      </c>
      <c r="Y22" s="190">
        <f t="shared" si="0"/>
        <v>93302564</v>
      </c>
      <c r="Z22" s="191">
        <f>+IF(X22&lt;&gt;0,+(Y22/X22)*100,0)</f>
        <v>36.19000892681749</v>
      </c>
      <c r="AA22" s="188">
        <f>SUM(AA5:AA21)</f>
        <v>515626088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151410989</v>
      </c>
      <c r="D25" s="155">
        <v>0</v>
      </c>
      <c r="E25" s="156">
        <v>149697766</v>
      </c>
      <c r="F25" s="60">
        <v>149697766</v>
      </c>
      <c r="G25" s="60">
        <v>11616807</v>
      </c>
      <c r="H25" s="60">
        <v>11583594</v>
      </c>
      <c r="I25" s="60">
        <v>12370163</v>
      </c>
      <c r="J25" s="60">
        <v>35570564</v>
      </c>
      <c r="K25" s="60">
        <v>11696385</v>
      </c>
      <c r="L25" s="60">
        <v>19668191</v>
      </c>
      <c r="M25" s="60">
        <v>11670397</v>
      </c>
      <c r="N25" s="60">
        <v>43034973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78605537</v>
      </c>
      <c r="X25" s="60">
        <v>74848883</v>
      </c>
      <c r="Y25" s="60">
        <v>3756654</v>
      </c>
      <c r="Z25" s="140">
        <v>5.02</v>
      </c>
      <c r="AA25" s="155">
        <v>149697766</v>
      </c>
    </row>
    <row r="26" spans="1:27" ht="13.5">
      <c r="A26" s="183" t="s">
        <v>38</v>
      </c>
      <c r="B26" s="182"/>
      <c r="C26" s="155">
        <v>9466066</v>
      </c>
      <c r="D26" s="155">
        <v>0</v>
      </c>
      <c r="E26" s="156">
        <v>15578637</v>
      </c>
      <c r="F26" s="60">
        <v>15578637</v>
      </c>
      <c r="G26" s="60">
        <v>778736</v>
      </c>
      <c r="H26" s="60">
        <v>762873</v>
      </c>
      <c r="I26" s="60">
        <v>756443</v>
      </c>
      <c r="J26" s="60">
        <v>2298052</v>
      </c>
      <c r="K26" s="60">
        <v>782225</v>
      </c>
      <c r="L26" s="60">
        <v>792318</v>
      </c>
      <c r="M26" s="60">
        <v>784207</v>
      </c>
      <c r="N26" s="60">
        <v>2358750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4656802</v>
      </c>
      <c r="X26" s="60">
        <v>7789319</v>
      </c>
      <c r="Y26" s="60">
        <v>-3132517</v>
      </c>
      <c r="Z26" s="140">
        <v>-40.22</v>
      </c>
      <c r="AA26" s="155">
        <v>15578637</v>
      </c>
    </row>
    <row r="27" spans="1:27" ht="13.5">
      <c r="A27" s="183" t="s">
        <v>118</v>
      </c>
      <c r="B27" s="182"/>
      <c r="C27" s="155">
        <v>57372734</v>
      </c>
      <c r="D27" s="155">
        <v>0</v>
      </c>
      <c r="E27" s="156">
        <v>30928730</v>
      </c>
      <c r="F27" s="60">
        <v>30928730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-1822</v>
      </c>
      <c r="M27" s="60">
        <v>-1647</v>
      </c>
      <c r="N27" s="60">
        <v>-3469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-3469</v>
      </c>
      <c r="X27" s="60">
        <v>15464365</v>
      </c>
      <c r="Y27" s="60">
        <v>-15467834</v>
      </c>
      <c r="Z27" s="140">
        <v>-100.02</v>
      </c>
      <c r="AA27" s="155">
        <v>30928730</v>
      </c>
    </row>
    <row r="28" spans="1:27" ht="13.5">
      <c r="A28" s="183" t="s">
        <v>39</v>
      </c>
      <c r="B28" s="182"/>
      <c r="C28" s="155">
        <v>80075262</v>
      </c>
      <c r="D28" s="155">
        <v>0</v>
      </c>
      <c r="E28" s="156">
        <v>58724950</v>
      </c>
      <c r="F28" s="60">
        <v>58724950</v>
      </c>
      <c r="G28" s="60">
        <v>3949272</v>
      </c>
      <c r="H28" s="60">
        <v>3949272</v>
      </c>
      <c r="I28" s="60">
        <v>3949272</v>
      </c>
      <c r="J28" s="60">
        <v>11847816</v>
      </c>
      <c r="K28" s="60">
        <v>3949272</v>
      </c>
      <c r="L28" s="60">
        <v>3949272</v>
      </c>
      <c r="M28" s="60">
        <v>3949272</v>
      </c>
      <c r="N28" s="60">
        <v>11847816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23695632</v>
      </c>
      <c r="X28" s="60">
        <v>29362475</v>
      </c>
      <c r="Y28" s="60">
        <v>-5666843</v>
      </c>
      <c r="Z28" s="140">
        <v>-19.3</v>
      </c>
      <c r="AA28" s="155">
        <v>58724950</v>
      </c>
    </row>
    <row r="29" spans="1:27" ht="13.5">
      <c r="A29" s="183" t="s">
        <v>40</v>
      </c>
      <c r="B29" s="182"/>
      <c r="C29" s="155">
        <v>1919004</v>
      </c>
      <c r="D29" s="155">
        <v>0</v>
      </c>
      <c r="E29" s="156">
        <v>2000000</v>
      </c>
      <c r="F29" s="60">
        <v>2000000</v>
      </c>
      <c r="G29" s="60">
        <v>2409</v>
      </c>
      <c r="H29" s="60">
        <v>0</v>
      </c>
      <c r="I29" s="60">
        <v>0</v>
      </c>
      <c r="J29" s="60">
        <v>2409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2409</v>
      </c>
      <c r="X29" s="60">
        <v>1000000</v>
      </c>
      <c r="Y29" s="60">
        <v>-997591</v>
      </c>
      <c r="Z29" s="140">
        <v>-99.76</v>
      </c>
      <c r="AA29" s="155">
        <v>2000000</v>
      </c>
    </row>
    <row r="30" spans="1:27" ht="13.5">
      <c r="A30" s="183" t="s">
        <v>119</v>
      </c>
      <c r="B30" s="182"/>
      <c r="C30" s="155">
        <v>63345618</v>
      </c>
      <c r="D30" s="155">
        <v>0</v>
      </c>
      <c r="E30" s="156">
        <v>61800000</v>
      </c>
      <c r="F30" s="60">
        <v>61800000</v>
      </c>
      <c r="G30" s="60">
        <v>5323003</v>
      </c>
      <c r="H30" s="60">
        <v>6215262</v>
      </c>
      <c r="I30" s="60">
        <v>4651435</v>
      </c>
      <c r="J30" s="60">
        <v>16189700</v>
      </c>
      <c r="K30" s="60">
        <v>5924820</v>
      </c>
      <c r="L30" s="60">
        <v>7094456</v>
      </c>
      <c r="M30" s="60">
        <v>5592873</v>
      </c>
      <c r="N30" s="60">
        <v>18612149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34801849</v>
      </c>
      <c r="X30" s="60">
        <v>30900000</v>
      </c>
      <c r="Y30" s="60">
        <v>3901849</v>
      </c>
      <c r="Z30" s="140">
        <v>12.63</v>
      </c>
      <c r="AA30" s="155">
        <v>61800000</v>
      </c>
    </row>
    <row r="31" spans="1:27" ht="13.5">
      <c r="A31" s="183" t="s">
        <v>120</v>
      </c>
      <c r="B31" s="182"/>
      <c r="C31" s="155">
        <v>1980505</v>
      </c>
      <c r="D31" s="155">
        <v>0</v>
      </c>
      <c r="E31" s="156">
        <v>28689000</v>
      </c>
      <c r="F31" s="60">
        <v>28689000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14344500</v>
      </c>
      <c r="Y31" s="60">
        <v>-14344500</v>
      </c>
      <c r="Z31" s="140">
        <v>-100</v>
      </c>
      <c r="AA31" s="155">
        <v>28689000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38395000</v>
      </c>
      <c r="F32" s="60">
        <v>38395000</v>
      </c>
      <c r="G32" s="60">
        <v>3100</v>
      </c>
      <c r="H32" s="60">
        <v>0</v>
      </c>
      <c r="I32" s="60">
        <v>0</v>
      </c>
      <c r="J32" s="60">
        <v>3100</v>
      </c>
      <c r="K32" s="60">
        <v>0</v>
      </c>
      <c r="L32" s="60">
        <v>19177000</v>
      </c>
      <c r="M32" s="60">
        <v>0</v>
      </c>
      <c r="N32" s="60">
        <v>19177000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19180100</v>
      </c>
      <c r="X32" s="60">
        <v>19197500</v>
      </c>
      <c r="Y32" s="60">
        <v>-17400</v>
      </c>
      <c r="Z32" s="140">
        <v>-0.09</v>
      </c>
      <c r="AA32" s="155">
        <v>38395000</v>
      </c>
    </row>
    <row r="33" spans="1:27" ht="13.5">
      <c r="A33" s="183" t="s">
        <v>42</v>
      </c>
      <c r="B33" s="182"/>
      <c r="C33" s="155">
        <v>152755897</v>
      </c>
      <c r="D33" s="155">
        <v>0</v>
      </c>
      <c r="E33" s="156">
        <v>9232000</v>
      </c>
      <c r="F33" s="60">
        <v>9232000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4616000</v>
      </c>
      <c r="Y33" s="60">
        <v>-4616000</v>
      </c>
      <c r="Z33" s="140">
        <v>-100</v>
      </c>
      <c r="AA33" s="155">
        <v>9232000</v>
      </c>
    </row>
    <row r="34" spans="1:27" ht="13.5">
      <c r="A34" s="183" t="s">
        <v>43</v>
      </c>
      <c r="B34" s="182"/>
      <c r="C34" s="155">
        <v>83202569</v>
      </c>
      <c r="D34" s="155">
        <v>0</v>
      </c>
      <c r="E34" s="156">
        <v>148854806</v>
      </c>
      <c r="F34" s="60">
        <v>148854806</v>
      </c>
      <c r="G34" s="60">
        <v>2867266</v>
      </c>
      <c r="H34" s="60">
        <v>17560327</v>
      </c>
      <c r="I34" s="60">
        <v>3985335</v>
      </c>
      <c r="J34" s="60">
        <v>24412928</v>
      </c>
      <c r="K34" s="60">
        <v>24345046</v>
      </c>
      <c r="L34" s="60">
        <v>16216952</v>
      </c>
      <c r="M34" s="60">
        <v>19548515</v>
      </c>
      <c r="N34" s="60">
        <v>60110513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84523441</v>
      </c>
      <c r="X34" s="60">
        <v>74427403</v>
      </c>
      <c r="Y34" s="60">
        <v>10096038</v>
      </c>
      <c r="Z34" s="140">
        <v>13.56</v>
      </c>
      <c r="AA34" s="155">
        <v>148854806</v>
      </c>
    </row>
    <row r="35" spans="1:27" ht="13.5">
      <c r="A35" s="181" t="s">
        <v>122</v>
      </c>
      <c r="B35" s="185"/>
      <c r="C35" s="155">
        <v>926167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602454811</v>
      </c>
      <c r="D36" s="188">
        <f>SUM(D25:D35)</f>
        <v>0</v>
      </c>
      <c r="E36" s="189">
        <f t="shared" si="1"/>
        <v>543900889</v>
      </c>
      <c r="F36" s="190">
        <f t="shared" si="1"/>
        <v>543900889</v>
      </c>
      <c r="G36" s="190">
        <f t="shared" si="1"/>
        <v>24540593</v>
      </c>
      <c r="H36" s="190">
        <f t="shared" si="1"/>
        <v>40071328</v>
      </c>
      <c r="I36" s="190">
        <f t="shared" si="1"/>
        <v>25712648</v>
      </c>
      <c r="J36" s="190">
        <f t="shared" si="1"/>
        <v>90324569</v>
      </c>
      <c r="K36" s="190">
        <f t="shared" si="1"/>
        <v>46697748</v>
      </c>
      <c r="L36" s="190">
        <f t="shared" si="1"/>
        <v>66896367</v>
      </c>
      <c r="M36" s="190">
        <f t="shared" si="1"/>
        <v>41543617</v>
      </c>
      <c r="N36" s="190">
        <f t="shared" si="1"/>
        <v>155137732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245462301</v>
      </c>
      <c r="X36" s="190">
        <f t="shared" si="1"/>
        <v>271950445</v>
      </c>
      <c r="Y36" s="190">
        <f t="shared" si="1"/>
        <v>-26488144</v>
      </c>
      <c r="Z36" s="191">
        <f>+IF(X36&lt;&gt;0,+(Y36/X36)*100,0)</f>
        <v>-9.740062752976925</v>
      </c>
      <c r="AA36" s="188">
        <f>SUM(AA25:AA35)</f>
        <v>543900889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-119760536</v>
      </c>
      <c r="D38" s="199">
        <f>+D22-D36</f>
        <v>0</v>
      </c>
      <c r="E38" s="200">
        <f t="shared" si="2"/>
        <v>-28274801</v>
      </c>
      <c r="F38" s="106">
        <f t="shared" si="2"/>
        <v>-28274801</v>
      </c>
      <c r="G38" s="106">
        <f t="shared" si="2"/>
        <v>123962625</v>
      </c>
      <c r="H38" s="106">
        <f t="shared" si="2"/>
        <v>-9281663</v>
      </c>
      <c r="I38" s="106">
        <f t="shared" si="2"/>
        <v>-10475594</v>
      </c>
      <c r="J38" s="106">
        <f t="shared" si="2"/>
        <v>104205368</v>
      </c>
      <c r="K38" s="106">
        <f t="shared" si="2"/>
        <v>-31944960</v>
      </c>
      <c r="L38" s="106">
        <f t="shared" si="2"/>
        <v>62508533</v>
      </c>
      <c r="M38" s="106">
        <f t="shared" si="2"/>
        <v>-29115633</v>
      </c>
      <c r="N38" s="106">
        <f t="shared" si="2"/>
        <v>1447940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105653308</v>
      </c>
      <c r="X38" s="106">
        <f>IF(F22=F36,0,X22-X36)</f>
        <v>-14137400</v>
      </c>
      <c r="Y38" s="106">
        <f t="shared" si="2"/>
        <v>119790708</v>
      </c>
      <c r="Z38" s="201">
        <f>+IF(X38&lt;&gt;0,+(Y38/X38)*100,0)</f>
        <v>-847.3319563710442</v>
      </c>
      <c r="AA38" s="199">
        <f>+AA22-AA36</f>
        <v>-28274801</v>
      </c>
    </row>
    <row r="39" spans="1:27" ht="13.5">
      <c r="A39" s="181" t="s">
        <v>46</v>
      </c>
      <c r="B39" s="185"/>
      <c r="C39" s="155">
        <v>148504663</v>
      </c>
      <c r="D39" s="155">
        <v>0</v>
      </c>
      <c r="E39" s="156">
        <v>79917952</v>
      </c>
      <c r="F39" s="60">
        <v>79917952</v>
      </c>
      <c r="G39" s="60">
        <v>0</v>
      </c>
      <c r="H39" s="60">
        <v>0</v>
      </c>
      <c r="I39" s="60">
        <v>19506766</v>
      </c>
      <c r="J39" s="60">
        <v>19506766</v>
      </c>
      <c r="K39" s="60">
        <v>0</v>
      </c>
      <c r="L39" s="60">
        <v>27800402</v>
      </c>
      <c r="M39" s="60">
        <v>23786816</v>
      </c>
      <c r="N39" s="60">
        <v>51587218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71093984</v>
      </c>
      <c r="X39" s="60">
        <v>39958976</v>
      </c>
      <c r="Y39" s="60">
        <v>31135008</v>
      </c>
      <c r="Z39" s="140">
        <v>77.92</v>
      </c>
      <c r="AA39" s="155">
        <v>79917952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28744127</v>
      </c>
      <c r="D42" s="206">
        <f>SUM(D38:D41)</f>
        <v>0</v>
      </c>
      <c r="E42" s="207">
        <f t="shared" si="3"/>
        <v>51643151</v>
      </c>
      <c r="F42" s="88">
        <f t="shared" si="3"/>
        <v>51643151</v>
      </c>
      <c r="G42" s="88">
        <f t="shared" si="3"/>
        <v>123962625</v>
      </c>
      <c r="H42" s="88">
        <f t="shared" si="3"/>
        <v>-9281663</v>
      </c>
      <c r="I42" s="88">
        <f t="shared" si="3"/>
        <v>9031172</v>
      </c>
      <c r="J42" s="88">
        <f t="shared" si="3"/>
        <v>123712134</v>
      </c>
      <c r="K42" s="88">
        <f t="shared" si="3"/>
        <v>-31944960</v>
      </c>
      <c r="L42" s="88">
        <f t="shared" si="3"/>
        <v>90308935</v>
      </c>
      <c r="M42" s="88">
        <f t="shared" si="3"/>
        <v>-5328817</v>
      </c>
      <c r="N42" s="88">
        <f t="shared" si="3"/>
        <v>53035158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176747292</v>
      </c>
      <c r="X42" s="88">
        <f t="shared" si="3"/>
        <v>25821576</v>
      </c>
      <c r="Y42" s="88">
        <f t="shared" si="3"/>
        <v>150925716</v>
      </c>
      <c r="Z42" s="208">
        <f>+IF(X42&lt;&gt;0,+(Y42/X42)*100,0)</f>
        <v>584.4945947528532</v>
      </c>
      <c r="AA42" s="206">
        <f>SUM(AA38:AA41)</f>
        <v>51643151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28744127</v>
      </c>
      <c r="D44" s="210">
        <f>+D42-D43</f>
        <v>0</v>
      </c>
      <c r="E44" s="211">
        <f t="shared" si="4"/>
        <v>51643151</v>
      </c>
      <c r="F44" s="77">
        <f t="shared" si="4"/>
        <v>51643151</v>
      </c>
      <c r="G44" s="77">
        <f t="shared" si="4"/>
        <v>123962625</v>
      </c>
      <c r="H44" s="77">
        <f t="shared" si="4"/>
        <v>-9281663</v>
      </c>
      <c r="I44" s="77">
        <f t="shared" si="4"/>
        <v>9031172</v>
      </c>
      <c r="J44" s="77">
        <f t="shared" si="4"/>
        <v>123712134</v>
      </c>
      <c r="K44" s="77">
        <f t="shared" si="4"/>
        <v>-31944960</v>
      </c>
      <c r="L44" s="77">
        <f t="shared" si="4"/>
        <v>90308935</v>
      </c>
      <c r="M44" s="77">
        <f t="shared" si="4"/>
        <v>-5328817</v>
      </c>
      <c r="N44" s="77">
        <f t="shared" si="4"/>
        <v>53035158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176747292</v>
      </c>
      <c r="X44" s="77">
        <f t="shared" si="4"/>
        <v>25821576</v>
      </c>
      <c r="Y44" s="77">
        <f t="shared" si="4"/>
        <v>150925716</v>
      </c>
      <c r="Z44" s="212">
        <f>+IF(X44&lt;&gt;0,+(Y44/X44)*100,0)</f>
        <v>584.4945947528532</v>
      </c>
      <c r="AA44" s="210">
        <f>+AA42-AA43</f>
        <v>51643151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28744127</v>
      </c>
      <c r="D46" s="206">
        <f>SUM(D44:D45)</f>
        <v>0</v>
      </c>
      <c r="E46" s="207">
        <f t="shared" si="5"/>
        <v>51643151</v>
      </c>
      <c r="F46" s="88">
        <f t="shared" si="5"/>
        <v>51643151</v>
      </c>
      <c r="G46" s="88">
        <f t="shared" si="5"/>
        <v>123962625</v>
      </c>
      <c r="H46" s="88">
        <f t="shared" si="5"/>
        <v>-9281663</v>
      </c>
      <c r="I46" s="88">
        <f t="shared" si="5"/>
        <v>9031172</v>
      </c>
      <c r="J46" s="88">
        <f t="shared" si="5"/>
        <v>123712134</v>
      </c>
      <c r="K46" s="88">
        <f t="shared" si="5"/>
        <v>-31944960</v>
      </c>
      <c r="L46" s="88">
        <f t="shared" si="5"/>
        <v>90308935</v>
      </c>
      <c r="M46" s="88">
        <f t="shared" si="5"/>
        <v>-5328817</v>
      </c>
      <c r="N46" s="88">
        <f t="shared" si="5"/>
        <v>53035158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176747292</v>
      </c>
      <c r="X46" s="88">
        <f t="shared" si="5"/>
        <v>25821576</v>
      </c>
      <c r="Y46" s="88">
        <f t="shared" si="5"/>
        <v>150925716</v>
      </c>
      <c r="Z46" s="208">
        <f>+IF(X46&lt;&gt;0,+(Y46/X46)*100,0)</f>
        <v>584.4945947528532</v>
      </c>
      <c r="AA46" s="206">
        <f>SUM(AA44:AA45)</f>
        <v>51643151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28744127</v>
      </c>
      <c r="D48" s="217">
        <f>SUM(D46:D47)</f>
        <v>0</v>
      </c>
      <c r="E48" s="218">
        <f t="shared" si="6"/>
        <v>51643151</v>
      </c>
      <c r="F48" s="219">
        <f t="shared" si="6"/>
        <v>51643151</v>
      </c>
      <c r="G48" s="219">
        <f t="shared" si="6"/>
        <v>123962625</v>
      </c>
      <c r="H48" s="220">
        <f t="shared" si="6"/>
        <v>-9281663</v>
      </c>
      <c r="I48" s="220">
        <f t="shared" si="6"/>
        <v>9031172</v>
      </c>
      <c r="J48" s="220">
        <f t="shared" si="6"/>
        <v>123712134</v>
      </c>
      <c r="K48" s="220">
        <f t="shared" si="6"/>
        <v>-31944960</v>
      </c>
      <c r="L48" s="220">
        <f t="shared" si="6"/>
        <v>90308935</v>
      </c>
      <c r="M48" s="219">
        <f t="shared" si="6"/>
        <v>-5328817</v>
      </c>
      <c r="N48" s="219">
        <f t="shared" si="6"/>
        <v>53035158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176747292</v>
      </c>
      <c r="X48" s="220">
        <f t="shared" si="6"/>
        <v>25821576</v>
      </c>
      <c r="Y48" s="220">
        <f t="shared" si="6"/>
        <v>150925716</v>
      </c>
      <c r="Z48" s="221">
        <f>+IF(X48&lt;&gt;0,+(Y48/X48)*100,0)</f>
        <v>584.4945947528532</v>
      </c>
      <c r="AA48" s="222">
        <f>SUM(AA46:AA47)</f>
        <v>51643151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677253</v>
      </c>
      <c r="D5" s="153">
        <f>SUM(D6:D8)</f>
        <v>0</v>
      </c>
      <c r="E5" s="154">
        <f t="shared" si="0"/>
        <v>1000000</v>
      </c>
      <c r="F5" s="100">
        <f t="shared" si="0"/>
        <v>1000000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500000</v>
      </c>
      <c r="Y5" s="100">
        <f t="shared" si="0"/>
        <v>-500000</v>
      </c>
      <c r="Z5" s="137">
        <f>+IF(X5&lt;&gt;0,+(Y5/X5)*100,0)</f>
        <v>-100</v>
      </c>
      <c r="AA5" s="153">
        <f>SUM(AA6:AA8)</f>
        <v>1000000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677253</v>
      </c>
      <c r="D8" s="155"/>
      <c r="E8" s="156">
        <v>1000000</v>
      </c>
      <c r="F8" s="60">
        <v>1000000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500000</v>
      </c>
      <c r="Y8" s="60">
        <v>-500000</v>
      </c>
      <c r="Z8" s="140">
        <v>-100</v>
      </c>
      <c r="AA8" s="62">
        <v>1000000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407527</v>
      </c>
      <c r="I15" s="100">
        <f t="shared" si="2"/>
        <v>852566</v>
      </c>
      <c r="J15" s="100">
        <f t="shared" si="2"/>
        <v>1260093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1260093</v>
      </c>
      <c r="X15" s="100">
        <f t="shared" si="2"/>
        <v>0</v>
      </c>
      <c r="Y15" s="100">
        <f t="shared" si="2"/>
        <v>1260093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>
        <v>407527</v>
      </c>
      <c r="I17" s="60">
        <v>852566</v>
      </c>
      <c r="J17" s="60">
        <v>1260093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1260093</v>
      </c>
      <c r="X17" s="60"/>
      <c r="Y17" s="60">
        <v>1260093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77276043</v>
      </c>
      <c r="D19" s="153">
        <f>SUM(D20:D23)</f>
        <v>0</v>
      </c>
      <c r="E19" s="154">
        <f t="shared" si="3"/>
        <v>333505000</v>
      </c>
      <c r="F19" s="100">
        <f t="shared" si="3"/>
        <v>333505000</v>
      </c>
      <c r="G19" s="100">
        <f t="shared" si="3"/>
        <v>266218</v>
      </c>
      <c r="H19" s="100">
        <f t="shared" si="3"/>
        <v>10098867</v>
      </c>
      <c r="I19" s="100">
        <f t="shared" si="3"/>
        <v>7930565</v>
      </c>
      <c r="J19" s="100">
        <f t="shared" si="3"/>
        <v>18295650</v>
      </c>
      <c r="K19" s="100">
        <f t="shared" si="3"/>
        <v>9815372</v>
      </c>
      <c r="L19" s="100">
        <f t="shared" si="3"/>
        <v>16763885</v>
      </c>
      <c r="M19" s="100">
        <f t="shared" si="3"/>
        <v>23786816</v>
      </c>
      <c r="N19" s="100">
        <f t="shared" si="3"/>
        <v>50366073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68661723</v>
      </c>
      <c r="X19" s="100">
        <f t="shared" si="3"/>
        <v>166752500</v>
      </c>
      <c r="Y19" s="100">
        <f t="shared" si="3"/>
        <v>-98090777</v>
      </c>
      <c r="Z19" s="137">
        <f>+IF(X19&lt;&gt;0,+(Y19/X19)*100,0)</f>
        <v>-58.82417175154795</v>
      </c>
      <c r="AA19" s="102">
        <f>SUM(AA20:AA23)</f>
        <v>333505000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77276043</v>
      </c>
      <c r="D21" s="155"/>
      <c r="E21" s="156">
        <v>333505000</v>
      </c>
      <c r="F21" s="60">
        <v>333505000</v>
      </c>
      <c r="G21" s="60">
        <v>266218</v>
      </c>
      <c r="H21" s="60">
        <v>7102059</v>
      </c>
      <c r="I21" s="60">
        <v>4419872</v>
      </c>
      <c r="J21" s="60">
        <v>11788149</v>
      </c>
      <c r="K21" s="60">
        <v>6899957</v>
      </c>
      <c r="L21" s="60">
        <v>10892376</v>
      </c>
      <c r="M21" s="60">
        <v>19641533</v>
      </c>
      <c r="N21" s="60">
        <v>37433866</v>
      </c>
      <c r="O21" s="60"/>
      <c r="P21" s="60"/>
      <c r="Q21" s="60"/>
      <c r="R21" s="60"/>
      <c r="S21" s="60"/>
      <c r="T21" s="60"/>
      <c r="U21" s="60"/>
      <c r="V21" s="60"/>
      <c r="W21" s="60">
        <v>49222015</v>
      </c>
      <c r="X21" s="60">
        <v>166752500</v>
      </c>
      <c r="Y21" s="60">
        <v>-117530485</v>
      </c>
      <c r="Z21" s="140">
        <v>-70.48</v>
      </c>
      <c r="AA21" s="62">
        <v>333505000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>
        <v>2996808</v>
      </c>
      <c r="I22" s="159">
        <v>3510693</v>
      </c>
      <c r="J22" s="159">
        <v>6507501</v>
      </c>
      <c r="K22" s="159">
        <v>2915415</v>
      </c>
      <c r="L22" s="159">
        <v>4723839</v>
      </c>
      <c r="M22" s="159">
        <v>4145283</v>
      </c>
      <c r="N22" s="159">
        <v>11784537</v>
      </c>
      <c r="O22" s="159"/>
      <c r="P22" s="159"/>
      <c r="Q22" s="159"/>
      <c r="R22" s="159"/>
      <c r="S22" s="159"/>
      <c r="T22" s="159"/>
      <c r="U22" s="159"/>
      <c r="V22" s="159"/>
      <c r="W22" s="159">
        <v>18292038</v>
      </c>
      <c r="X22" s="159"/>
      <c r="Y22" s="159">
        <v>18292038</v>
      </c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>
        <v>1147670</v>
      </c>
      <c r="M23" s="60"/>
      <c r="N23" s="60">
        <v>1147670</v>
      </c>
      <c r="O23" s="60"/>
      <c r="P23" s="60"/>
      <c r="Q23" s="60"/>
      <c r="R23" s="60"/>
      <c r="S23" s="60"/>
      <c r="T23" s="60"/>
      <c r="U23" s="60"/>
      <c r="V23" s="60"/>
      <c r="W23" s="60">
        <v>1147670</v>
      </c>
      <c r="X23" s="60"/>
      <c r="Y23" s="60">
        <v>1147670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77953296</v>
      </c>
      <c r="D25" s="217">
        <f>+D5+D9+D15+D19+D24</f>
        <v>0</v>
      </c>
      <c r="E25" s="230">
        <f t="shared" si="4"/>
        <v>334505000</v>
      </c>
      <c r="F25" s="219">
        <f t="shared" si="4"/>
        <v>334505000</v>
      </c>
      <c r="G25" s="219">
        <f t="shared" si="4"/>
        <v>266218</v>
      </c>
      <c r="H25" s="219">
        <f t="shared" si="4"/>
        <v>10506394</v>
      </c>
      <c r="I25" s="219">
        <f t="shared" si="4"/>
        <v>8783131</v>
      </c>
      <c r="J25" s="219">
        <f t="shared" si="4"/>
        <v>19555743</v>
      </c>
      <c r="K25" s="219">
        <f t="shared" si="4"/>
        <v>9815372</v>
      </c>
      <c r="L25" s="219">
        <f t="shared" si="4"/>
        <v>16763885</v>
      </c>
      <c r="M25" s="219">
        <f t="shared" si="4"/>
        <v>23786816</v>
      </c>
      <c r="N25" s="219">
        <f t="shared" si="4"/>
        <v>50366073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69921816</v>
      </c>
      <c r="X25" s="219">
        <f t="shared" si="4"/>
        <v>167252500</v>
      </c>
      <c r="Y25" s="219">
        <f t="shared" si="4"/>
        <v>-97330684</v>
      </c>
      <c r="Z25" s="231">
        <f>+IF(X25&lt;&gt;0,+(Y25/X25)*100,0)</f>
        <v>-58.19385898566538</v>
      </c>
      <c r="AA25" s="232">
        <f>+AA5+AA9+AA15+AA19+AA24</f>
        <v>334505000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77276043</v>
      </c>
      <c r="D28" s="155"/>
      <c r="E28" s="156">
        <v>77449000</v>
      </c>
      <c r="F28" s="60">
        <v>77449000</v>
      </c>
      <c r="G28" s="60">
        <v>266218</v>
      </c>
      <c r="H28" s="60">
        <v>10506394</v>
      </c>
      <c r="I28" s="60">
        <v>8783131</v>
      </c>
      <c r="J28" s="60">
        <v>19555743</v>
      </c>
      <c r="K28" s="60">
        <v>9815372</v>
      </c>
      <c r="L28" s="60">
        <v>15616215</v>
      </c>
      <c r="M28" s="60">
        <v>23786816</v>
      </c>
      <c r="N28" s="60">
        <v>49218403</v>
      </c>
      <c r="O28" s="60"/>
      <c r="P28" s="60"/>
      <c r="Q28" s="60"/>
      <c r="R28" s="60"/>
      <c r="S28" s="60"/>
      <c r="T28" s="60"/>
      <c r="U28" s="60"/>
      <c r="V28" s="60"/>
      <c r="W28" s="60">
        <v>68774146</v>
      </c>
      <c r="X28" s="60">
        <v>38724500</v>
      </c>
      <c r="Y28" s="60">
        <v>30049646</v>
      </c>
      <c r="Z28" s="140">
        <v>77.6</v>
      </c>
      <c r="AA28" s="155">
        <v>77449000</v>
      </c>
    </row>
    <row r="29" spans="1:27" ht="13.5">
      <c r="A29" s="234" t="s">
        <v>134</v>
      </c>
      <c r="B29" s="136"/>
      <c r="C29" s="155"/>
      <c r="D29" s="155"/>
      <c r="E29" s="156">
        <v>2469000</v>
      </c>
      <c r="F29" s="60">
        <v>2469000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1234500</v>
      </c>
      <c r="Y29" s="60">
        <v>-1234500</v>
      </c>
      <c r="Z29" s="140">
        <v>-100</v>
      </c>
      <c r="AA29" s="62">
        <v>2469000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77276043</v>
      </c>
      <c r="D32" s="210">
        <f>SUM(D28:D31)</f>
        <v>0</v>
      </c>
      <c r="E32" s="211">
        <f t="shared" si="5"/>
        <v>79918000</v>
      </c>
      <c r="F32" s="77">
        <f t="shared" si="5"/>
        <v>79918000</v>
      </c>
      <c r="G32" s="77">
        <f t="shared" si="5"/>
        <v>266218</v>
      </c>
      <c r="H32" s="77">
        <f t="shared" si="5"/>
        <v>10506394</v>
      </c>
      <c r="I32" s="77">
        <f t="shared" si="5"/>
        <v>8783131</v>
      </c>
      <c r="J32" s="77">
        <f t="shared" si="5"/>
        <v>19555743</v>
      </c>
      <c r="K32" s="77">
        <f t="shared" si="5"/>
        <v>9815372</v>
      </c>
      <c r="L32" s="77">
        <f t="shared" si="5"/>
        <v>15616215</v>
      </c>
      <c r="M32" s="77">
        <f t="shared" si="5"/>
        <v>23786816</v>
      </c>
      <c r="N32" s="77">
        <f t="shared" si="5"/>
        <v>49218403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68774146</v>
      </c>
      <c r="X32" s="77">
        <f t="shared" si="5"/>
        <v>39959000</v>
      </c>
      <c r="Y32" s="77">
        <f t="shared" si="5"/>
        <v>28815146</v>
      </c>
      <c r="Z32" s="212">
        <f>+IF(X32&lt;&gt;0,+(Y32/X32)*100,0)</f>
        <v>72.11177957406342</v>
      </c>
      <c r="AA32" s="79">
        <f>SUM(AA28:AA31)</f>
        <v>79918000</v>
      </c>
    </row>
    <row r="33" spans="1:27" ht="13.5">
      <c r="A33" s="237" t="s">
        <v>51</v>
      </c>
      <c r="B33" s="136" t="s">
        <v>137</v>
      </c>
      <c r="C33" s="155">
        <v>677253</v>
      </c>
      <c r="D33" s="155"/>
      <c r="E33" s="156"/>
      <c r="F33" s="60"/>
      <c r="G33" s="60"/>
      <c r="H33" s="60"/>
      <c r="I33" s="60"/>
      <c r="J33" s="60"/>
      <c r="K33" s="60"/>
      <c r="L33" s="60">
        <v>1147670</v>
      </c>
      <c r="M33" s="60"/>
      <c r="N33" s="60">
        <v>1147670</v>
      </c>
      <c r="O33" s="60"/>
      <c r="P33" s="60"/>
      <c r="Q33" s="60"/>
      <c r="R33" s="60"/>
      <c r="S33" s="60"/>
      <c r="T33" s="60"/>
      <c r="U33" s="60"/>
      <c r="V33" s="60"/>
      <c r="W33" s="60">
        <v>1147670</v>
      </c>
      <c r="X33" s="60"/>
      <c r="Y33" s="60">
        <v>1147670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225000000</v>
      </c>
      <c r="F34" s="60">
        <v>225000000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112500000</v>
      </c>
      <c r="Y34" s="60">
        <v>-112500000</v>
      </c>
      <c r="Z34" s="140">
        <v>-100</v>
      </c>
      <c r="AA34" s="62">
        <v>225000000</v>
      </c>
    </row>
    <row r="35" spans="1:27" ht="13.5">
      <c r="A35" s="237" t="s">
        <v>53</v>
      </c>
      <c r="B35" s="136"/>
      <c r="C35" s="155"/>
      <c r="D35" s="155"/>
      <c r="E35" s="156">
        <v>29587000</v>
      </c>
      <c r="F35" s="60">
        <v>29587000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14793500</v>
      </c>
      <c r="Y35" s="60">
        <v>-14793500</v>
      </c>
      <c r="Z35" s="140">
        <v>-100</v>
      </c>
      <c r="AA35" s="62">
        <v>29587000</v>
      </c>
    </row>
    <row r="36" spans="1:27" ht="13.5">
      <c r="A36" s="238" t="s">
        <v>139</v>
      </c>
      <c r="B36" s="149"/>
      <c r="C36" s="222">
        <f aca="true" t="shared" si="6" ref="C36:Y36">SUM(C32:C35)</f>
        <v>77953296</v>
      </c>
      <c r="D36" s="222">
        <f>SUM(D32:D35)</f>
        <v>0</v>
      </c>
      <c r="E36" s="218">
        <f t="shared" si="6"/>
        <v>334505000</v>
      </c>
      <c r="F36" s="220">
        <f t="shared" si="6"/>
        <v>334505000</v>
      </c>
      <c r="G36" s="220">
        <f t="shared" si="6"/>
        <v>266218</v>
      </c>
      <c r="H36" s="220">
        <f t="shared" si="6"/>
        <v>10506394</v>
      </c>
      <c r="I36" s="220">
        <f t="shared" si="6"/>
        <v>8783131</v>
      </c>
      <c r="J36" s="220">
        <f t="shared" si="6"/>
        <v>19555743</v>
      </c>
      <c r="K36" s="220">
        <f t="shared" si="6"/>
        <v>9815372</v>
      </c>
      <c r="L36" s="220">
        <f t="shared" si="6"/>
        <v>16763885</v>
      </c>
      <c r="M36" s="220">
        <f t="shared" si="6"/>
        <v>23786816</v>
      </c>
      <c r="N36" s="220">
        <f t="shared" si="6"/>
        <v>50366073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69921816</v>
      </c>
      <c r="X36" s="220">
        <f t="shared" si="6"/>
        <v>167252500</v>
      </c>
      <c r="Y36" s="220">
        <f t="shared" si="6"/>
        <v>-97330684</v>
      </c>
      <c r="Z36" s="221">
        <f>+IF(X36&lt;&gt;0,+(Y36/X36)*100,0)</f>
        <v>-58.19385898566538</v>
      </c>
      <c r="AA36" s="239">
        <f>SUM(AA32:AA35)</f>
        <v>334505000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136998580</v>
      </c>
      <c r="D6" s="155"/>
      <c r="E6" s="59">
        <v>228266000</v>
      </c>
      <c r="F6" s="60">
        <v>228266000</v>
      </c>
      <c r="G6" s="60">
        <v>294631927</v>
      </c>
      <c r="H6" s="60">
        <v>293631924</v>
      </c>
      <c r="I6" s="60">
        <v>294631927</v>
      </c>
      <c r="J6" s="60">
        <v>294631927</v>
      </c>
      <c r="K6" s="60">
        <v>293631924</v>
      </c>
      <c r="L6" s="60">
        <v>293631924</v>
      </c>
      <c r="M6" s="60">
        <v>168631924</v>
      </c>
      <c r="N6" s="60">
        <v>168631924</v>
      </c>
      <c r="O6" s="60"/>
      <c r="P6" s="60"/>
      <c r="Q6" s="60"/>
      <c r="R6" s="60"/>
      <c r="S6" s="60"/>
      <c r="T6" s="60"/>
      <c r="U6" s="60"/>
      <c r="V6" s="60"/>
      <c r="W6" s="60">
        <v>168631924</v>
      </c>
      <c r="X6" s="60">
        <v>114133000</v>
      </c>
      <c r="Y6" s="60">
        <v>54498924</v>
      </c>
      <c r="Z6" s="140">
        <v>47.75</v>
      </c>
      <c r="AA6" s="62">
        <v>228266000</v>
      </c>
    </row>
    <row r="7" spans="1:27" ht="13.5">
      <c r="A7" s="249" t="s">
        <v>144</v>
      </c>
      <c r="B7" s="182"/>
      <c r="C7" s="155"/>
      <c r="D7" s="155"/>
      <c r="E7" s="59">
        <v>130000000</v>
      </c>
      <c r="F7" s="60">
        <v>130000000</v>
      </c>
      <c r="G7" s="60"/>
      <c r="H7" s="60"/>
      <c r="I7" s="60"/>
      <c r="J7" s="60"/>
      <c r="K7" s="60"/>
      <c r="L7" s="60"/>
      <c r="M7" s="60">
        <v>125000000</v>
      </c>
      <c r="N7" s="60">
        <v>125000000</v>
      </c>
      <c r="O7" s="60"/>
      <c r="P7" s="60"/>
      <c r="Q7" s="60"/>
      <c r="R7" s="60"/>
      <c r="S7" s="60"/>
      <c r="T7" s="60"/>
      <c r="U7" s="60"/>
      <c r="V7" s="60"/>
      <c r="W7" s="60">
        <v>125000000</v>
      </c>
      <c r="X7" s="60">
        <v>65000000</v>
      </c>
      <c r="Y7" s="60">
        <v>60000000</v>
      </c>
      <c r="Z7" s="140">
        <v>92.31</v>
      </c>
      <c r="AA7" s="62">
        <v>130000000</v>
      </c>
    </row>
    <row r="8" spans="1:27" ht="13.5">
      <c r="A8" s="249" t="s">
        <v>145</v>
      </c>
      <c r="B8" s="182"/>
      <c r="C8" s="155">
        <v>53229073</v>
      </c>
      <c r="D8" s="155"/>
      <c r="E8" s="59">
        <v>296243000</v>
      </c>
      <c r="F8" s="60">
        <v>296243000</v>
      </c>
      <c r="G8" s="60">
        <v>72990729</v>
      </c>
      <c r="H8" s="60">
        <v>72990729</v>
      </c>
      <c r="I8" s="60">
        <v>72990729</v>
      </c>
      <c r="J8" s="60">
        <v>72990729</v>
      </c>
      <c r="K8" s="60">
        <v>72990729</v>
      </c>
      <c r="L8" s="60">
        <v>72990729</v>
      </c>
      <c r="M8" s="60">
        <v>142427000</v>
      </c>
      <c r="N8" s="60">
        <v>142427000</v>
      </c>
      <c r="O8" s="60"/>
      <c r="P8" s="60"/>
      <c r="Q8" s="60"/>
      <c r="R8" s="60"/>
      <c r="S8" s="60"/>
      <c r="T8" s="60"/>
      <c r="U8" s="60"/>
      <c r="V8" s="60"/>
      <c r="W8" s="60">
        <v>142427000</v>
      </c>
      <c r="X8" s="60">
        <v>148121500</v>
      </c>
      <c r="Y8" s="60">
        <v>-5694500</v>
      </c>
      <c r="Z8" s="140">
        <v>-3.84</v>
      </c>
      <c r="AA8" s="62">
        <v>296243000</v>
      </c>
    </row>
    <row r="9" spans="1:27" ht="13.5">
      <c r="A9" s="249" t="s">
        <v>146</v>
      </c>
      <c r="B9" s="182"/>
      <c r="C9" s="155">
        <v>80818210</v>
      </c>
      <c r="D9" s="155"/>
      <c r="E9" s="59"/>
      <c r="F9" s="60"/>
      <c r="G9" s="60">
        <v>63955276</v>
      </c>
      <c r="H9" s="60">
        <v>64955279</v>
      </c>
      <c r="I9" s="60">
        <v>63955276</v>
      </c>
      <c r="J9" s="60">
        <v>63955276</v>
      </c>
      <c r="K9" s="60">
        <v>64955279</v>
      </c>
      <c r="L9" s="60">
        <v>64126221</v>
      </c>
      <c r="M9" s="60">
        <v>5688000</v>
      </c>
      <c r="N9" s="60">
        <v>5688000</v>
      </c>
      <c r="O9" s="60"/>
      <c r="P9" s="60"/>
      <c r="Q9" s="60"/>
      <c r="R9" s="60"/>
      <c r="S9" s="60"/>
      <c r="T9" s="60"/>
      <c r="U9" s="60"/>
      <c r="V9" s="60"/>
      <c r="W9" s="60">
        <v>5688000</v>
      </c>
      <c r="X9" s="60"/>
      <c r="Y9" s="60">
        <v>5688000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1646574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272692437</v>
      </c>
      <c r="D12" s="168">
        <f>SUM(D6:D11)</f>
        <v>0</v>
      </c>
      <c r="E12" s="72">
        <f t="shared" si="0"/>
        <v>654509000</v>
      </c>
      <c r="F12" s="73">
        <f t="shared" si="0"/>
        <v>654509000</v>
      </c>
      <c r="G12" s="73">
        <f t="shared" si="0"/>
        <v>431577932</v>
      </c>
      <c r="H12" s="73">
        <f t="shared" si="0"/>
        <v>431577932</v>
      </c>
      <c r="I12" s="73">
        <f t="shared" si="0"/>
        <v>431577932</v>
      </c>
      <c r="J12" s="73">
        <f t="shared" si="0"/>
        <v>431577932</v>
      </c>
      <c r="K12" s="73">
        <f t="shared" si="0"/>
        <v>431577932</v>
      </c>
      <c r="L12" s="73">
        <f t="shared" si="0"/>
        <v>430748874</v>
      </c>
      <c r="M12" s="73">
        <f t="shared" si="0"/>
        <v>441746924</v>
      </c>
      <c r="N12" s="73">
        <f t="shared" si="0"/>
        <v>441746924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441746924</v>
      </c>
      <c r="X12" s="73">
        <f t="shared" si="0"/>
        <v>327254500</v>
      </c>
      <c r="Y12" s="73">
        <f t="shared" si="0"/>
        <v>114492424</v>
      </c>
      <c r="Z12" s="170">
        <f>+IF(X12&lt;&gt;0,+(Y12/X12)*100,0)</f>
        <v>34.98574473383865</v>
      </c>
      <c r="AA12" s="74">
        <f>SUM(AA6:AA11)</f>
        <v>654509000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3750000</v>
      </c>
      <c r="F16" s="60">
        <v>3750000</v>
      </c>
      <c r="G16" s="159">
        <v>-577331904</v>
      </c>
      <c r="H16" s="159">
        <v>-577331904</v>
      </c>
      <c r="I16" s="159">
        <v>-577331904</v>
      </c>
      <c r="J16" s="60">
        <v>-577331904</v>
      </c>
      <c r="K16" s="159">
        <v>-577331904</v>
      </c>
      <c r="L16" s="159">
        <v>-577331904</v>
      </c>
      <c r="M16" s="60">
        <v>3750000</v>
      </c>
      <c r="N16" s="159">
        <v>3750000</v>
      </c>
      <c r="O16" s="159"/>
      <c r="P16" s="159"/>
      <c r="Q16" s="60"/>
      <c r="R16" s="159"/>
      <c r="S16" s="159"/>
      <c r="T16" s="60"/>
      <c r="U16" s="159"/>
      <c r="V16" s="159"/>
      <c r="W16" s="159">
        <v>3750000</v>
      </c>
      <c r="X16" s="60">
        <v>1875000</v>
      </c>
      <c r="Y16" s="159">
        <v>1875000</v>
      </c>
      <c r="Z16" s="141">
        <v>100</v>
      </c>
      <c r="AA16" s="225">
        <v>3750000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686198315</v>
      </c>
      <c r="D19" s="155"/>
      <c r="E19" s="59">
        <v>704073000</v>
      </c>
      <c r="F19" s="60">
        <v>704073000</v>
      </c>
      <c r="G19" s="60">
        <v>713105012</v>
      </c>
      <c r="H19" s="60">
        <v>713105012</v>
      </c>
      <c r="I19" s="60">
        <v>713105012</v>
      </c>
      <c r="J19" s="60">
        <v>713105012</v>
      </c>
      <c r="K19" s="60">
        <v>713105012</v>
      </c>
      <c r="L19" s="60">
        <v>713105012</v>
      </c>
      <c r="M19" s="60">
        <v>713105012</v>
      </c>
      <c r="N19" s="60">
        <v>713105012</v>
      </c>
      <c r="O19" s="60"/>
      <c r="P19" s="60"/>
      <c r="Q19" s="60"/>
      <c r="R19" s="60"/>
      <c r="S19" s="60"/>
      <c r="T19" s="60"/>
      <c r="U19" s="60"/>
      <c r="V19" s="60"/>
      <c r="W19" s="60">
        <v>713105012</v>
      </c>
      <c r="X19" s="60">
        <v>352036500</v>
      </c>
      <c r="Y19" s="60">
        <v>361068512</v>
      </c>
      <c r="Z19" s="140">
        <v>102.57</v>
      </c>
      <c r="AA19" s="62">
        <v>704073000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686198315</v>
      </c>
      <c r="D24" s="168">
        <f>SUM(D15:D23)</f>
        <v>0</v>
      </c>
      <c r="E24" s="76">
        <f t="shared" si="1"/>
        <v>707823000</v>
      </c>
      <c r="F24" s="77">
        <f t="shared" si="1"/>
        <v>707823000</v>
      </c>
      <c r="G24" s="77">
        <f t="shared" si="1"/>
        <v>135773108</v>
      </c>
      <c r="H24" s="77">
        <f t="shared" si="1"/>
        <v>135773108</v>
      </c>
      <c r="I24" s="77">
        <f t="shared" si="1"/>
        <v>135773108</v>
      </c>
      <c r="J24" s="77">
        <f t="shared" si="1"/>
        <v>135773108</v>
      </c>
      <c r="K24" s="77">
        <f t="shared" si="1"/>
        <v>135773108</v>
      </c>
      <c r="L24" s="77">
        <f t="shared" si="1"/>
        <v>135773108</v>
      </c>
      <c r="M24" s="77">
        <f t="shared" si="1"/>
        <v>716855012</v>
      </c>
      <c r="N24" s="77">
        <f t="shared" si="1"/>
        <v>716855012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716855012</v>
      </c>
      <c r="X24" s="77">
        <f t="shared" si="1"/>
        <v>353911500</v>
      </c>
      <c r="Y24" s="77">
        <f t="shared" si="1"/>
        <v>362943512</v>
      </c>
      <c r="Z24" s="212">
        <f>+IF(X24&lt;&gt;0,+(Y24/X24)*100,0)</f>
        <v>102.55205383266721</v>
      </c>
      <c r="AA24" s="79">
        <f>SUM(AA15:AA23)</f>
        <v>707823000</v>
      </c>
    </row>
    <row r="25" spans="1:27" ht="13.5">
      <c r="A25" s="250" t="s">
        <v>159</v>
      </c>
      <c r="B25" s="251"/>
      <c r="C25" s="168">
        <f aca="true" t="shared" si="2" ref="C25:Y25">+C12+C24</f>
        <v>958890752</v>
      </c>
      <c r="D25" s="168">
        <f>+D12+D24</f>
        <v>0</v>
      </c>
      <c r="E25" s="72">
        <f t="shared" si="2"/>
        <v>1362332000</v>
      </c>
      <c r="F25" s="73">
        <f t="shared" si="2"/>
        <v>1362332000</v>
      </c>
      <c r="G25" s="73">
        <f t="shared" si="2"/>
        <v>567351040</v>
      </c>
      <c r="H25" s="73">
        <f t="shared" si="2"/>
        <v>567351040</v>
      </c>
      <c r="I25" s="73">
        <f t="shared" si="2"/>
        <v>567351040</v>
      </c>
      <c r="J25" s="73">
        <f t="shared" si="2"/>
        <v>567351040</v>
      </c>
      <c r="K25" s="73">
        <f t="shared" si="2"/>
        <v>567351040</v>
      </c>
      <c r="L25" s="73">
        <f t="shared" si="2"/>
        <v>566521982</v>
      </c>
      <c r="M25" s="73">
        <f t="shared" si="2"/>
        <v>1158601936</v>
      </c>
      <c r="N25" s="73">
        <f t="shared" si="2"/>
        <v>1158601936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1158601936</v>
      </c>
      <c r="X25" s="73">
        <f t="shared" si="2"/>
        <v>681166000</v>
      </c>
      <c r="Y25" s="73">
        <f t="shared" si="2"/>
        <v>477435936</v>
      </c>
      <c r="Z25" s="170">
        <f>+IF(X25&lt;&gt;0,+(Y25/X25)*100,0)</f>
        <v>70.090981640305</v>
      </c>
      <c r="AA25" s="74">
        <f>+AA12+AA24</f>
        <v>1362332000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829058</v>
      </c>
      <c r="H29" s="60">
        <v>829058</v>
      </c>
      <c r="I29" s="60">
        <v>829058</v>
      </c>
      <c r="J29" s="60">
        <v>829058</v>
      </c>
      <c r="K29" s="60">
        <v>829058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3648346</v>
      </c>
      <c r="D30" s="155"/>
      <c r="E30" s="59">
        <v>2920000</v>
      </c>
      <c r="F30" s="60">
        <v>2920000</v>
      </c>
      <c r="G30" s="60">
        <v>3648346</v>
      </c>
      <c r="H30" s="60">
        <v>3648346</v>
      </c>
      <c r="I30" s="60">
        <v>3648346</v>
      </c>
      <c r="J30" s="60">
        <v>3648346</v>
      </c>
      <c r="K30" s="60">
        <v>3648346</v>
      </c>
      <c r="L30" s="60">
        <v>3648346</v>
      </c>
      <c r="M30" s="60">
        <v>3648346</v>
      </c>
      <c r="N30" s="60">
        <v>3648346</v>
      </c>
      <c r="O30" s="60"/>
      <c r="P30" s="60"/>
      <c r="Q30" s="60"/>
      <c r="R30" s="60"/>
      <c r="S30" s="60"/>
      <c r="T30" s="60"/>
      <c r="U30" s="60"/>
      <c r="V30" s="60"/>
      <c r="W30" s="60">
        <v>3648346</v>
      </c>
      <c r="X30" s="60">
        <v>1460000</v>
      </c>
      <c r="Y30" s="60">
        <v>2188346</v>
      </c>
      <c r="Z30" s="140">
        <v>149.89</v>
      </c>
      <c r="AA30" s="62">
        <v>2920000</v>
      </c>
    </row>
    <row r="31" spans="1:27" ht="13.5">
      <c r="A31" s="249" t="s">
        <v>163</v>
      </c>
      <c r="B31" s="182"/>
      <c r="C31" s="155">
        <v>4527350</v>
      </c>
      <c r="D31" s="155"/>
      <c r="E31" s="59"/>
      <c r="F31" s="60"/>
      <c r="G31" s="60">
        <v>4525874</v>
      </c>
      <c r="H31" s="60">
        <v>4525874</v>
      </c>
      <c r="I31" s="60">
        <v>4525874</v>
      </c>
      <c r="J31" s="60">
        <v>4525874</v>
      </c>
      <c r="K31" s="60">
        <v>4525874</v>
      </c>
      <c r="L31" s="60">
        <v>4525874</v>
      </c>
      <c r="M31" s="60">
        <v>4525874</v>
      </c>
      <c r="N31" s="60">
        <v>4525874</v>
      </c>
      <c r="O31" s="60"/>
      <c r="P31" s="60"/>
      <c r="Q31" s="60"/>
      <c r="R31" s="60"/>
      <c r="S31" s="60"/>
      <c r="T31" s="60"/>
      <c r="U31" s="60"/>
      <c r="V31" s="60"/>
      <c r="W31" s="60">
        <v>4525874</v>
      </c>
      <c r="X31" s="60"/>
      <c r="Y31" s="60">
        <v>4525874</v>
      </c>
      <c r="Z31" s="140"/>
      <c r="AA31" s="62"/>
    </row>
    <row r="32" spans="1:27" ht="13.5">
      <c r="A32" s="249" t="s">
        <v>164</v>
      </c>
      <c r="B32" s="182"/>
      <c r="C32" s="155">
        <v>113934542</v>
      </c>
      <c r="D32" s="155"/>
      <c r="E32" s="59">
        <v>329135000</v>
      </c>
      <c r="F32" s="60">
        <v>329135000</v>
      </c>
      <c r="G32" s="60">
        <v>87092379</v>
      </c>
      <c r="H32" s="60">
        <v>87092379</v>
      </c>
      <c r="I32" s="60">
        <v>87092379</v>
      </c>
      <c r="J32" s="60">
        <v>87092379</v>
      </c>
      <c r="K32" s="60">
        <v>87092379</v>
      </c>
      <c r="L32" s="60">
        <v>87092379</v>
      </c>
      <c r="M32" s="60">
        <v>325446413</v>
      </c>
      <c r="N32" s="60">
        <v>325446413</v>
      </c>
      <c r="O32" s="60"/>
      <c r="P32" s="60"/>
      <c r="Q32" s="60"/>
      <c r="R32" s="60"/>
      <c r="S32" s="60"/>
      <c r="T32" s="60"/>
      <c r="U32" s="60"/>
      <c r="V32" s="60"/>
      <c r="W32" s="60">
        <v>325446413</v>
      </c>
      <c r="X32" s="60">
        <v>164567500</v>
      </c>
      <c r="Y32" s="60">
        <v>160878913</v>
      </c>
      <c r="Z32" s="140">
        <v>97.76</v>
      </c>
      <c r="AA32" s="62">
        <v>329135000</v>
      </c>
    </row>
    <row r="33" spans="1:27" ht="13.5">
      <c r="A33" s="249" t="s">
        <v>165</v>
      </c>
      <c r="B33" s="182"/>
      <c r="C33" s="155">
        <v>25382000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147492238</v>
      </c>
      <c r="D34" s="168">
        <f>SUM(D29:D33)</f>
        <v>0</v>
      </c>
      <c r="E34" s="72">
        <f t="shared" si="3"/>
        <v>332055000</v>
      </c>
      <c r="F34" s="73">
        <f t="shared" si="3"/>
        <v>332055000</v>
      </c>
      <c r="G34" s="73">
        <f t="shared" si="3"/>
        <v>96095657</v>
      </c>
      <c r="H34" s="73">
        <f t="shared" si="3"/>
        <v>96095657</v>
      </c>
      <c r="I34" s="73">
        <f t="shared" si="3"/>
        <v>96095657</v>
      </c>
      <c r="J34" s="73">
        <f t="shared" si="3"/>
        <v>96095657</v>
      </c>
      <c r="K34" s="73">
        <f t="shared" si="3"/>
        <v>96095657</v>
      </c>
      <c r="L34" s="73">
        <f t="shared" si="3"/>
        <v>95266599</v>
      </c>
      <c r="M34" s="73">
        <f t="shared" si="3"/>
        <v>333620633</v>
      </c>
      <c r="N34" s="73">
        <f t="shared" si="3"/>
        <v>333620633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333620633</v>
      </c>
      <c r="X34" s="73">
        <f t="shared" si="3"/>
        <v>166027500</v>
      </c>
      <c r="Y34" s="73">
        <f t="shared" si="3"/>
        <v>167593133</v>
      </c>
      <c r="Z34" s="170">
        <f>+IF(X34&lt;&gt;0,+(Y34/X34)*100,0)</f>
        <v>100.94299619039016</v>
      </c>
      <c r="AA34" s="74">
        <f>SUM(AA29:AA33)</f>
        <v>332055000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9953749</v>
      </c>
      <c r="D37" s="155"/>
      <c r="E37" s="59">
        <v>240469247</v>
      </c>
      <c r="F37" s="60">
        <v>240469247</v>
      </c>
      <c r="G37" s="60">
        <v>9953749</v>
      </c>
      <c r="H37" s="60">
        <v>9953749</v>
      </c>
      <c r="I37" s="60">
        <v>9953749</v>
      </c>
      <c r="J37" s="60">
        <v>9953749</v>
      </c>
      <c r="K37" s="60">
        <v>9953749</v>
      </c>
      <c r="L37" s="60">
        <v>9953749</v>
      </c>
      <c r="M37" s="60">
        <v>11292000</v>
      </c>
      <c r="N37" s="60">
        <v>11292000</v>
      </c>
      <c r="O37" s="60"/>
      <c r="P37" s="60"/>
      <c r="Q37" s="60"/>
      <c r="R37" s="60"/>
      <c r="S37" s="60"/>
      <c r="T37" s="60"/>
      <c r="U37" s="60"/>
      <c r="V37" s="60"/>
      <c r="W37" s="60">
        <v>11292000</v>
      </c>
      <c r="X37" s="60">
        <v>120234624</v>
      </c>
      <c r="Y37" s="60">
        <v>-108942624</v>
      </c>
      <c r="Z37" s="140">
        <v>-90.61</v>
      </c>
      <c r="AA37" s="62">
        <v>240469247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>
        <v>20696565</v>
      </c>
      <c r="H38" s="60">
        <v>20696565</v>
      </c>
      <c r="I38" s="60">
        <v>20696565</v>
      </c>
      <c r="J38" s="60">
        <v>20696565</v>
      </c>
      <c r="K38" s="60">
        <v>20696565</v>
      </c>
      <c r="L38" s="60">
        <v>20696565</v>
      </c>
      <c r="M38" s="60">
        <v>20696565</v>
      </c>
      <c r="N38" s="60">
        <v>20696565</v>
      </c>
      <c r="O38" s="60"/>
      <c r="P38" s="60"/>
      <c r="Q38" s="60"/>
      <c r="R38" s="60"/>
      <c r="S38" s="60"/>
      <c r="T38" s="60"/>
      <c r="U38" s="60"/>
      <c r="V38" s="60"/>
      <c r="W38" s="60">
        <v>20696565</v>
      </c>
      <c r="X38" s="60"/>
      <c r="Y38" s="60">
        <v>20696565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9953749</v>
      </c>
      <c r="D39" s="168">
        <f>SUM(D37:D38)</f>
        <v>0</v>
      </c>
      <c r="E39" s="76">
        <f t="shared" si="4"/>
        <v>240469247</v>
      </c>
      <c r="F39" s="77">
        <f t="shared" si="4"/>
        <v>240469247</v>
      </c>
      <c r="G39" s="77">
        <f t="shared" si="4"/>
        <v>30650314</v>
      </c>
      <c r="H39" s="77">
        <f t="shared" si="4"/>
        <v>30650314</v>
      </c>
      <c r="I39" s="77">
        <f t="shared" si="4"/>
        <v>30650314</v>
      </c>
      <c r="J39" s="77">
        <f t="shared" si="4"/>
        <v>30650314</v>
      </c>
      <c r="K39" s="77">
        <f t="shared" si="4"/>
        <v>30650314</v>
      </c>
      <c r="L39" s="77">
        <f t="shared" si="4"/>
        <v>30650314</v>
      </c>
      <c r="M39" s="77">
        <f t="shared" si="4"/>
        <v>31988565</v>
      </c>
      <c r="N39" s="77">
        <f t="shared" si="4"/>
        <v>31988565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31988565</v>
      </c>
      <c r="X39" s="77">
        <f t="shared" si="4"/>
        <v>120234624</v>
      </c>
      <c r="Y39" s="77">
        <f t="shared" si="4"/>
        <v>-88246059</v>
      </c>
      <c r="Z39" s="212">
        <f>+IF(X39&lt;&gt;0,+(Y39/X39)*100,0)</f>
        <v>-73.39488082900313</v>
      </c>
      <c r="AA39" s="79">
        <f>SUM(AA37:AA38)</f>
        <v>240469247</v>
      </c>
    </row>
    <row r="40" spans="1:27" ht="13.5">
      <c r="A40" s="250" t="s">
        <v>167</v>
      </c>
      <c r="B40" s="251"/>
      <c r="C40" s="168">
        <f aca="true" t="shared" si="5" ref="C40:Y40">+C34+C39</f>
        <v>157445987</v>
      </c>
      <c r="D40" s="168">
        <f>+D34+D39</f>
        <v>0</v>
      </c>
      <c r="E40" s="72">
        <f t="shared" si="5"/>
        <v>572524247</v>
      </c>
      <c r="F40" s="73">
        <f t="shared" si="5"/>
        <v>572524247</v>
      </c>
      <c r="G40" s="73">
        <f t="shared" si="5"/>
        <v>126745971</v>
      </c>
      <c r="H40" s="73">
        <f t="shared" si="5"/>
        <v>126745971</v>
      </c>
      <c r="I40" s="73">
        <f t="shared" si="5"/>
        <v>126745971</v>
      </c>
      <c r="J40" s="73">
        <f t="shared" si="5"/>
        <v>126745971</v>
      </c>
      <c r="K40" s="73">
        <f t="shared" si="5"/>
        <v>126745971</v>
      </c>
      <c r="L40" s="73">
        <f t="shared" si="5"/>
        <v>125916913</v>
      </c>
      <c r="M40" s="73">
        <f t="shared" si="5"/>
        <v>365609198</v>
      </c>
      <c r="N40" s="73">
        <f t="shared" si="5"/>
        <v>365609198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365609198</v>
      </c>
      <c r="X40" s="73">
        <f t="shared" si="5"/>
        <v>286262124</v>
      </c>
      <c r="Y40" s="73">
        <f t="shared" si="5"/>
        <v>79347074</v>
      </c>
      <c r="Z40" s="170">
        <f>+IF(X40&lt;&gt;0,+(Y40/X40)*100,0)</f>
        <v>27.718327835784525</v>
      </c>
      <c r="AA40" s="74">
        <f>+AA34+AA39</f>
        <v>572524247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801444765</v>
      </c>
      <c r="D42" s="257">
        <f>+D25-D40</f>
        <v>0</v>
      </c>
      <c r="E42" s="258">
        <f t="shared" si="6"/>
        <v>789807753</v>
      </c>
      <c r="F42" s="259">
        <f t="shared" si="6"/>
        <v>789807753</v>
      </c>
      <c r="G42" s="259">
        <f t="shared" si="6"/>
        <v>440605069</v>
      </c>
      <c r="H42" s="259">
        <f t="shared" si="6"/>
        <v>440605069</v>
      </c>
      <c r="I42" s="259">
        <f t="shared" si="6"/>
        <v>440605069</v>
      </c>
      <c r="J42" s="259">
        <f t="shared" si="6"/>
        <v>440605069</v>
      </c>
      <c r="K42" s="259">
        <f t="shared" si="6"/>
        <v>440605069</v>
      </c>
      <c r="L42" s="259">
        <f t="shared" si="6"/>
        <v>440605069</v>
      </c>
      <c r="M42" s="259">
        <f t="shared" si="6"/>
        <v>792992738</v>
      </c>
      <c r="N42" s="259">
        <f t="shared" si="6"/>
        <v>792992738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792992738</v>
      </c>
      <c r="X42" s="259">
        <f t="shared" si="6"/>
        <v>394903876</v>
      </c>
      <c r="Y42" s="259">
        <f t="shared" si="6"/>
        <v>398088862</v>
      </c>
      <c r="Z42" s="260">
        <f>+IF(X42&lt;&gt;0,+(Y42/X42)*100,0)</f>
        <v>100.80652183824097</v>
      </c>
      <c r="AA42" s="261">
        <f>+AA25-AA40</f>
        <v>789807753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782673027</v>
      </c>
      <c r="D45" s="155"/>
      <c r="E45" s="59">
        <v>51643000</v>
      </c>
      <c r="F45" s="60">
        <v>51643000</v>
      </c>
      <c r="G45" s="60">
        <v>421833331</v>
      </c>
      <c r="H45" s="60">
        <v>421833331</v>
      </c>
      <c r="I45" s="60">
        <v>421833331</v>
      </c>
      <c r="J45" s="60">
        <v>421833331</v>
      </c>
      <c r="K45" s="60">
        <v>421833331</v>
      </c>
      <c r="L45" s="60">
        <v>421833331</v>
      </c>
      <c r="M45" s="60">
        <v>774221000</v>
      </c>
      <c r="N45" s="60">
        <v>774221000</v>
      </c>
      <c r="O45" s="60"/>
      <c r="P45" s="60"/>
      <c r="Q45" s="60"/>
      <c r="R45" s="60"/>
      <c r="S45" s="60"/>
      <c r="T45" s="60"/>
      <c r="U45" s="60"/>
      <c r="V45" s="60"/>
      <c r="W45" s="60">
        <v>774221000</v>
      </c>
      <c r="X45" s="60">
        <v>25821500</v>
      </c>
      <c r="Y45" s="60">
        <v>748399500</v>
      </c>
      <c r="Z45" s="139">
        <v>2898.36</v>
      </c>
      <c r="AA45" s="62">
        <v>51643000</v>
      </c>
    </row>
    <row r="46" spans="1:27" ht="13.5">
      <c r="A46" s="249" t="s">
        <v>171</v>
      </c>
      <c r="B46" s="182"/>
      <c r="C46" s="155">
        <v>18771738</v>
      </c>
      <c r="D46" s="155"/>
      <c r="E46" s="59">
        <v>738164753</v>
      </c>
      <c r="F46" s="60">
        <v>738164753</v>
      </c>
      <c r="G46" s="60">
        <v>18771738</v>
      </c>
      <c r="H46" s="60">
        <v>18771738</v>
      </c>
      <c r="I46" s="60">
        <v>18771738</v>
      </c>
      <c r="J46" s="60">
        <v>18771738</v>
      </c>
      <c r="K46" s="60">
        <v>18771738</v>
      </c>
      <c r="L46" s="60">
        <v>18771738</v>
      </c>
      <c r="M46" s="60">
        <v>18771738</v>
      </c>
      <c r="N46" s="60">
        <v>18771738</v>
      </c>
      <c r="O46" s="60"/>
      <c r="P46" s="60"/>
      <c r="Q46" s="60"/>
      <c r="R46" s="60"/>
      <c r="S46" s="60"/>
      <c r="T46" s="60"/>
      <c r="U46" s="60"/>
      <c r="V46" s="60"/>
      <c r="W46" s="60">
        <v>18771738</v>
      </c>
      <c r="X46" s="60">
        <v>369082377</v>
      </c>
      <c r="Y46" s="60">
        <v>-350310639</v>
      </c>
      <c r="Z46" s="139">
        <v>-94.91</v>
      </c>
      <c r="AA46" s="62">
        <v>738164753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801444765</v>
      </c>
      <c r="D48" s="217">
        <f>SUM(D45:D47)</f>
        <v>0</v>
      </c>
      <c r="E48" s="264">
        <f t="shared" si="7"/>
        <v>789807753</v>
      </c>
      <c r="F48" s="219">
        <f t="shared" si="7"/>
        <v>789807753</v>
      </c>
      <c r="G48" s="219">
        <f t="shared" si="7"/>
        <v>440605069</v>
      </c>
      <c r="H48" s="219">
        <f t="shared" si="7"/>
        <v>440605069</v>
      </c>
      <c r="I48" s="219">
        <f t="shared" si="7"/>
        <v>440605069</v>
      </c>
      <c r="J48" s="219">
        <f t="shared" si="7"/>
        <v>440605069</v>
      </c>
      <c r="K48" s="219">
        <f t="shared" si="7"/>
        <v>440605069</v>
      </c>
      <c r="L48" s="219">
        <f t="shared" si="7"/>
        <v>440605069</v>
      </c>
      <c r="M48" s="219">
        <f t="shared" si="7"/>
        <v>792992738</v>
      </c>
      <c r="N48" s="219">
        <f t="shared" si="7"/>
        <v>792992738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792992738</v>
      </c>
      <c r="X48" s="219">
        <f t="shared" si="7"/>
        <v>394903877</v>
      </c>
      <c r="Y48" s="219">
        <f t="shared" si="7"/>
        <v>398088861</v>
      </c>
      <c r="Z48" s="265">
        <f>+IF(X48&lt;&gt;0,+(Y48/X48)*100,0)</f>
        <v>100.80652132974627</v>
      </c>
      <c r="AA48" s="232">
        <f>SUM(AA45:AA47)</f>
        <v>789807753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41704146</v>
      </c>
      <c r="D6" s="155"/>
      <c r="E6" s="59">
        <v>70457256</v>
      </c>
      <c r="F6" s="60">
        <v>70457256</v>
      </c>
      <c r="G6" s="60">
        <v>10451765</v>
      </c>
      <c r="H6" s="60">
        <v>7100074</v>
      </c>
      <c r="I6" s="60">
        <v>14322282</v>
      </c>
      <c r="J6" s="60">
        <v>31874121</v>
      </c>
      <c r="K6" s="60">
        <v>20377019</v>
      </c>
      <c r="L6" s="60">
        <v>19107900</v>
      </c>
      <c r="M6" s="60">
        <v>15569901</v>
      </c>
      <c r="N6" s="60">
        <v>55054820</v>
      </c>
      <c r="O6" s="60"/>
      <c r="P6" s="60"/>
      <c r="Q6" s="60"/>
      <c r="R6" s="60"/>
      <c r="S6" s="60"/>
      <c r="T6" s="60"/>
      <c r="U6" s="60"/>
      <c r="V6" s="60"/>
      <c r="W6" s="60">
        <v>86928941</v>
      </c>
      <c r="X6" s="60">
        <v>35228628</v>
      </c>
      <c r="Y6" s="60">
        <v>51700313</v>
      </c>
      <c r="Z6" s="140">
        <v>146.76</v>
      </c>
      <c r="AA6" s="62">
        <v>70457256</v>
      </c>
    </row>
    <row r="7" spans="1:27" ht="13.5">
      <c r="A7" s="249" t="s">
        <v>178</v>
      </c>
      <c r="B7" s="182"/>
      <c r="C7" s="155">
        <v>363270599</v>
      </c>
      <c r="D7" s="155"/>
      <c r="E7" s="59">
        <v>342983004</v>
      </c>
      <c r="F7" s="60">
        <v>342983004</v>
      </c>
      <c r="G7" s="60">
        <v>143428000</v>
      </c>
      <c r="H7" s="60">
        <v>1297000</v>
      </c>
      <c r="I7" s="60"/>
      <c r="J7" s="60">
        <v>144725000</v>
      </c>
      <c r="K7" s="60"/>
      <c r="L7" s="60">
        <v>112020000</v>
      </c>
      <c r="M7" s="60"/>
      <c r="N7" s="60">
        <v>112020000</v>
      </c>
      <c r="O7" s="60"/>
      <c r="P7" s="60"/>
      <c r="Q7" s="60"/>
      <c r="R7" s="60"/>
      <c r="S7" s="60"/>
      <c r="T7" s="60"/>
      <c r="U7" s="60"/>
      <c r="V7" s="60"/>
      <c r="W7" s="60">
        <v>256745000</v>
      </c>
      <c r="X7" s="60">
        <v>171491502</v>
      </c>
      <c r="Y7" s="60">
        <v>85253498</v>
      </c>
      <c r="Z7" s="140">
        <v>49.71</v>
      </c>
      <c r="AA7" s="62">
        <v>342983004</v>
      </c>
    </row>
    <row r="8" spans="1:27" ht="13.5">
      <c r="A8" s="249" t="s">
        <v>179</v>
      </c>
      <c r="B8" s="182"/>
      <c r="C8" s="155">
        <v>104142000</v>
      </c>
      <c r="D8" s="155"/>
      <c r="E8" s="59">
        <v>118359000</v>
      </c>
      <c r="F8" s="60">
        <v>118359000</v>
      </c>
      <c r="G8" s="60">
        <v>41395000</v>
      </c>
      <c r="H8" s="60"/>
      <c r="I8" s="60"/>
      <c r="J8" s="60">
        <v>41395000</v>
      </c>
      <c r="K8" s="60">
        <v>40595427</v>
      </c>
      <c r="L8" s="60"/>
      <c r="M8" s="60"/>
      <c r="N8" s="60">
        <v>40595427</v>
      </c>
      <c r="O8" s="60"/>
      <c r="P8" s="60"/>
      <c r="Q8" s="60"/>
      <c r="R8" s="60"/>
      <c r="S8" s="60"/>
      <c r="T8" s="60"/>
      <c r="U8" s="60"/>
      <c r="V8" s="60"/>
      <c r="W8" s="60">
        <v>81990427</v>
      </c>
      <c r="X8" s="60">
        <v>59179500</v>
      </c>
      <c r="Y8" s="60">
        <v>22810927</v>
      </c>
      <c r="Z8" s="140">
        <v>38.55</v>
      </c>
      <c r="AA8" s="62">
        <v>118359000</v>
      </c>
    </row>
    <row r="9" spans="1:27" ht="13.5">
      <c r="A9" s="249" t="s">
        <v>180</v>
      </c>
      <c r="B9" s="182"/>
      <c r="C9" s="155">
        <v>20834726</v>
      </c>
      <c r="D9" s="155"/>
      <c r="E9" s="59">
        <v>12000000</v>
      </c>
      <c r="F9" s="60">
        <v>12000000</v>
      </c>
      <c r="G9" s="60">
        <v>415254</v>
      </c>
      <c r="H9" s="60">
        <v>1576935</v>
      </c>
      <c r="I9" s="60">
        <v>126219</v>
      </c>
      <c r="J9" s="60">
        <v>2118408</v>
      </c>
      <c r="K9" s="60">
        <v>435427</v>
      </c>
      <c r="L9" s="60">
        <v>1304296</v>
      </c>
      <c r="M9" s="60">
        <v>46582</v>
      </c>
      <c r="N9" s="60">
        <v>1786305</v>
      </c>
      <c r="O9" s="60"/>
      <c r="P9" s="60"/>
      <c r="Q9" s="60"/>
      <c r="R9" s="60"/>
      <c r="S9" s="60"/>
      <c r="T9" s="60"/>
      <c r="U9" s="60"/>
      <c r="V9" s="60"/>
      <c r="W9" s="60">
        <v>3904713</v>
      </c>
      <c r="X9" s="60">
        <v>6000000</v>
      </c>
      <c r="Y9" s="60">
        <v>-2095287</v>
      </c>
      <c r="Z9" s="140">
        <v>-34.92</v>
      </c>
      <c r="AA9" s="62">
        <v>12000000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-441247730</v>
      </c>
      <c r="D12" s="155"/>
      <c r="E12" s="59">
        <v>-373484268</v>
      </c>
      <c r="F12" s="60">
        <v>-373484268</v>
      </c>
      <c r="G12" s="60">
        <v>-34058354</v>
      </c>
      <c r="H12" s="60">
        <v>-104672175</v>
      </c>
      <c r="I12" s="60">
        <v>-41773700</v>
      </c>
      <c r="J12" s="60">
        <v>-180504229</v>
      </c>
      <c r="K12" s="60">
        <v>-44398200</v>
      </c>
      <c r="L12" s="60">
        <v>-49258286</v>
      </c>
      <c r="M12" s="60">
        <v>-68165039</v>
      </c>
      <c r="N12" s="60">
        <v>-161821525</v>
      </c>
      <c r="O12" s="60"/>
      <c r="P12" s="60"/>
      <c r="Q12" s="60"/>
      <c r="R12" s="60"/>
      <c r="S12" s="60"/>
      <c r="T12" s="60"/>
      <c r="U12" s="60"/>
      <c r="V12" s="60"/>
      <c r="W12" s="60">
        <v>-342325754</v>
      </c>
      <c r="X12" s="60">
        <v>-186742134</v>
      </c>
      <c r="Y12" s="60">
        <v>-155583620</v>
      </c>
      <c r="Z12" s="140">
        <v>83.31</v>
      </c>
      <c r="AA12" s="62">
        <v>-373484268</v>
      </c>
    </row>
    <row r="13" spans="1:27" ht="13.5">
      <c r="A13" s="249" t="s">
        <v>40</v>
      </c>
      <c r="B13" s="182"/>
      <c r="C13" s="155">
        <v>-1919004</v>
      </c>
      <c r="D13" s="155"/>
      <c r="E13" s="59">
        <v>-500004</v>
      </c>
      <c r="F13" s="60">
        <v>-500004</v>
      </c>
      <c r="G13" s="60">
        <v>-39043</v>
      </c>
      <c r="H13" s="60">
        <v>-18923</v>
      </c>
      <c r="I13" s="60">
        <v>-3432</v>
      </c>
      <c r="J13" s="60">
        <v>-61398</v>
      </c>
      <c r="K13" s="60">
        <v>-49628</v>
      </c>
      <c r="L13" s="60">
        <v>-5050</v>
      </c>
      <c r="M13" s="60">
        <v>-6576</v>
      </c>
      <c r="N13" s="60">
        <v>-61254</v>
      </c>
      <c r="O13" s="60"/>
      <c r="P13" s="60"/>
      <c r="Q13" s="60"/>
      <c r="R13" s="60"/>
      <c r="S13" s="60"/>
      <c r="T13" s="60"/>
      <c r="U13" s="60"/>
      <c r="V13" s="60"/>
      <c r="W13" s="60">
        <v>-122652</v>
      </c>
      <c r="X13" s="60">
        <v>-250002</v>
      </c>
      <c r="Y13" s="60">
        <v>127350</v>
      </c>
      <c r="Z13" s="140">
        <v>-50.94</v>
      </c>
      <c r="AA13" s="62">
        <v>-500004</v>
      </c>
    </row>
    <row r="14" spans="1:27" ht="13.5">
      <c r="A14" s="249" t="s">
        <v>42</v>
      </c>
      <c r="B14" s="182"/>
      <c r="C14" s="155"/>
      <c r="D14" s="155"/>
      <c r="E14" s="59">
        <v>-9231996</v>
      </c>
      <c r="F14" s="60">
        <v>-9231996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-4615998</v>
      </c>
      <c r="Y14" s="60">
        <v>4615998</v>
      </c>
      <c r="Z14" s="140">
        <v>-100</v>
      </c>
      <c r="AA14" s="62">
        <v>-9231996</v>
      </c>
    </row>
    <row r="15" spans="1:27" ht="13.5">
      <c r="A15" s="250" t="s">
        <v>184</v>
      </c>
      <c r="B15" s="251"/>
      <c r="C15" s="168">
        <f aca="true" t="shared" si="0" ref="C15:Y15">SUM(C6:C14)</f>
        <v>86784737</v>
      </c>
      <c r="D15" s="168">
        <f>SUM(D6:D14)</f>
        <v>0</v>
      </c>
      <c r="E15" s="72">
        <f t="shared" si="0"/>
        <v>160582992</v>
      </c>
      <c r="F15" s="73">
        <f t="shared" si="0"/>
        <v>160582992</v>
      </c>
      <c r="G15" s="73">
        <f t="shared" si="0"/>
        <v>161592622</v>
      </c>
      <c r="H15" s="73">
        <f t="shared" si="0"/>
        <v>-94717089</v>
      </c>
      <c r="I15" s="73">
        <f t="shared" si="0"/>
        <v>-27328631</v>
      </c>
      <c r="J15" s="73">
        <f t="shared" si="0"/>
        <v>39546902</v>
      </c>
      <c r="K15" s="73">
        <f t="shared" si="0"/>
        <v>16960045</v>
      </c>
      <c r="L15" s="73">
        <f t="shared" si="0"/>
        <v>83168860</v>
      </c>
      <c r="M15" s="73">
        <f t="shared" si="0"/>
        <v>-52555132</v>
      </c>
      <c r="N15" s="73">
        <f t="shared" si="0"/>
        <v>47573773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87120675</v>
      </c>
      <c r="X15" s="73">
        <f t="shared" si="0"/>
        <v>80291496</v>
      </c>
      <c r="Y15" s="73">
        <f t="shared" si="0"/>
        <v>6829179</v>
      </c>
      <c r="Z15" s="170">
        <f>+IF(X15&lt;&gt;0,+(Y15/X15)*100,0)</f>
        <v>8.505482324055839</v>
      </c>
      <c r="AA15" s="74">
        <f>SUM(AA6:AA14)</f>
        <v>160582992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413458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-77953295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-24999996</v>
      </c>
      <c r="F22" s="60">
        <v>-24999996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-12499998</v>
      </c>
      <c r="Y22" s="60">
        <v>12499998</v>
      </c>
      <c r="Z22" s="140">
        <v>-100</v>
      </c>
      <c r="AA22" s="62">
        <v>-24999996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-317778996</v>
      </c>
      <c r="F24" s="60">
        <v>-317778996</v>
      </c>
      <c r="G24" s="60">
        <v>-16710020</v>
      </c>
      <c r="H24" s="60">
        <v>-7466200</v>
      </c>
      <c r="I24" s="60">
        <v>-11258823</v>
      </c>
      <c r="J24" s="60">
        <v>-35435043</v>
      </c>
      <c r="K24" s="60">
        <v>-17671674</v>
      </c>
      <c r="L24" s="60"/>
      <c r="M24" s="60">
        <v>-35268758</v>
      </c>
      <c r="N24" s="60">
        <v>-52940432</v>
      </c>
      <c r="O24" s="60"/>
      <c r="P24" s="60"/>
      <c r="Q24" s="60"/>
      <c r="R24" s="60"/>
      <c r="S24" s="60"/>
      <c r="T24" s="60"/>
      <c r="U24" s="60"/>
      <c r="V24" s="60"/>
      <c r="W24" s="60">
        <v>-88375475</v>
      </c>
      <c r="X24" s="60">
        <v>-158889498</v>
      </c>
      <c r="Y24" s="60">
        <v>70514023</v>
      </c>
      <c r="Z24" s="140">
        <v>-44.38</v>
      </c>
      <c r="AA24" s="62">
        <v>-317778996</v>
      </c>
    </row>
    <row r="25" spans="1:27" ht="13.5">
      <c r="A25" s="250" t="s">
        <v>191</v>
      </c>
      <c r="B25" s="251"/>
      <c r="C25" s="168">
        <f aca="true" t="shared" si="1" ref="C25:Y25">SUM(C19:C24)</f>
        <v>-77539837</v>
      </c>
      <c r="D25" s="168">
        <f>SUM(D19:D24)</f>
        <v>0</v>
      </c>
      <c r="E25" s="72">
        <f t="shared" si="1"/>
        <v>-342778992</v>
      </c>
      <c r="F25" s="73">
        <f t="shared" si="1"/>
        <v>-342778992</v>
      </c>
      <c r="G25" s="73">
        <f t="shared" si="1"/>
        <v>-16710020</v>
      </c>
      <c r="H25" s="73">
        <f t="shared" si="1"/>
        <v>-7466200</v>
      </c>
      <c r="I25" s="73">
        <f t="shared" si="1"/>
        <v>-11258823</v>
      </c>
      <c r="J25" s="73">
        <f t="shared" si="1"/>
        <v>-35435043</v>
      </c>
      <c r="K25" s="73">
        <f t="shared" si="1"/>
        <v>-17671674</v>
      </c>
      <c r="L25" s="73">
        <f t="shared" si="1"/>
        <v>0</v>
      </c>
      <c r="M25" s="73">
        <f t="shared" si="1"/>
        <v>-35268758</v>
      </c>
      <c r="N25" s="73">
        <f t="shared" si="1"/>
        <v>-52940432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-88375475</v>
      </c>
      <c r="X25" s="73">
        <f t="shared" si="1"/>
        <v>-171389496</v>
      </c>
      <c r="Y25" s="73">
        <f t="shared" si="1"/>
        <v>83014021</v>
      </c>
      <c r="Z25" s="170">
        <f>+IF(X25&lt;&gt;0,+(Y25/X25)*100,0)</f>
        <v>-48.435886059201664</v>
      </c>
      <c r="AA25" s="74">
        <f>SUM(AA19:AA24)</f>
        <v>-342778992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225000000</v>
      </c>
      <c r="F30" s="60">
        <v>225000000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112500000</v>
      </c>
      <c r="Y30" s="60">
        <v>-112500000</v>
      </c>
      <c r="Z30" s="140">
        <v>-100</v>
      </c>
      <c r="AA30" s="62">
        <v>225000000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-3407151</v>
      </c>
      <c r="D33" s="155"/>
      <c r="E33" s="59">
        <v>-1500000</v>
      </c>
      <c r="F33" s="60">
        <v>-1500000</v>
      </c>
      <c r="G33" s="60"/>
      <c r="H33" s="60"/>
      <c r="I33" s="60"/>
      <c r="J33" s="60"/>
      <c r="K33" s="60">
        <v>-697431</v>
      </c>
      <c r="L33" s="60"/>
      <c r="M33" s="60"/>
      <c r="N33" s="60">
        <v>-697431</v>
      </c>
      <c r="O33" s="60"/>
      <c r="P33" s="60"/>
      <c r="Q33" s="60"/>
      <c r="R33" s="60"/>
      <c r="S33" s="60"/>
      <c r="T33" s="60"/>
      <c r="U33" s="60"/>
      <c r="V33" s="60"/>
      <c r="W33" s="60">
        <v>-697431</v>
      </c>
      <c r="X33" s="60">
        <v>-750000</v>
      </c>
      <c r="Y33" s="60">
        <v>52569</v>
      </c>
      <c r="Z33" s="140">
        <v>-7.01</v>
      </c>
      <c r="AA33" s="62">
        <v>-1500000</v>
      </c>
    </row>
    <row r="34" spans="1:27" ht="13.5">
      <c r="A34" s="250" t="s">
        <v>197</v>
      </c>
      <c r="B34" s="251"/>
      <c r="C34" s="168">
        <f aca="true" t="shared" si="2" ref="C34:Y34">SUM(C29:C33)</f>
        <v>-3407151</v>
      </c>
      <c r="D34" s="168">
        <f>SUM(D29:D33)</f>
        <v>0</v>
      </c>
      <c r="E34" s="72">
        <f t="shared" si="2"/>
        <v>223500000</v>
      </c>
      <c r="F34" s="73">
        <f t="shared" si="2"/>
        <v>223500000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-697431</v>
      </c>
      <c r="L34" s="73">
        <f t="shared" si="2"/>
        <v>0</v>
      </c>
      <c r="M34" s="73">
        <f t="shared" si="2"/>
        <v>0</v>
      </c>
      <c r="N34" s="73">
        <f t="shared" si="2"/>
        <v>-697431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-697431</v>
      </c>
      <c r="X34" s="73">
        <f t="shared" si="2"/>
        <v>111750000</v>
      </c>
      <c r="Y34" s="73">
        <f t="shared" si="2"/>
        <v>-112447431</v>
      </c>
      <c r="Z34" s="170">
        <f>+IF(X34&lt;&gt;0,+(Y34/X34)*100,0)</f>
        <v>-100.62409932885905</v>
      </c>
      <c r="AA34" s="74">
        <f>SUM(AA29:AA33)</f>
        <v>223500000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5837749</v>
      </c>
      <c r="D36" s="153">
        <f>+D15+D25+D34</f>
        <v>0</v>
      </c>
      <c r="E36" s="99">
        <f t="shared" si="3"/>
        <v>41304000</v>
      </c>
      <c r="F36" s="100">
        <f t="shared" si="3"/>
        <v>41304000</v>
      </c>
      <c r="G36" s="100">
        <f t="shared" si="3"/>
        <v>144882602</v>
      </c>
      <c r="H36" s="100">
        <f t="shared" si="3"/>
        <v>-102183289</v>
      </c>
      <c r="I36" s="100">
        <f t="shared" si="3"/>
        <v>-38587454</v>
      </c>
      <c r="J36" s="100">
        <f t="shared" si="3"/>
        <v>4111859</v>
      </c>
      <c r="K36" s="100">
        <f t="shared" si="3"/>
        <v>-1409060</v>
      </c>
      <c r="L36" s="100">
        <f t="shared" si="3"/>
        <v>83168860</v>
      </c>
      <c r="M36" s="100">
        <f t="shared" si="3"/>
        <v>-87823890</v>
      </c>
      <c r="N36" s="100">
        <f t="shared" si="3"/>
        <v>-6064090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-1952231</v>
      </c>
      <c r="X36" s="100">
        <f t="shared" si="3"/>
        <v>20652000</v>
      </c>
      <c r="Y36" s="100">
        <f t="shared" si="3"/>
        <v>-22604231</v>
      </c>
      <c r="Z36" s="137">
        <f>+IF(X36&lt;&gt;0,+(Y36/X36)*100,0)</f>
        <v>-109.45298760410613</v>
      </c>
      <c r="AA36" s="102">
        <f>+AA15+AA25+AA34</f>
        <v>41304000</v>
      </c>
    </row>
    <row r="37" spans="1:27" ht="13.5">
      <c r="A37" s="249" t="s">
        <v>199</v>
      </c>
      <c r="B37" s="182"/>
      <c r="C37" s="153">
        <v>131160831</v>
      </c>
      <c r="D37" s="153"/>
      <c r="E37" s="99">
        <v>186962000</v>
      </c>
      <c r="F37" s="100">
        <v>186962000</v>
      </c>
      <c r="G37" s="100">
        <v>150844718</v>
      </c>
      <c r="H37" s="100">
        <v>295727320</v>
      </c>
      <c r="I37" s="100">
        <v>193544031</v>
      </c>
      <c r="J37" s="100">
        <v>150844718</v>
      </c>
      <c r="K37" s="100">
        <v>154956577</v>
      </c>
      <c r="L37" s="100">
        <v>153547517</v>
      </c>
      <c r="M37" s="100">
        <v>236716377</v>
      </c>
      <c r="N37" s="100">
        <v>154956577</v>
      </c>
      <c r="O37" s="100"/>
      <c r="P37" s="100"/>
      <c r="Q37" s="100"/>
      <c r="R37" s="100"/>
      <c r="S37" s="100"/>
      <c r="T37" s="100"/>
      <c r="U37" s="100"/>
      <c r="V37" s="100"/>
      <c r="W37" s="100">
        <v>150844718</v>
      </c>
      <c r="X37" s="100">
        <v>186962000</v>
      </c>
      <c r="Y37" s="100">
        <v>-36117282</v>
      </c>
      <c r="Z37" s="137">
        <v>-19.32</v>
      </c>
      <c r="AA37" s="102">
        <v>186962000</v>
      </c>
    </row>
    <row r="38" spans="1:27" ht="13.5">
      <c r="A38" s="269" t="s">
        <v>200</v>
      </c>
      <c r="B38" s="256"/>
      <c r="C38" s="257">
        <v>136998580</v>
      </c>
      <c r="D38" s="257"/>
      <c r="E38" s="258">
        <v>228266000</v>
      </c>
      <c r="F38" s="259">
        <v>228266000</v>
      </c>
      <c r="G38" s="259">
        <v>295727320</v>
      </c>
      <c r="H38" s="259">
        <v>193544031</v>
      </c>
      <c r="I38" s="259">
        <v>154956577</v>
      </c>
      <c r="J38" s="259">
        <v>154956577</v>
      </c>
      <c r="K38" s="259">
        <v>153547517</v>
      </c>
      <c r="L38" s="259">
        <v>236716377</v>
      </c>
      <c r="M38" s="259">
        <v>148892487</v>
      </c>
      <c r="N38" s="259">
        <v>148892487</v>
      </c>
      <c r="O38" s="259"/>
      <c r="P38" s="259"/>
      <c r="Q38" s="259"/>
      <c r="R38" s="259"/>
      <c r="S38" s="259"/>
      <c r="T38" s="259"/>
      <c r="U38" s="259"/>
      <c r="V38" s="259"/>
      <c r="W38" s="259">
        <v>148892487</v>
      </c>
      <c r="X38" s="259">
        <v>207614000</v>
      </c>
      <c r="Y38" s="259">
        <v>-58721513</v>
      </c>
      <c r="Z38" s="260">
        <v>-28.28</v>
      </c>
      <c r="AA38" s="261">
        <v>228266000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77953296</v>
      </c>
      <c r="D5" s="200">
        <f t="shared" si="0"/>
        <v>0</v>
      </c>
      <c r="E5" s="106">
        <f t="shared" si="0"/>
        <v>334505000</v>
      </c>
      <c r="F5" s="106">
        <f t="shared" si="0"/>
        <v>334505000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167252500</v>
      </c>
      <c r="Y5" s="106">
        <f t="shared" si="0"/>
        <v>-167252500</v>
      </c>
      <c r="Z5" s="201">
        <f>+IF(X5&lt;&gt;0,+(Y5/X5)*100,0)</f>
        <v>-100</v>
      </c>
      <c r="AA5" s="199">
        <f>SUM(AA11:AA18)</f>
        <v>334505000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77252952</v>
      </c>
      <c r="D8" s="156"/>
      <c r="E8" s="60">
        <v>324305000</v>
      </c>
      <c r="F8" s="60">
        <v>324305000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162152500</v>
      </c>
      <c r="Y8" s="60">
        <v>-162152500</v>
      </c>
      <c r="Z8" s="140">
        <v>-100</v>
      </c>
      <c r="AA8" s="155">
        <v>324305000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77252952</v>
      </c>
      <c r="D11" s="294">
        <f t="shared" si="1"/>
        <v>0</v>
      </c>
      <c r="E11" s="295">
        <f t="shared" si="1"/>
        <v>324305000</v>
      </c>
      <c r="F11" s="295">
        <f t="shared" si="1"/>
        <v>324305000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162152500</v>
      </c>
      <c r="Y11" s="295">
        <f t="shared" si="1"/>
        <v>-162152500</v>
      </c>
      <c r="Z11" s="296">
        <f>+IF(X11&lt;&gt;0,+(Y11/X11)*100,0)</f>
        <v>-100</v>
      </c>
      <c r="AA11" s="297">
        <f>SUM(AA6:AA10)</f>
        <v>324305000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700344</v>
      </c>
      <c r="D15" s="156"/>
      <c r="E15" s="60">
        <v>10200000</v>
      </c>
      <c r="F15" s="60">
        <v>10200000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5100000</v>
      </c>
      <c r="Y15" s="60">
        <v>-5100000</v>
      </c>
      <c r="Z15" s="140">
        <v>-100</v>
      </c>
      <c r="AA15" s="155">
        <v>10200000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266218</v>
      </c>
      <c r="H20" s="100">
        <f t="shared" si="2"/>
        <v>10506394</v>
      </c>
      <c r="I20" s="100">
        <f t="shared" si="2"/>
        <v>8783131</v>
      </c>
      <c r="J20" s="100">
        <f t="shared" si="2"/>
        <v>19555743</v>
      </c>
      <c r="K20" s="100">
        <f t="shared" si="2"/>
        <v>9815372</v>
      </c>
      <c r="L20" s="100">
        <f t="shared" si="2"/>
        <v>16763885</v>
      </c>
      <c r="M20" s="100">
        <f t="shared" si="2"/>
        <v>23786816</v>
      </c>
      <c r="N20" s="100">
        <f t="shared" si="2"/>
        <v>50366073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69921816</v>
      </c>
      <c r="X20" s="100">
        <f t="shared" si="2"/>
        <v>0</v>
      </c>
      <c r="Y20" s="100">
        <f t="shared" si="2"/>
        <v>69921816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>
        <v>407527</v>
      </c>
      <c r="I21" s="60">
        <v>852566</v>
      </c>
      <c r="J21" s="60">
        <v>1260093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1260093</v>
      </c>
      <c r="X21" s="60"/>
      <c r="Y21" s="60">
        <v>1260093</v>
      </c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>
        <v>266218</v>
      </c>
      <c r="H23" s="60">
        <v>7102059</v>
      </c>
      <c r="I23" s="60">
        <v>4419872</v>
      </c>
      <c r="J23" s="60">
        <v>11788149</v>
      </c>
      <c r="K23" s="60">
        <v>6899957</v>
      </c>
      <c r="L23" s="60">
        <v>10892376</v>
      </c>
      <c r="M23" s="60">
        <v>19641533</v>
      </c>
      <c r="N23" s="60">
        <v>37433866</v>
      </c>
      <c r="O23" s="60"/>
      <c r="P23" s="60"/>
      <c r="Q23" s="60"/>
      <c r="R23" s="60"/>
      <c r="S23" s="60"/>
      <c r="T23" s="60"/>
      <c r="U23" s="60"/>
      <c r="V23" s="60"/>
      <c r="W23" s="60">
        <v>49222015</v>
      </c>
      <c r="X23" s="60"/>
      <c r="Y23" s="60">
        <v>49222015</v>
      </c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>
        <v>2996808</v>
      </c>
      <c r="I24" s="60">
        <v>3510693</v>
      </c>
      <c r="J24" s="60">
        <v>6507501</v>
      </c>
      <c r="K24" s="60">
        <v>2915415</v>
      </c>
      <c r="L24" s="60">
        <v>4723839</v>
      </c>
      <c r="M24" s="60">
        <v>4145283</v>
      </c>
      <c r="N24" s="60">
        <v>11784537</v>
      </c>
      <c r="O24" s="60"/>
      <c r="P24" s="60"/>
      <c r="Q24" s="60"/>
      <c r="R24" s="60"/>
      <c r="S24" s="60"/>
      <c r="T24" s="60"/>
      <c r="U24" s="60"/>
      <c r="V24" s="60"/>
      <c r="W24" s="60">
        <v>18292038</v>
      </c>
      <c r="X24" s="60"/>
      <c r="Y24" s="60">
        <v>18292038</v>
      </c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>
        <v>1147670</v>
      </c>
      <c r="M25" s="60"/>
      <c r="N25" s="60">
        <v>1147670</v>
      </c>
      <c r="O25" s="60"/>
      <c r="P25" s="60"/>
      <c r="Q25" s="60"/>
      <c r="R25" s="60"/>
      <c r="S25" s="60"/>
      <c r="T25" s="60"/>
      <c r="U25" s="60"/>
      <c r="V25" s="60"/>
      <c r="W25" s="60">
        <v>1147670</v>
      </c>
      <c r="X25" s="60"/>
      <c r="Y25" s="60">
        <v>1147670</v>
      </c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266218</v>
      </c>
      <c r="H26" s="295">
        <f t="shared" si="3"/>
        <v>10506394</v>
      </c>
      <c r="I26" s="295">
        <f t="shared" si="3"/>
        <v>8783131</v>
      </c>
      <c r="J26" s="295">
        <f t="shared" si="3"/>
        <v>19555743</v>
      </c>
      <c r="K26" s="295">
        <f t="shared" si="3"/>
        <v>9815372</v>
      </c>
      <c r="L26" s="295">
        <f t="shared" si="3"/>
        <v>16763885</v>
      </c>
      <c r="M26" s="295">
        <f t="shared" si="3"/>
        <v>23786816</v>
      </c>
      <c r="N26" s="295">
        <f t="shared" si="3"/>
        <v>50366073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69921816</v>
      </c>
      <c r="X26" s="295">
        <f t="shared" si="3"/>
        <v>0</v>
      </c>
      <c r="Y26" s="295">
        <f t="shared" si="3"/>
        <v>69921816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407527</v>
      </c>
      <c r="I36" s="60">
        <f t="shared" si="4"/>
        <v>852566</v>
      </c>
      <c r="J36" s="60">
        <f t="shared" si="4"/>
        <v>1260093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1260093</v>
      </c>
      <c r="X36" s="60">
        <f t="shared" si="4"/>
        <v>0</v>
      </c>
      <c r="Y36" s="60">
        <f t="shared" si="4"/>
        <v>1260093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77252952</v>
      </c>
      <c r="D38" s="156">
        <f t="shared" si="4"/>
        <v>0</v>
      </c>
      <c r="E38" s="60">
        <f t="shared" si="4"/>
        <v>324305000</v>
      </c>
      <c r="F38" s="60">
        <f t="shared" si="4"/>
        <v>324305000</v>
      </c>
      <c r="G38" s="60">
        <f t="shared" si="4"/>
        <v>266218</v>
      </c>
      <c r="H38" s="60">
        <f t="shared" si="4"/>
        <v>7102059</v>
      </c>
      <c r="I38" s="60">
        <f t="shared" si="4"/>
        <v>4419872</v>
      </c>
      <c r="J38" s="60">
        <f t="shared" si="4"/>
        <v>11788149</v>
      </c>
      <c r="K38" s="60">
        <f t="shared" si="4"/>
        <v>6899957</v>
      </c>
      <c r="L38" s="60">
        <f t="shared" si="4"/>
        <v>10892376</v>
      </c>
      <c r="M38" s="60">
        <f t="shared" si="4"/>
        <v>19641533</v>
      </c>
      <c r="N38" s="60">
        <f t="shared" si="4"/>
        <v>37433866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49222015</v>
      </c>
      <c r="X38" s="60">
        <f t="shared" si="4"/>
        <v>162152500</v>
      </c>
      <c r="Y38" s="60">
        <f t="shared" si="4"/>
        <v>-112930485</v>
      </c>
      <c r="Z38" s="140">
        <f t="shared" si="5"/>
        <v>-69.64461540833474</v>
      </c>
      <c r="AA38" s="155">
        <f>AA8+AA23</f>
        <v>324305000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2996808</v>
      </c>
      <c r="I39" s="60">
        <f t="shared" si="4"/>
        <v>3510693</v>
      </c>
      <c r="J39" s="60">
        <f t="shared" si="4"/>
        <v>6507501</v>
      </c>
      <c r="K39" s="60">
        <f t="shared" si="4"/>
        <v>2915415</v>
      </c>
      <c r="L39" s="60">
        <f t="shared" si="4"/>
        <v>4723839</v>
      </c>
      <c r="M39" s="60">
        <f t="shared" si="4"/>
        <v>4145283</v>
      </c>
      <c r="N39" s="60">
        <f t="shared" si="4"/>
        <v>11784537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18292038</v>
      </c>
      <c r="X39" s="60">
        <f t="shared" si="4"/>
        <v>0</v>
      </c>
      <c r="Y39" s="60">
        <f t="shared" si="4"/>
        <v>18292038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1147670</v>
      </c>
      <c r="M40" s="60">
        <f t="shared" si="4"/>
        <v>0</v>
      </c>
      <c r="N40" s="60">
        <f t="shared" si="4"/>
        <v>1147670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1147670</v>
      </c>
      <c r="X40" s="60">
        <f t="shared" si="4"/>
        <v>0</v>
      </c>
      <c r="Y40" s="60">
        <f t="shared" si="4"/>
        <v>1147670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77252952</v>
      </c>
      <c r="D41" s="294">
        <f t="shared" si="6"/>
        <v>0</v>
      </c>
      <c r="E41" s="295">
        <f t="shared" si="6"/>
        <v>324305000</v>
      </c>
      <c r="F41" s="295">
        <f t="shared" si="6"/>
        <v>324305000</v>
      </c>
      <c r="G41" s="295">
        <f t="shared" si="6"/>
        <v>266218</v>
      </c>
      <c r="H41" s="295">
        <f t="shared" si="6"/>
        <v>10506394</v>
      </c>
      <c r="I41" s="295">
        <f t="shared" si="6"/>
        <v>8783131</v>
      </c>
      <c r="J41" s="295">
        <f t="shared" si="6"/>
        <v>19555743</v>
      </c>
      <c r="K41" s="295">
        <f t="shared" si="6"/>
        <v>9815372</v>
      </c>
      <c r="L41" s="295">
        <f t="shared" si="6"/>
        <v>16763885</v>
      </c>
      <c r="M41" s="295">
        <f t="shared" si="6"/>
        <v>23786816</v>
      </c>
      <c r="N41" s="295">
        <f t="shared" si="6"/>
        <v>50366073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69921816</v>
      </c>
      <c r="X41" s="295">
        <f t="shared" si="6"/>
        <v>162152500</v>
      </c>
      <c r="Y41" s="295">
        <f t="shared" si="6"/>
        <v>-92230684</v>
      </c>
      <c r="Z41" s="296">
        <f t="shared" si="5"/>
        <v>-56.87897750574306</v>
      </c>
      <c r="AA41" s="297">
        <f>SUM(AA36:AA40)</f>
        <v>324305000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700344</v>
      </c>
      <c r="D45" s="129">
        <f t="shared" si="7"/>
        <v>0</v>
      </c>
      <c r="E45" s="54">
        <f t="shared" si="7"/>
        <v>10200000</v>
      </c>
      <c r="F45" s="54">
        <f t="shared" si="7"/>
        <v>10200000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5100000</v>
      </c>
      <c r="Y45" s="54">
        <f t="shared" si="7"/>
        <v>-5100000</v>
      </c>
      <c r="Z45" s="184">
        <f t="shared" si="5"/>
        <v>-100</v>
      </c>
      <c r="AA45" s="130">
        <f t="shared" si="8"/>
        <v>10200000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77953296</v>
      </c>
      <c r="D49" s="218">
        <f t="shared" si="9"/>
        <v>0</v>
      </c>
      <c r="E49" s="220">
        <f t="shared" si="9"/>
        <v>334505000</v>
      </c>
      <c r="F49" s="220">
        <f t="shared" si="9"/>
        <v>334505000</v>
      </c>
      <c r="G49" s="220">
        <f t="shared" si="9"/>
        <v>266218</v>
      </c>
      <c r="H49" s="220">
        <f t="shared" si="9"/>
        <v>10506394</v>
      </c>
      <c r="I49" s="220">
        <f t="shared" si="9"/>
        <v>8783131</v>
      </c>
      <c r="J49" s="220">
        <f t="shared" si="9"/>
        <v>19555743</v>
      </c>
      <c r="K49" s="220">
        <f t="shared" si="9"/>
        <v>9815372</v>
      </c>
      <c r="L49" s="220">
        <f t="shared" si="9"/>
        <v>16763885</v>
      </c>
      <c r="M49" s="220">
        <f t="shared" si="9"/>
        <v>23786816</v>
      </c>
      <c r="N49" s="220">
        <f t="shared" si="9"/>
        <v>50366073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69921816</v>
      </c>
      <c r="X49" s="220">
        <f t="shared" si="9"/>
        <v>167252500</v>
      </c>
      <c r="Y49" s="220">
        <f t="shared" si="9"/>
        <v>-97330684</v>
      </c>
      <c r="Z49" s="221">
        <f t="shared" si="5"/>
        <v>-58.19385898566538</v>
      </c>
      <c r="AA49" s="222">
        <f>SUM(AA41:AA48)</f>
        <v>334505000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52886000</v>
      </c>
      <c r="F51" s="54">
        <f t="shared" si="10"/>
        <v>52886000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26443000</v>
      </c>
      <c r="Y51" s="54">
        <f t="shared" si="10"/>
        <v>-26443000</v>
      </c>
      <c r="Z51" s="184">
        <f>+IF(X51&lt;&gt;0,+(Y51/X51)*100,0)</f>
        <v>-100</v>
      </c>
      <c r="AA51" s="130">
        <f>SUM(AA57:AA61)</f>
        <v>52886000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52886000</v>
      </c>
      <c r="F54" s="60">
        <v>52886000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26443000</v>
      </c>
      <c r="Y54" s="60">
        <v>-26443000</v>
      </c>
      <c r="Z54" s="140">
        <v>-100</v>
      </c>
      <c r="AA54" s="155">
        <v>52886000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52886000</v>
      </c>
      <c r="F57" s="295">
        <f t="shared" si="11"/>
        <v>52886000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26443000</v>
      </c>
      <c r="Y57" s="295">
        <f t="shared" si="11"/>
        <v>-26443000</v>
      </c>
      <c r="Z57" s="296">
        <f>+IF(X57&lt;&gt;0,+(Y57/X57)*100,0)</f>
        <v>-100</v>
      </c>
      <c r="AA57" s="297">
        <f>SUM(AA52:AA56)</f>
        <v>52886000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2187681</v>
      </c>
      <c r="H65" s="60">
        <v>2321514</v>
      </c>
      <c r="I65" s="60">
        <v>2576612</v>
      </c>
      <c r="J65" s="60">
        <v>7085807</v>
      </c>
      <c r="K65" s="60">
        <v>2375971</v>
      </c>
      <c r="L65" s="60">
        <v>3855705</v>
      </c>
      <c r="M65" s="60">
        <v>2473586</v>
      </c>
      <c r="N65" s="60">
        <v>8705262</v>
      </c>
      <c r="O65" s="60"/>
      <c r="P65" s="60"/>
      <c r="Q65" s="60"/>
      <c r="R65" s="60"/>
      <c r="S65" s="60"/>
      <c r="T65" s="60"/>
      <c r="U65" s="60"/>
      <c r="V65" s="60"/>
      <c r="W65" s="60">
        <v>15791069</v>
      </c>
      <c r="X65" s="60"/>
      <c r="Y65" s="60">
        <v>15791069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28688970</v>
      </c>
      <c r="F66" s="275"/>
      <c r="G66" s="275">
        <v>377620</v>
      </c>
      <c r="H66" s="275">
        <v>287115</v>
      </c>
      <c r="I66" s="275">
        <v>820997</v>
      </c>
      <c r="J66" s="275">
        <v>1485732</v>
      </c>
      <c r="K66" s="275">
        <v>530142</v>
      </c>
      <c r="L66" s="275">
        <v>565334</v>
      </c>
      <c r="M66" s="275">
        <v>137806</v>
      </c>
      <c r="N66" s="275">
        <v>1233282</v>
      </c>
      <c r="O66" s="275"/>
      <c r="P66" s="275"/>
      <c r="Q66" s="275"/>
      <c r="R66" s="275"/>
      <c r="S66" s="275"/>
      <c r="T66" s="275"/>
      <c r="U66" s="275"/>
      <c r="V66" s="275"/>
      <c r="W66" s="275">
        <v>2719014</v>
      </c>
      <c r="X66" s="275"/>
      <c r="Y66" s="275">
        <v>2719014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1603832</v>
      </c>
      <c r="H68" s="60">
        <v>851653</v>
      </c>
      <c r="I68" s="60">
        <v>1869711</v>
      </c>
      <c r="J68" s="60">
        <v>4325196</v>
      </c>
      <c r="K68" s="60">
        <v>1911774</v>
      </c>
      <c r="L68" s="60">
        <v>2542972</v>
      </c>
      <c r="M68" s="60">
        <v>997408</v>
      </c>
      <c r="N68" s="60">
        <v>5452154</v>
      </c>
      <c r="O68" s="60"/>
      <c r="P68" s="60"/>
      <c r="Q68" s="60"/>
      <c r="R68" s="60"/>
      <c r="S68" s="60"/>
      <c r="T68" s="60"/>
      <c r="U68" s="60"/>
      <c r="V68" s="60"/>
      <c r="W68" s="60">
        <v>9777350</v>
      </c>
      <c r="X68" s="60"/>
      <c r="Y68" s="60">
        <v>9777350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28688970</v>
      </c>
      <c r="F69" s="220">
        <f t="shared" si="12"/>
        <v>0</v>
      </c>
      <c r="G69" s="220">
        <f t="shared" si="12"/>
        <v>4169133</v>
      </c>
      <c r="H69" s="220">
        <f t="shared" si="12"/>
        <v>3460282</v>
      </c>
      <c r="I69" s="220">
        <f t="shared" si="12"/>
        <v>5267320</v>
      </c>
      <c r="J69" s="220">
        <f t="shared" si="12"/>
        <v>12896735</v>
      </c>
      <c r="K69" s="220">
        <f t="shared" si="12"/>
        <v>4817887</v>
      </c>
      <c r="L69" s="220">
        <f t="shared" si="12"/>
        <v>6964011</v>
      </c>
      <c r="M69" s="220">
        <f t="shared" si="12"/>
        <v>3608800</v>
      </c>
      <c r="N69" s="220">
        <f t="shared" si="12"/>
        <v>15390698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28287433</v>
      </c>
      <c r="X69" s="220">
        <f t="shared" si="12"/>
        <v>0</v>
      </c>
      <c r="Y69" s="220">
        <f t="shared" si="12"/>
        <v>28287433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77252952</v>
      </c>
      <c r="D5" s="357">
        <f t="shared" si="0"/>
        <v>0</v>
      </c>
      <c r="E5" s="356">
        <f t="shared" si="0"/>
        <v>324305000</v>
      </c>
      <c r="F5" s="358">
        <f t="shared" si="0"/>
        <v>324305000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162152500</v>
      </c>
      <c r="Y5" s="358">
        <f t="shared" si="0"/>
        <v>-162152500</v>
      </c>
      <c r="Z5" s="359">
        <f>+IF(X5&lt;&gt;0,+(Y5/X5)*100,0)</f>
        <v>-100</v>
      </c>
      <c r="AA5" s="360">
        <f>+AA6+AA8+AA11+AA13+AA15</f>
        <v>324305000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77252952</v>
      </c>
      <c r="D11" s="363">
        <f aca="true" t="shared" si="3" ref="D11:AA11">+D12</f>
        <v>0</v>
      </c>
      <c r="E11" s="362">
        <f t="shared" si="3"/>
        <v>324305000</v>
      </c>
      <c r="F11" s="364">
        <f t="shared" si="3"/>
        <v>324305000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162152500</v>
      </c>
      <c r="Y11" s="364">
        <f t="shared" si="3"/>
        <v>-162152500</v>
      </c>
      <c r="Z11" s="365">
        <f>+IF(X11&lt;&gt;0,+(Y11/X11)*100,0)</f>
        <v>-100</v>
      </c>
      <c r="AA11" s="366">
        <f t="shared" si="3"/>
        <v>324305000</v>
      </c>
    </row>
    <row r="12" spans="1:27" ht="13.5">
      <c r="A12" s="291" t="s">
        <v>231</v>
      </c>
      <c r="B12" s="136"/>
      <c r="C12" s="60">
        <v>77252952</v>
      </c>
      <c r="D12" s="340"/>
      <c r="E12" s="60">
        <v>324305000</v>
      </c>
      <c r="F12" s="59">
        <v>324305000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162152500</v>
      </c>
      <c r="Y12" s="59">
        <v>-162152500</v>
      </c>
      <c r="Z12" s="61">
        <v>-100</v>
      </c>
      <c r="AA12" s="62">
        <v>324305000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700344</v>
      </c>
      <c r="D40" s="344">
        <f t="shared" si="9"/>
        <v>0</v>
      </c>
      <c r="E40" s="343">
        <f t="shared" si="9"/>
        <v>10200000</v>
      </c>
      <c r="F40" s="345">
        <f t="shared" si="9"/>
        <v>10200000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5100000</v>
      </c>
      <c r="Y40" s="345">
        <f t="shared" si="9"/>
        <v>-5100000</v>
      </c>
      <c r="Z40" s="336">
        <f>+IF(X40&lt;&gt;0,+(Y40/X40)*100,0)</f>
        <v>-100</v>
      </c>
      <c r="AA40" s="350">
        <f>SUM(AA41:AA49)</f>
        <v>10200000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23091</v>
      </c>
      <c r="D43" s="369"/>
      <c r="E43" s="305">
        <v>9200000</v>
      </c>
      <c r="F43" s="370">
        <v>9200000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4600000</v>
      </c>
      <c r="Y43" s="370">
        <v>-4600000</v>
      </c>
      <c r="Z43" s="371">
        <v>-100</v>
      </c>
      <c r="AA43" s="303">
        <v>9200000</v>
      </c>
    </row>
    <row r="44" spans="1:27" ht="13.5">
      <c r="A44" s="361" t="s">
        <v>250</v>
      </c>
      <c r="B44" s="136"/>
      <c r="C44" s="60">
        <v>191327</v>
      </c>
      <c r="D44" s="368"/>
      <c r="E44" s="54">
        <v>500000</v>
      </c>
      <c r="F44" s="53">
        <v>500000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250000</v>
      </c>
      <c r="Y44" s="53">
        <v>-250000</v>
      </c>
      <c r="Z44" s="94">
        <v>-100</v>
      </c>
      <c r="AA44" s="95">
        <v>500000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485926</v>
      </c>
      <c r="D49" s="368"/>
      <c r="E49" s="54">
        <v>500000</v>
      </c>
      <c r="F49" s="53">
        <v>500000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250000</v>
      </c>
      <c r="Y49" s="53">
        <v>-250000</v>
      </c>
      <c r="Z49" s="94">
        <v>-100</v>
      </c>
      <c r="AA49" s="95">
        <v>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77953296</v>
      </c>
      <c r="D60" s="346">
        <f t="shared" si="14"/>
        <v>0</v>
      </c>
      <c r="E60" s="219">
        <f t="shared" si="14"/>
        <v>334505000</v>
      </c>
      <c r="F60" s="264">
        <f t="shared" si="14"/>
        <v>334505000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167252500</v>
      </c>
      <c r="Y60" s="264">
        <f t="shared" si="14"/>
        <v>-167252500</v>
      </c>
      <c r="Z60" s="337">
        <f>+IF(X60&lt;&gt;0,+(Y60/X60)*100,0)</f>
        <v>-100</v>
      </c>
      <c r="AA60" s="232">
        <f>+AA57+AA54+AA51+AA40+AA37+AA34+AA22+AA5</f>
        <v>334505000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266218</v>
      </c>
      <c r="H5" s="356">
        <f t="shared" si="0"/>
        <v>10506394</v>
      </c>
      <c r="I5" s="356">
        <f t="shared" si="0"/>
        <v>8783131</v>
      </c>
      <c r="J5" s="358">
        <f t="shared" si="0"/>
        <v>19555743</v>
      </c>
      <c r="K5" s="358">
        <f t="shared" si="0"/>
        <v>9815372</v>
      </c>
      <c r="L5" s="356">
        <f t="shared" si="0"/>
        <v>16763885</v>
      </c>
      <c r="M5" s="356">
        <f t="shared" si="0"/>
        <v>23786816</v>
      </c>
      <c r="N5" s="358">
        <f t="shared" si="0"/>
        <v>50366073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69921816</v>
      </c>
      <c r="X5" s="356">
        <f t="shared" si="0"/>
        <v>0</v>
      </c>
      <c r="Y5" s="358">
        <f t="shared" si="0"/>
        <v>69921816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407527</v>
      </c>
      <c r="I6" s="60">
        <f t="shared" si="1"/>
        <v>852566</v>
      </c>
      <c r="J6" s="59">
        <f t="shared" si="1"/>
        <v>1260093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1260093</v>
      </c>
      <c r="X6" s="60">
        <f t="shared" si="1"/>
        <v>0</v>
      </c>
      <c r="Y6" s="59">
        <f t="shared" si="1"/>
        <v>1260093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>
        <v>407527</v>
      </c>
      <c r="I7" s="60">
        <v>852566</v>
      </c>
      <c r="J7" s="59">
        <v>1260093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1260093</v>
      </c>
      <c r="X7" s="60"/>
      <c r="Y7" s="59">
        <v>1260093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266218</v>
      </c>
      <c r="H11" s="362">
        <f t="shared" si="3"/>
        <v>7102059</v>
      </c>
      <c r="I11" s="362">
        <f t="shared" si="3"/>
        <v>4419872</v>
      </c>
      <c r="J11" s="364">
        <f t="shared" si="3"/>
        <v>11788149</v>
      </c>
      <c r="K11" s="364">
        <f t="shared" si="3"/>
        <v>6899957</v>
      </c>
      <c r="L11" s="362">
        <f t="shared" si="3"/>
        <v>10892376</v>
      </c>
      <c r="M11" s="362">
        <f t="shared" si="3"/>
        <v>19641533</v>
      </c>
      <c r="N11" s="364">
        <f t="shared" si="3"/>
        <v>37433866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49222015</v>
      </c>
      <c r="X11" s="362">
        <f t="shared" si="3"/>
        <v>0</v>
      </c>
      <c r="Y11" s="364">
        <f t="shared" si="3"/>
        <v>49222015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>
        <v>266218</v>
      </c>
      <c r="H12" s="60">
        <v>7102059</v>
      </c>
      <c r="I12" s="60">
        <v>4419872</v>
      </c>
      <c r="J12" s="59">
        <v>11788149</v>
      </c>
      <c r="K12" s="59">
        <v>6899957</v>
      </c>
      <c r="L12" s="60">
        <v>10892376</v>
      </c>
      <c r="M12" s="60">
        <v>19641533</v>
      </c>
      <c r="N12" s="59">
        <v>37433866</v>
      </c>
      <c r="O12" s="59"/>
      <c r="P12" s="60"/>
      <c r="Q12" s="60"/>
      <c r="R12" s="59"/>
      <c r="S12" s="59"/>
      <c r="T12" s="60"/>
      <c r="U12" s="60"/>
      <c r="V12" s="59"/>
      <c r="W12" s="59">
        <v>49222015</v>
      </c>
      <c r="X12" s="60"/>
      <c r="Y12" s="59">
        <v>49222015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2996808</v>
      </c>
      <c r="I13" s="275">
        <f t="shared" si="4"/>
        <v>3510693</v>
      </c>
      <c r="J13" s="342">
        <f t="shared" si="4"/>
        <v>6507501</v>
      </c>
      <c r="K13" s="342">
        <f t="shared" si="4"/>
        <v>2915415</v>
      </c>
      <c r="L13" s="275">
        <f t="shared" si="4"/>
        <v>4723839</v>
      </c>
      <c r="M13" s="275">
        <f t="shared" si="4"/>
        <v>4145283</v>
      </c>
      <c r="N13" s="342">
        <f t="shared" si="4"/>
        <v>11784537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18292038</v>
      </c>
      <c r="X13" s="275">
        <f t="shared" si="4"/>
        <v>0</v>
      </c>
      <c r="Y13" s="342">
        <f t="shared" si="4"/>
        <v>18292038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>
        <v>2996808</v>
      </c>
      <c r="I14" s="60">
        <v>3510693</v>
      </c>
      <c r="J14" s="59">
        <v>6507501</v>
      </c>
      <c r="K14" s="59">
        <v>2915415</v>
      </c>
      <c r="L14" s="60">
        <v>4723839</v>
      </c>
      <c r="M14" s="60">
        <v>4145283</v>
      </c>
      <c r="N14" s="59">
        <v>11784537</v>
      </c>
      <c r="O14" s="59"/>
      <c r="P14" s="60"/>
      <c r="Q14" s="60"/>
      <c r="R14" s="59"/>
      <c r="S14" s="59"/>
      <c r="T14" s="60"/>
      <c r="U14" s="60"/>
      <c r="V14" s="59"/>
      <c r="W14" s="59">
        <v>18292038</v>
      </c>
      <c r="X14" s="60"/>
      <c r="Y14" s="59">
        <v>18292038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1147670</v>
      </c>
      <c r="M15" s="60">
        <f t="shared" si="5"/>
        <v>0</v>
      </c>
      <c r="N15" s="59">
        <f t="shared" si="5"/>
        <v>1147670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1147670</v>
      </c>
      <c r="X15" s="60">
        <f t="shared" si="5"/>
        <v>0</v>
      </c>
      <c r="Y15" s="59">
        <f t="shared" si="5"/>
        <v>1147670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>
        <v>1147670</v>
      </c>
      <c r="M20" s="60"/>
      <c r="N20" s="59">
        <v>1147670</v>
      </c>
      <c r="O20" s="59"/>
      <c r="P20" s="60"/>
      <c r="Q20" s="60"/>
      <c r="R20" s="59"/>
      <c r="S20" s="59"/>
      <c r="T20" s="60"/>
      <c r="U20" s="60"/>
      <c r="V20" s="59"/>
      <c r="W20" s="59">
        <v>1147670</v>
      </c>
      <c r="X20" s="60"/>
      <c r="Y20" s="59">
        <v>1147670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266218</v>
      </c>
      <c r="H60" s="219">
        <f t="shared" si="14"/>
        <v>10506394</v>
      </c>
      <c r="I60" s="219">
        <f t="shared" si="14"/>
        <v>8783131</v>
      </c>
      <c r="J60" s="264">
        <f t="shared" si="14"/>
        <v>19555743</v>
      </c>
      <c r="K60" s="264">
        <f t="shared" si="14"/>
        <v>9815372</v>
      </c>
      <c r="L60" s="219">
        <f t="shared" si="14"/>
        <v>16763885</v>
      </c>
      <c r="M60" s="219">
        <f t="shared" si="14"/>
        <v>23786816</v>
      </c>
      <c r="N60" s="264">
        <f t="shared" si="14"/>
        <v>50366073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69921816</v>
      </c>
      <c r="X60" s="219">
        <f t="shared" si="14"/>
        <v>0</v>
      </c>
      <c r="Y60" s="264">
        <f t="shared" si="14"/>
        <v>69921816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2014-02-05T07:08:43Z</dcterms:created>
  <dcterms:modified xsi:type="dcterms:W3CDTF">2014-02-05T07:08:46Z</dcterms:modified>
  <cp:category/>
  <cp:version/>
  <cp:contentType/>
  <cp:contentStatus/>
</cp:coreProperties>
</file>