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<sst xmlns="http://schemas.openxmlformats.org/spreadsheetml/2006/main" count="855" uniqueCount="302">
  <si>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Uthukela(DC23)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</si>
  <si>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</si>
  <si>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</si>
  <si>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</si>
  <si>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</si>
  <si>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</si>
  <si>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</si>
  <si>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</si>
  <si>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</si>
  <si>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</si>
  <si>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</si>
  <si>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</si>
  <si>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</si>
  <si>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</si>
  <si>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</si>
  <si>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</si>
  <si>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</si>
  <si>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</si>
  <si>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</si>
  <si>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</si>
  <si>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</si>
  <si>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</si>
  <si>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</si>
  <si>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</si>
  <si>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</si>
  <si>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</si>
  <si>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</si>
  <si>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</si>
  <si>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</si>
  <si>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</si>
  <si>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</si>
  <si>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</si>
  <si>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</si>
  <si>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</si>
  <si>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</si>
  <si>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</si>
  <si>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</si>
  <si>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</si>
  <si>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</si>
  <si>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</si>
  <si>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</si>
  <si>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</si>
  <si>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</si>
  <si>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</si>
  <si>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</si>
  <si>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</si>
  <si>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</si>
  <si>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</si>
  <si>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</si>
  <si>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</si>
  <si>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</si>
  <si>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</si>
  <si>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</si>
  <si>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</si>
  <si>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</si>
  <si>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</si>
  <si>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</si>
  <si>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</si>
  <si>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</si>
  <si>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</si>
  <si>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</si>
  <si>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</si>
  <si>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</si>
  <si>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</si>
  <si>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</si>
  <si>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</si>
  <si>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</si>
  <si>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</si>
  <si>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</si>
  <si>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</si>
  <si>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Uthukela(DC23)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</si>
  <si>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</si>
  <si>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</si>
  <si>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</si>
  <si>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</si>
  <si>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</si>
  <si>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</si>
  <si>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</si>
  <si>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</si>
  <si>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</si>
  <si>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</si>
  <si>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</si>
  <si>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</si>
  <si>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</si>
  <si>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</si>
  <si>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</si>
  <si>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</si>
  <si>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</si>
  <si>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</si>
  <si>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</si>
  <si>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</si>
  <si>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</si>
  <si>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</si>
  <si>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</si>
  <si>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</si>
  <si>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</si>
  <si>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</si>
  <si>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</si>
  <si>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</si>
  <si>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</si>
  <si>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Uthukela(DC23)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</si>
  <si>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</si>
  <si>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</si>
  <si>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</si>
  <si>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</si>
  <si>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</si>
  <si>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</si>
  <si>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</si>
  <si>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</si>
  <si>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</si>
  <si>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</si>
  <si>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</si>
  <si>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</si>
  <si>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</si>
  <si>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</si>
  <si>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</si>
  <si>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</si>
  <si>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</si>
  <si>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</si>
  <si>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</si>
  <si>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</si>
  <si>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</si>
  <si>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</si>
  <si>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</si>
  <si>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</si>
  <si>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</si>
  <si>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</si>
  <si>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</si>
  <si>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</si>
  <si>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Uthukela(DC23)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</si>
  <si>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</si>
  <si>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</si>
  <si>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</si>
  <si>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</si>
  <si>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</si>
  <si>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</si>
  <si>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</si>
  <si>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</si>
  <si>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</si>
  <si>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</si>
  <si>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Uthukela(DC23)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</si>
  <si>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</si>
  <si>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</si>
  <si>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</si>
  <si>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</si>
  <si>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</si>
  <si>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</si>
  <si>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</si>
  <si>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</si>
  <si>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</si>
  <si>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</si>
  <si>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</si>
  <si>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</si>
  <si>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</si>
  <si>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</si>
  <si>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</si>
  <si>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</si>
  <si>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</si>
  <si>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</si>
  <si>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</si>
  <si>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</si>
  <si>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</si>
  <si>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</si>
  <si>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</si>
  <si>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</si>
  <si>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</si>
  <si>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</si>
  <si>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</si>
  <si>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</si>
  <si>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</si>
  <si>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</si>
  <si>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</si>
  <si>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</si>
  <si>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</si>
  <si>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Uthukela(DC23)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</si>
  <si>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</si>
  <si>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</si>
  <si>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</si>
  <si>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</si>
  <si>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</si>
  <si>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</si>
  <si>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</si>
  <si>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</si>
  <si>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</si>
  <si>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</si>
  <si>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</si>
  <si>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</si>
  <si>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</si>
  <si>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</si>
  <si>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</si>
  <si>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</si>
  <si>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</si>
  <si>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</si>
  <si>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</si>
  <si>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</si>
  <si>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</si>
  <si>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</si>
  <si>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</si>
  <si>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</si>
  <si>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</si>
  <si>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</si>
  <si>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Uthukela(DC23)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</si>
  <si>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</si>
  <si>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</si>
  <si>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</si>
  <si>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</si>
  <si>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</si>
  <si>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</si>
  <si>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</si>
  <si>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</si>
  <si>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</si>
  <si>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</si>
  <si>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</si>
  <si>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</si>
  <si>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</si>
  <si>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</si>
  <si>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</si>
  <si>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</si>
  <si>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</si>
  <si>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</si>
  <si>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</si>
  <si>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</si>
  <si>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</si>
  <si>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</si>
  <si>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</si>
  <si>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</si>
  <si>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Uthukela(DC23)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</si>
  <si>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</si>
  <si>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</si>
  <si>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</si>
  <si>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</si>
  <si>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</si>
  <si>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</si>
  <si>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</si>
  <si>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</si>
  <si>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</si>
  <si>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</si>
  <si>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</si>
  <si>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</si>
  <si>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</si>
  <si>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</si>
  <si>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</si>
  <si>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</si>
  <si>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</si>
  <si>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</si>
  <si>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</si>
  <si>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</si>
  <si>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</si>
  <si>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</si>
  <si>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</si>
  <si>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</si>
  <si>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</si>
  <si>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</si>
  <si>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</si>
  <si>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</si>
  <si>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</si>
  <si>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</si>
  <si>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</si>
  <si>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</si>
  <si>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</si>
  <si>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</si>
  <si>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</si>
  <si>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Uthukela(DC23)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</si>
  <si>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</si>
  <si>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</si>
  <si>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Uthukela(DC23)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</si>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</sst>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119208980</v>
      </c>
      <c r="C6" s="19">
        <v>0</v>
      </c>
      <c r="D6" s="59">
        <v>138887627</v>
      </c>
      <c r="E6" s="60">
        <v>138887627</v>
      </c>
      <c r="F6" s="60">
        <v>10944601</v>
      </c>
      <c r="G6" s="60">
        <v>11022461</v>
      </c>
      <c r="H6" s="60">
        <v>8587698</v>
      </c>
      <c r="I6" s="60">
        <v>30554760</v>
      </c>
      <c r="J6" s="60">
        <v>9577794</v>
      </c>
      <c r="K6" s="60">
        <v>12735383</v>
      </c>
      <c r="L6" s="60">
        <v>9289617</v>
      </c>
      <c r="M6" s="60">
        <v>31602794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62157554</v>
      </c>
      <c r="W6" s="60">
        <v>69443814</v>
      </c>
      <c r="X6" s="60">
        <v>-7286260</v>
      </c>
      <c r="Y6" s="61">
        <v>-10.49</v>
      </c>
      <c r="Z6" s="62">
        <v>138887627</v>
      </c>
    </row>
    <row r="7" spans="1:26" ht="13.5">
      <c r="A7" s="58" t="s">
        <v>33</v>
      </c>
      <c r="B7" s="19">
        <v>9342502</v>
      </c>
      <c r="C7" s="19">
        <v>0</v>
      </c>
      <c r="D7" s="59">
        <v>9109000</v>
      </c>
      <c r="E7" s="60">
        <v>9109000</v>
      </c>
      <c r="F7" s="60">
        <v>530486</v>
      </c>
      <c r="G7" s="60">
        <v>1358625</v>
      </c>
      <c r="H7" s="60">
        <v>1102137</v>
      </c>
      <c r="I7" s="60">
        <v>2991248</v>
      </c>
      <c r="J7" s="60">
        <v>543615</v>
      </c>
      <c r="K7" s="60">
        <v>809454</v>
      </c>
      <c r="L7" s="60">
        <v>0</v>
      </c>
      <c r="M7" s="60">
        <v>1353069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4344317</v>
      </c>
      <c r="W7" s="60">
        <v>4554500</v>
      </c>
      <c r="X7" s="60">
        <v>-210183</v>
      </c>
      <c r="Y7" s="61">
        <v>-4.61</v>
      </c>
      <c r="Z7" s="62">
        <v>9109000</v>
      </c>
    </row>
    <row r="8" spans="1:26" ht="13.5">
      <c r="A8" s="58" t="s">
        <v>34</v>
      </c>
      <c r="B8" s="19">
        <v>257282847</v>
      </c>
      <c r="C8" s="19">
        <v>0</v>
      </c>
      <c r="D8" s="59">
        <v>277744000</v>
      </c>
      <c r="E8" s="60">
        <v>277744000</v>
      </c>
      <c r="F8" s="60">
        <v>106459502</v>
      </c>
      <c r="G8" s="60">
        <v>141289</v>
      </c>
      <c r="H8" s="60">
        <v>125388</v>
      </c>
      <c r="I8" s="60">
        <v>106726179</v>
      </c>
      <c r="J8" s="60">
        <v>2780675</v>
      </c>
      <c r="K8" s="60">
        <v>1257590</v>
      </c>
      <c r="L8" s="60">
        <v>570868</v>
      </c>
      <c r="M8" s="60">
        <v>4609133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111335312</v>
      </c>
      <c r="W8" s="60">
        <v>138872000</v>
      </c>
      <c r="X8" s="60">
        <v>-27536688</v>
      </c>
      <c r="Y8" s="61">
        <v>-19.83</v>
      </c>
      <c r="Z8" s="62">
        <v>277744000</v>
      </c>
    </row>
    <row r="9" spans="1:26" ht="13.5">
      <c r="A9" s="58" t="s">
        <v>35</v>
      </c>
      <c r="B9" s="19">
        <v>33047304</v>
      </c>
      <c r="C9" s="19">
        <v>0</v>
      </c>
      <c r="D9" s="59">
        <v>18065968</v>
      </c>
      <c r="E9" s="60">
        <v>18065968</v>
      </c>
      <c r="F9" s="60">
        <v>2660291</v>
      </c>
      <c r="G9" s="60">
        <v>2665665</v>
      </c>
      <c r="H9" s="60">
        <v>2678305</v>
      </c>
      <c r="I9" s="60">
        <v>8004261</v>
      </c>
      <c r="J9" s="60">
        <v>3799906</v>
      </c>
      <c r="K9" s="60">
        <v>2843035</v>
      </c>
      <c r="L9" s="60">
        <v>2884682</v>
      </c>
      <c r="M9" s="60">
        <v>9527623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17531884</v>
      </c>
      <c r="W9" s="60">
        <v>9032984</v>
      </c>
      <c r="X9" s="60">
        <v>8498900</v>
      </c>
      <c r="Y9" s="61">
        <v>94.09</v>
      </c>
      <c r="Z9" s="62">
        <v>18065968</v>
      </c>
    </row>
    <row r="10" spans="1:26" ht="25.5">
      <c r="A10" s="63" t="s">
        <v>277</v>
      </c>
      <c r="B10" s="64">
        <f>SUM(B5:B9)</f>
        <v>418881633</v>
      </c>
      <c r="C10" s="64">
        <f>SUM(C5:C9)</f>
        <v>0</v>
      </c>
      <c r="D10" s="65">
        <f aca="true" t="shared" si="0" ref="D10:Z10">SUM(D5:D9)</f>
        <v>443806595</v>
      </c>
      <c r="E10" s="66">
        <f t="shared" si="0"/>
        <v>443806595</v>
      </c>
      <c r="F10" s="66">
        <f t="shared" si="0"/>
        <v>120594880</v>
      </c>
      <c r="G10" s="66">
        <f t="shared" si="0"/>
        <v>15188040</v>
      </c>
      <c r="H10" s="66">
        <f t="shared" si="0"/>
        <v>12493528</v>
      </c>
      <c r="I10" s="66">
        <f t="shared" si="0"/>
        <v>148276448</v>
      </c>
      <c r="J10" s="66">
        <f t="shared" si="0"/>
        <v>16701990</v>
      </c>
      <c r="K10" s="66">
        <f t="shared" si="0"/>
        <v>17645462</v>
      </c>
      <c r="L10" s="66">
        <f t="shared" si="0"/>
        <v>12745167</v>
      </c>
      <c r="M10" s="66">
        <f t="shared" si="0"/>
        <v>47092619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195369067</v>
      </c>
      <c r="W10" s="66">
        <f t="shared" si="0"/>
        <v>221903298</v>
      </c>
      <c r="X10" s="66">
        <f t="shared" si="0"/>
        <v>-26534231</v>
      </c>
      <c r="Y10" s="67">
        <f>+IF(W10&lt;&gt;0,(X10/W10)*100,0)</f>
        <v>-11.957564956966074</v>
      </c>
      <c r="Z10" s="68">
        <f t="shared" si="0"/>
        <v>443806595</v>
      </c>
    </row>
    <row r="11" spans="1:26" ht="13.5">
      <c r="A11" s="58" t="s">
        <v>37</v>
      </c>
      <c r="B11" s="19">
        <v>119882034</v>
      </c>
      <c r="C11" s="19">
        <v>0</v>
      </c>
      <c r="D11" s="59">
        <v>158356913</v>
      </c>
      <c r="E11" s="60">
        <v>158356913</v>
      </c>
      <c r="F11" s="60">
        <v>10097455</v>
      </c>
      <c r="G11" s="60">
        <v>9484786</v>
      </c>
      <c r="H11" s="60">
        <v>10541998</v>
      </c>
      <c r="I11" s="60">
        <v>30124239</v>
      </c>
      <c r="J11" s="60">
        <v>9837327</v>
      </c>
      <c r="K11" s="60">
        <v>17871338</v>
      </c>
      <c r="L11" s="60">
        <v>7398456</v>
      </c>
      <c r="M11" s="60">
        <v>35107121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65231360</v>
      </c>
      <c r="W11" s="60">
        <v>79178457</v>
      </c>
      <c r="X11" s="60">
        <v>-13947097</v>
      </c>
      <c r="Y11" s="61">
        <v>-17.61</v>
      </c>
      <c r="Z11" s="62">
        <v>158356913</v>
      </c>
    </row>
    <row r="12" spans="1:26" ht="13.5">
      <c r="A12" s="58" t="s">
        <v>38</v>
      </c>
      <c r="B12" s="19">
        <v>4791780</v>
      </c>
      <c r="C12" s="19">
        <v>0</v>
      </c>
      <c r="D12" s="59">
        <v>5612000</v>
      </c>
      <c r="E12" s="60">
        <v>5612000</v>
      </c>
      <c r="F12" s="60">
        <v>391157</v>
      </c>
      <c r="G12" s="60">
        <v>373579</v>
      </c>
      <c r="H12" s="60">
        <v>367879</v>
      </c>
      <c r="I12" s="60">
        <v>1132615</v>
      </c>
      <c r="J12" s="60">
        <v>379375</v>
      </c>
      <c r="K12" s="60">
        <v>373964</v>
      </c>
      <c r="L12" s="60">
        <v>366235</v>
      </c>
      <c r="M12" s="60">
        <v>1119574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2252189</v>
      </c>
      <c r="W12" s="60">
        <v>2806000</v>
      </c>
      <c r="X12" s="60">
        <v>-553811</v>
      </c>
      <c r="Y12" s="61">
        <v>-19.74</v>
      </c>
      <c r="Z12" s="62">
        <v>5612000</v>
      </c>
    </row>
    <row r="13" spans="1:26" ht="13.5">
      <c r="A13" s="58" t="s">
        <v>278</v>
      </c>
      <c r="B13" s="19">
        <v>0</v>
      </c>
      <c r="C13" s="19">
        <v>0</v>
      </c>
      <c r="D13" s="59">
        <v>35936000</v>
      </c>
      <c r="E13" s="60">
        <v>35936000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17968000</v>
      </c>
      <c r="X13" s="60">
        <v>-17968000</v>
      </c>
      <c r="Y13" s="61">
        <v>-100</v>
      </c>
      <c r="Z13" s="62">
        <v>35936000</v>
      </c>
    </row>
    <row r="14" spans="1:26" ht="13.5">
      <c r="A14" s="58" t="s">
        <v>40</v>
      </c>
      <c r="B14" s="19">
        <v>2431826</v>
      </c>
      <c r="C14" s="19">
        <v>0</v>
      </c>
      <c r="D14" s="59">
        <v>3339464</v>
      </c>
      <c r="E14" s="60">
        <v>3339464</v>
      </c>
      <c r="F14" s="60">
        <v>34542</v>
      </c>
      <c r="G14" s="60">
        <v>34434</v>
      </c>
      <c r="H14" s="60">
        <v>615375</v>
      </c>
      <c r="I14" s="60">
        <v>684351</v>
      </c>
      <c r="J14" s="60">
        <v>30368</v>
      </c>
      <c r="K14" s="60">
        <v>32470</v>
      </c>
      <c r="L14" s="60">
        <v>27731</v>
      </c>
      <c r="M14" s="60">
        <v>90569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774920</v>
      </c>
      <c r="W14" s="60">
        <v>1669732</v>
      </c>
      <c r="X14" s="60">
        <v>-894812</v>
      </c>
      <c r="Y14" s="61">
        <v>-53.59</v>
      </c>
      <c r="Z14" s="62">
        <v>3339464</v>
      </c>
    </row>
    <row r="15" spans="1:26" ht="13.5">
      <c r="A15" s="58" t="s">
        <v>41</v>
      </c>
      <c r="B15" s="19">
        <v>3857201</v>
      </c>
      <c r="C15" s="19">
        <v>0</v>
      </c>
      <c r="D15" s="59">
        <v>64461286</v>
      </c>
      <c r="E15" s="60">
        <v>64461286</v>
      </c>
      <c r="F15" s="60">
        <v>4850779</v>
      </c>
      <c r="G15" s="60">
        <v>2174055</v>
      </c>
      <c r="H15" s="60">
        <v>8549055</v>
      </c>
      <c r="I15" s="60">
        <v>15573889</v>
      </c>
      <c r="J15" s="60">
        <v>4753058</v>
      </c>
      <c r="K15" s="60">
        <v>3383156</v>
      </c>
      <c r="L15" s="60">
        <v>3420487</v>
      </c>
      <c r="M15" s="60">
        <v>11556701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27130590</v>
      </c>
      <c r="W15" s="60">
        <v>32230643</v>
      </c>
      <c r="X15" s="60">
        <v>-5100053</v>
      </c>
      <c r="Y15" s="61">
        <v>-15.82</v>
      </c>
      <c r="Z15" s="62">
        <v>64461286</v>
      </c>
    </row>
    <row r="16" spans="1:26" ht="13.5">
      <c r="A16" s="69" t="s">
        <v>42</v>
      </c>
      <c r="B16" s="19">
        <v>0</v>
      </c>
      <c r="C16" s="19">
        <v>0</v>
      </c>
      <c r="D16" s="59">
        <v>6000000</v>
      </c>
      <c r="E16" s="60">
        <v>6000000</v>
      </c>
      <c r="F16" s="60">
        <v>143</v>
      </c>
      <c r="G16" s="60">
        <v>0</v>
      </c>
      <c r="H16" s="60">
        <v>143</v>
      </c>
      <c r="I16" s="60">
        <v>286</v>
      </c>
      <c r="J16" s="60">
        <v>1377143</v>
      </c>
      <c r="K16" s="60">
        <v>143</v>
      </c>
      <c r="L16" s="60">
        <v>33723</v>
      </c>
      <c r="M16" s="60">
        <v>1411009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1411295</v>
      </c>
      <c r="W16" s="60">
        <v>3000000</v>
      </c>
      <c r="X16" s="60">
        <v>-1588705</v>
      </c>
      <c r="Y16" s="61">
        <v>-52.96</v>
      </c>
      <c r="Z16" s="62">
        <v>6000000</v>
      </c>
    </row>
    <row r="17" spans="1:26" ht="13.5">
      <c r="A17" s="58" t="s">
        <v>43</v>
      </c>
      <c r="B17" s="19">
        <v>518412864</v>
      </c>
      <c r="C17" s="19">
        <v>0</v>
      </c>
      <c r="D17" s="59">
        <v>105335911</v>
      </c>
      <c r="E17" s="60">
        <v>105335911</v>
      </c>
      <c r="F17" s="60">
        <v>5885964</v>
      </c>
      <c r="G17" s="60">
        <v>5917904</v>
      </c>
      <c r="H17" s="60">
        <v>4729686</v>
      </c>
      <c r="I17" s="60">
        <v>16533554</v>
      </c>
      <c r="J17" s="60">
        <v>10171256</v>
      </c>
      <c r="K17" s="60">
        <v>8355378</v>
      </c>
      <c r="L17" s="60">
        <v>12146044</v>
      </c>
      <c r="M17" s="60">
        <v>30672678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47206232</v>
      </c>
      <c r="W17" s="60">
        <v>52667956</v>
      </c>
      <c r="X17" s="60">
        <v>-5461724</v>
      </c>
      <c r="Y17" s="61">
        <v>-10.37</v>
      </c>
      <c r="Z17" s="62">
        <v>105335911</v>
      </c>
    </row>
    <row r="18" spans="1:26" ht="13.5">
      <c r="A18" s="70" t="s">
        <v>44</v>
      </c>
      <c r="B18" s="71">
        <f>SUM(B11:B17)</f>
        <v>649375705</v>
      </c>
      <c r="C18" s="71">
        <f>SUM(C11:C17)</f>
        <v>0</v>
      </c>
      <c r="D18" s="72">
        <f aca="true" t="shared" si="1" ref="D18:Z18">SUM(D11:D17)</f>
        <v>379041574</v>
      </c>
      <c r="E18" s="73">
        <f t="shared" si="1"/>
        <v>379041574</v>
      </c>
      <c r="F18" s="73">
        <f t="shared" si="1"/>
        <v>21260040</v>
      </c>
      <c r="G18" s="73">
        <f t="shared" si="1"/>
        <v>17984758</v>
      </c>
      <c r="H18" s="73">
        <f t="shared" si="1"/>
        <v>24804136</v>
      </c>
      <c r="I18" s="73">
        <f t="shared" si="1"/>
        <v>64048934</v>
      </c>
      <c r="J18" s="73">
        <f t="shared" si="1"/>
        <v>26548527</v>
      </c>
      <c r="K18" s="73">
        <f t="shared" si="1"/>
        <v>30016449</v>
      </c>
      <c r="L18" s="73">
        <f t="shared" si="1"/>
        <v>23392676</v>
      </c>
      <c r="M18" s="73">
        <f t="shared" si="1"/>
        <v>79957652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144006586</v>
      </c>
      <c r="W18" s="73">
        <f t="shared" si="1"/>
        <v>189520788</v>
      </c>
      <c r="X18" s="73">
        <f t="shared" si="1"/>
        <v>-45514202</v>
      </c>
      <c r="Y18" s="67">
        <f>+IF(W18&lt;&gt;0,(X18/W18)*100,0)</f>
        <v>-24.015414076897994</v>
      </c>
      <c r="Z18" s="74">
        <f t="shared" si="1"/>
        <v>379041574</v>
      </c>
    </row>
    <row r="19" spans="1:26" ht="13.5">
      <c r="A19" s="70" t="s">
        <v>45</v>
      </c>
      <c r="B19" s="75">
        <f>+B10-B18</f>
        <v>-230494072</v>
      </c>
      <c r="C19" s="75">
        <f>+C10-C18</f>
        <v>0</v>
      </c>
      <c r="D19" s="76">
        <f aca="true" t="shared" si="2" ref="D19:Z19">+D10-D18</f>
        <v>64765021</v>
      </c>
      <c r="E19" s="77">
        <f t="shared" si="2"/>
        <v>64765021</v>
      </c>
      <c r="F19" s="77">
        <f t="shared" si="2"/>
        <v>99334840</v>
      </c>
      <c r="G19" s="77">
        <f t="shared" si="2"/>
        <v>-2796718</v>
      </c>
      <c r="H19" s="77">
        <f t="shared" si="2"/>
        <v>-12310608</v>
      </c>
      <c r="I19" s="77">
        <f t="shared" si="2"/>
        <v>84227514</v>
      </c>
      <c r="J19" s="77">
        <f t="shared" si="2"/>
        <v>-9846537</v>
      </c>
      <c r="K19" s="77">
        <f t="shared" si="2"/>
        <v>-12370987</v>
      </c>
      <c r="L19" s="77">
        <f t="shared" si="2"/>
        <v>-10647509</v>
      </c>
      <c r="M19" s="77">
        <f t="shared" si="2"/>
        <v>-32865033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51362481</v>
      </c>
      <c r="W19" s="77">
        <f>IF(E10=E18,0,W10-W18)</f>
        <v>32382510</v>
      </c>
      <c r="X19" s="77">
        <f t="shared" si="2"/>
        <v>18979971</v>
      </c>
      <c r="Y19" s="78">
        <f>+IF(W19&lt;&gt;0,(X19/W19)*100,0)</f>
        <v>58.61179692370975</v>
      </c>
      <c r="Z19" s="79">
        <f t="shared" si="2"/>
        <v>64765021</v>
      </c>
    </row>
    <row r="20" spans="1:26" ht="13.5">
      <c r="A20" s="58" t="s">
        <v>46</v>
      </c>
      <c r="B20" s="19">
        <v>238702252</v>
      </c>
      <c r="C20" s="19">
        <v>0</v>
      </c>
      <c r="D20" s="59">
        <v>193846303</v>
      </c>
      <c r="E20" s="60">
        <v>193846303</v>
      </c>
      <c r="F20" s="60">
        <v>30487671</v>
      </c>
      <c r="G20" s="60">
        <v>14724672</v>
      </c>
      <c r="H20" s="60">
        <v>19981924</v>
      </c>
      <c r="I20" s="60">
        <v>65194267</v>
      </c>
      <c r="J20" s="60">
        <v>14803000</v>
      </c>
      <c r="K20" s="60">
        <v>13789229</v>
      </c>
      <c r="L20" s="60">
        <v>8305937</v>
      </c>
      <c r="M20" s="60">
        <v>36898166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102092433</v>
      </c>
      <c r="W20" s="60">
        <v>96923152</v>
      </c>
      <c r="X20" s="60">
        <v>5169281</v>
      </c>
      <c r="Y20" s="61">
        <v>5.33</v>
      </c>
      <c r="Z20" s="62">
        <v>193846303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8208180</v>
      </c>
      <c r="C22" s="86">
        <f>SUM(C19:C21)</f>
        <v>0</v>
      </c>
      <c r="D22" s="87">
        <f aca="true" t="shared" si="3" ref="D22:Z22">SUM(D19:D21)</f>
        <v>258611324</v>
      </c>
      <c r="E22" s="88">
        <f t="shared" si="3"/>
        <v>258611324</v>
      </c>
      <c r="F22" s="88">
        <f t="shared" si="3"/>
        <v>129822511</v>
      </c>
      <c r="G22" s="88">
        <f t="shared" si="3"/>
        <v>11927954</v>
      </c>
      <c r="H22" s="88">
        <f t="shared" si="3"/>
        <v>7671316</v>
      </c>
      <c r="I22" s="88">
        <f t="shared" si="3"/>
        <v>149421781</v>
      </c>
      <c r="J22" s="88">
        <f t="shared" si="3"/>
        <v>4956463</v>
      </c>
      <c r="K22" s="88">
        <f t="shared" si="3"/>
        <v>1418242</v>
      </c>
      <c r="L22" s="88">
        <f t="shared" si="3"/>
        <v>-2341572</v>
      </c>
      <c r="M22" s="88">
        <f t="shared" si="3"/>
        <v>4033133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153454914</v>
      </c>
      <c r="W22" s="88">
        <f t="shared" si="3"/>
        <v>129305662</v>
      </c>
      <c r="X22" s="88">
        <f t="shared" si="3"/>
        <v>24149252</v>
      </c>
      <c r="Y22" s="89">
        <f>+IF(W22&lt;&gt;0,(X22/W22)*100,0)</f>
        <v>18.67609788038516</v>
      </c>
      <c r="Z22" s="90">
        <f t="shared" si="3"/>
        <v>258611324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8208180</v>
      </c>
      <c r="C24" s="75">
        <f>SUM(C22:C23)</f>
        <v>0</v>
      </c>
      <c r="D24" s="76">
        <f aca="true" t="shared" si="4" ref="D24:Z24">SUM(D22:D23)</f>
        <v>258611324</v>
      </c>
      <c r="E24" s="77">
        <f t="shared" si="4"/>
        <v>258611324</v>
      </c>
      <c r="F24" s="77">
        <f t="shared" si="4"/>
        <v>129822511</v>
      </c>
      <c r="G24" s="77">
        <f t="shared" si="4"/>
        <v>11927954</v>
      </c>
      <c r="H24" s="77">
        <f t="shared" si="4"/>
        <v>7671316</v>
      </c>
      <c r="I24" s="77">
        <f t="shared" si="4"/>
        <v>149421781</v>
      </c>
      <c r="J24" s="77">
        <f t="shared" si="4"/>
        <v>4956463</v>
      </c>
      <c r="K24" s="77">
        <f t="shared" si="4"/>
        <v>1418242</v>
      </c>
      <c r="L24" s="77">
        <f t="shared" si="4"/>
        <v>-2341572</v>
      </c>
      <c r="M24" s="77">
        <f t="shared" si="4"/>
        <v>4033133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153454914</v>
      </c>
      <c r="W24" s="77">
        <f t="shared" si="4"/>
        <v>129305662</v>
      </c>
      <c r="X24" s="77">
        <f t="shared" si="4"/>
        <v>24149252</v>
      </c>
      <c r="Y24" s="78">
        <f>+IF(W24&lt;&gt;0,(X24/W24)*100,0)</f>
        <v>18.67609788038516</v>
      </c>
      <c r="Z24" s="79">
        <f t="shared" si="4"/>
        <v>258611324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101466302</v>
      </c>
      <c r="C27" s="22">
        <v>0</v>
      </c>
      <c r="D27" s="99">
        <v>196037000</v>
      </c>
      <c r="E27" s="100">
        <v>196037000</v>
      </c>
      <c r="F27" s="100">
        <v>34755945</v>
      </c>
      <c r="G27" s="100">
        <v>20018681</v>
      </c>
      <c r="H27" s="100">
        <v>17468067</v>
      </c>
      <c r="I27" s="100">
        <v>72242693</v>
      </c>
      <c r="J27" s="100">
        <v>14802926</v>
      </c>
      <c r="K27" s="100">
        <v>13789229</v>
      </c>
      <c r="L27" s="100">
        <v>8036593</v>
      </c>
      <c r="M27" s="100">
        <v>36628748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108871441</v>
      </c>
      <c r="W27" s="100">
        <v>98018500</v>
      </c>
      <c r="X27" s="100">
        <v>10852941</v>
      </c>
      <c r="Y27" s="101">
        <v>11.07</v>
      </c>
      <c r="Z27" s="102">
        <v>196037000</v>
      </c>
    </row>
    <row r="28" spans="1:26" ht="13.5">
      <c r="A28" s="103" t="s">
        <v>46</v>
      </c>
      <c r="B28" s="19">
        <v>101466302</v>
      </c>
      <c r="C28" s="19">
        <v>0</v>
      </c>
      <c r="D28" s="59">
        <v>193847000</v>
      </c>
      <c r="E28" s="60">
        <v>193847000</v>
      </c>
      <c r="F28" s="60">
        <v>34755945</v>
      </c>
      <c r="G28" s="60">
        <v>19702558</v>
      </c>
      <c r="H28" s="60">
        <v>17461867</v>
      </c>
      <c r="I28" s="60">
        <v>71920370</v>
      </c>
      <c r="J28" s="60">
        <v>14802926</v>
      </c>
      <c r="K28" s="60">
        <v>13783779</v>
      </c>
      <c r="L28" s="60">
        <v>8018725</v>
      </c>
      <c r="M28" s="60">
        <v>36605430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108525800</v>
      </c>
      <c r="W28" s="60">
        <v>96923500</v>
      </c>
      <c r="X28" s="60">
        <v>11602300</v>
      </c>
      <c r="Y28" s="61">
        <v>11.97</v>
      </c>
      <c r="Z28" s="62">
        <v>193847000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750000</v>
      </c>
      <c r="E30" s="60">
        <v>750000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375000</v>
      </c>
      <c r="X30" s="60">
        <v>-375000</v>
      </c>
      <c r="Y30" s="61">
        <v>-100</v>
      </c>
      <c r="Z30" s="62">
        <v>750000</v>
      </c>
    </row>
    <row r="31" spans="1:26" ht="13.5">
      <c r="A31" s="58" t="s">
        <v>53</v>
      </c>
      <c r="B31" s="19">
        <v>0</v>
      </c>
      <c r="C31" s="19">
        <v>0</v>
      </c>
      <c r="D31" s="59">
        <v>1440000</v>
      </c>
      <c r="E31" s="60">
        <v>1440000</v>
      </c>
      <c r="F31" s="60">
        <v>0</v>
      </c>
      <c r="G31" s="60">
        <v>316123</v>
      </c>
      <c r="H31" s="60">
        <v>6200</v>
      </c>
      <c r="I31" s="60">
        <v>322323</v>
      </c>
      <c r="J31" s="60">
        <v>0</v>
      </c>
      <c r="K31" s="60">
        <v>5450</v>
      </c>
      <c r="L31" s="60">
        <v>17868</v>
      </c>
      <c r="M31" s="60">
        <v>23318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345641</v>
      </c>
      <c r="W31" s="60">
        <v>720000</v>
      </c>
      <c r="X31" s="60">
        <v>-374359</v>
      </c>
      <c r="Y31" s="61">
        <v>-51.99</v>
      </c>
      <c r="Z31" s="62">
        <v>1440000</v>
      </c>
    </row>
    <row r="32" spans="1:26" ht="13.5">
      <c r="A32" s="70" t="s">
        <v>54</v>
      </c>
      <c r="B32" s="22">
        <f>SUM(B28:B31)</f>
        <v>101466302</v>
      </c>
      <c r="C32" s="22">
        <f>SUM(C28:C31)</f>
        <v>0</v>
      </c>
      <c r="D32" s="99">
        <f aca="true" t="shared" si="5" ref="D32:Z32">SUM(D28:D31)</f>
        <v>196037000</v>
      </c>
      <c r="E32" s="100">
        <f t="shared" si="5"/>
        <v>196037000</v>
      </c>
      <c r="F32" s="100">
        <f t="shared" si="5"/>
        <v>34755945</v>
      </c>
      <c r="G32" s="100">
        <f t="shared" si="5"/>
        <v>20018681</v>
      </c>
      <c r="H32" s="100">
        <f t="shared" si="5"/>
        <v>17468067</v>
      </c>
      <c r="I32" s="100">
        <f t="shared" si="5"/>
        <v>72242693</v>
      </c>
      <c r="J32" s="100">
        <f t="shared" si="5"/>
        <v>14802926</v>
      </c>
      <c r="K32" s="100">
        <f t="shared" si="5"/>
        <v>13789229</v>
      </c>
      <c r="L32" s="100">
        <f t="shared" si="5"/>
        <v>8036593</v>
      </c>
      <c r="M32" s="100">
        <f t="shared" si="5"/>
        <v>36628748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108871441</v>
      </c>
      <c r="W32" s="100">
        <f t="shared" si="5"/>
        <v>98018500</v>
      </c>
      <c r="X32" s="100">
        <f t="shared" si="5"/>
        <v>10852941</v>
      </c>
      <c r="Y32" s="101">
        <f>+IF(W32&lt;&gt;0,(X32/W32)*100,0)</f>
        <v>11.072339405316344</v>
      </c>
      <c r="Z32" s="102">
        <f t="shared" si="5"/>
        <v>196037000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201913790</v>
      </c>
      <c r="C35" s="19">
        <v>0</v>
      </c>
      <c r="D35" s="59">
        <v>364338000</v>
      </c>
      <c r="E35" s="60">
        <v>364338000</v>
      </c>
      <c r="F35" s="60">
        <v>848297898</v>
      </c>
      <c r="G35" s="60">
        <v>814368547</v>
      </c>
      <c r="H35" s="60">
        <v>771741446</v>
      </c>
      <c r="I35" s="60">
        <v>771741446</v>
      </c>
      <c r="J35" s="60">
        <v>814368547</v>
      </c>
      <c r="K35" s="60">
        <v>805907411</v>
      </c>
      <c r="L35" s="60">
        <v>745732942</v>
      </c>
      <c r="M35" s="60">
        <v>745732942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745732942</v>
      </c>
      <c r="W35" s="60">
        <v>182169000</v>
      </c>
      <c r="X35" s="60">
        <v>563563942</v>
      </c>
      <c r="Y35" s="61">
        <v>309.36</v>
      </c>
      <c r="Z35" s="62">
        <v>364338000</v>
      </c>
    </row>
    <row r="36" spans="1:26" ht="13.5">
      <c r="A36" s="58" t="s">
        <v>57</v>
      </c>
      <c r="B36" s="19">
        <v>812489334</v>
      </c>
      <c r="C36" s="19">
        <v>0</v>
      </c>
      <c r="D36" s="59">
        <v>1063469000</v>
      </c>
      <c r="E36" s="60">
        <v>1063469000</v>
      </c>
      <c r="F36" s="60">
        <v>915416832</v>
      </c>
      <c r="G36" s="60">
        <v>915416832</v>
      </c>
      <c r="H36" s="60">
        <v>915416832</v>
      </c>
      <c r="I36" s="60">
        <v>915416832</v>
      </c>
      <c r="J36" s="60">
        <v>915416832</v>
      </c>
      <c r="K36" s="60">
        <v>915355918</v>
      </c>
      <c r="L36" s="60">
        <v>776676926</v>
      </c>
      <c r="M36" s="60">
        <v>776676926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776676926</v>
      </c>
      <c r="W36" s="60">
        <v>531734500</v>
      </c>
      <c r="X36" s="60">
        <v>244942426</v>
      </c>
      <c r="Y36" s="61">
        <v>46.06</v>
      </c>
      <c r="Z36" s="62">
        <v>1063469000</v>
      </c>
    </row>
    <row r="37" spans="1:26" ht="13.5">
      <c r="A37" s="58" t="s">
        <v>58</v>
      </c>
      <c r="B37" s="19">
        <v>252618428</v>
      </c>
      <c r="C37" s="19">
        <v>0</v>
      </c>
      <c r="D37" s="59">
        <v>184701000</v>
      </c>
      <c r="E37" s="60">
        <v>184701000</v>
      </c>
      <c r="F37" s="60">
        <v>723495031</v>
      </c>
      <c r="G37" s="60">
        <v>818108022</v>
      </c>
      <c r="H37" s="60">
        <v>708209251</v>
      </c>
      <c r="I37" s="60">
        <v>708209251</v>
      </c>
      <c r="J37" s="60">
        <v>818108022</v>
      </c>
      <c r="K37" s="60">
        <v>245819795</v>
      </c>
      <c r="L37" s="60">
        <v>443299505</v>
      </c>
      <c r="M37" s="60">
        <v>443299505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443299505</v>
      </c>
      <c r="W37" s="60">
        <v>92350500</v>
      </c>
      <c r="X37" s="60">
        <v>350949005</v>
      </c>
      <c r="Y37" s="61">
        <v>380.02</v>
      </c>
      <c r="Z37" s="62">
        <v>184701000</v>
      </c>
    </row>
    <row r="38" spans="1:26" ht="13.5">
      <c r="A38" s="58" t="s">
        <v>59</v>
      </c>
      <c r="B38" s="19">
        <v>13230295</v>
      </c>
      <c r="C38" s="19">
        <v>0</v>
      </c>
      <c r="D38" s="59">
        <v>19098000</v>
      </c>
      <c r="E38" s="60">
        <v>19098000</v>
      </c>
      <c r="F38" s="60">
        <v>13230295</v>
      </c>
      <c r="G38" s="60">
        <v>47064191</v>
      </c>
      <c r="H38" s="60">
        <v>47064191</v>
      </c>
      <c r="I38" s="60">
        <v>47064191</v>
      </c>
      <c r="J38" s="60">
        <v>47064191</v>
      </c>
      <c r="K38" s="60">
        <v>12996363</v>
      </c>
      <c r="L38" s="60">
        <v>12996363</v>
      </c>
      <c r="M38" s="60">
        <v>12996363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12996363</v>
      </c>
      <c r="W38" s="60">
        <v>9549000</v>
      </c>
      <c r="X38" s="60">
        <v>3447363</v>
      </c>
      <c r="Y38" s="61">
        <v>36.1</v>
      </c>
      <c r="Z38" s="62">
        <v>19098000</v>
      </c>
    </row>
    <row r="39" spans="1:26" ht="13.5">
      <c r="A39" s="58" t="s">
        <v>60</v>
      </c>
      <c r="B39" s="19">
        <v>748554401</v>
      </c>
      <c r="C39" s="19">
        <v>0</v>
      </c>
      <c r="D39" s="59">
        <v>1224008000</v>
      </c>
      <c r="E39" s="60">
        <v>1224008000</v>
      </c>
      <c r="F39" s="60">
        <v>1026989404</v>
      </c>
      <c r="G39" s="60">
        <v>864613166</v>
      </c>
      <c r="H39" s="60">
        <v>931884836</v>
      </c>
      <c r="I39" s="60">
        <v>931884836</v>
      </c>
      <c r="J39" s="60">
        <v>864613166</v>
      </c>
      <c r="K39" s="60">
        <v>1462447171</v>
      </c>
      <c r="L39" s="60">
        <v>1066114000</v>
      </c>
      <c r="M39" s="60">
        <v>1066114000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1066114000</v>
      </c>
      <c r="W39" s="60">
        <v>612004000</v>
      </c>
      <c r="X39" s="60">
        <v>454110000</v>
      </c>
      <c r="Y39" s="61">
        <v>74.2</v>
      </c>
      <c r="Z39" s="62">
        <v>1224008000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163444369</v>
      </c>
      <c r="C42" s="19">
        <v>0</v>
      </c>
      <c r="D42" s="59">
        <v>236302000</v>
      </c>
      <c r="E42" s="60">
        <v>236302000</v>
      </c>
      <c r="F42" s="60">
        <v>174612784</v>
      </c>
      <c r="G42" s="60">
        <v>-5585200</v>
      </c>
      <c r="H42" s="60">
        <v>-17104392</v>
      </c>
      <c r="I42" s="60">
        <v>151923192</v>
      </c>
      <c r="J42" s="60">
        <v>65365277</v>
      </c>
      <c r="K42" s="60">
        <v>-26252249</v>
      </c>
      <c r="L42" s="60">
        <v>-17845610</v>
      </c>
      <c r="M42" s="60">
        <v>21267418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173190610</v>
      </c>
      <c r="W42" s="60">
        <v>227747000</v>
      </c>
      <c r="X42" s="60">
        <v>-54556390</v>
      </c>
      <c r="Y42" s="61">
        <v>-23.95</v>
      </c>
      <c r="Z42" s="62">
        <v>236302000</v>
      </c>
    </row>
    <row r="43" spans="1:26" ht="13.5">
      <c r="A43" s="58" t="s">
        <v>63</v>
      </c>
      <c r="B43" s="19">
        <v>-101466302</v>
      </c>
      <c r="C43" s="19">
        <v>0</v>
      </c>
      <c r="D43" s="59">
        <v>-196037000</v>
      </c>
      <c r="E43" s="60">
        <v>-196037000</v>
      </c>
      <c r="F43" s="60">
        <v>-30487671</v>
      </c>
      <c r="G43" s="60">
        <v>-21155249</v>
      </c>
      <c r="H43" s="60">
        <v>-19981924</v>
      </c>
      <c r="I43" s="60">
        <v>-71624844</v>
      </c>
      <c r="J43" s="60">
        <v>-14802926</v>
      </c>
      <c r="K43" s="60">
        <v>-12101244</v>
      </c>
      <c r="L43" s="60">
        <v>-8037000</v>
      </c>
      <c r="M43" s="60">
        <v>-34941170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-106566014</v>
      </c>
      <c r="W43" s="60">
        <v>-98015000</v>
      </c>
      <c r="X43" s="60">
        <v>-8551014</v>
      </c>
      <c r="Y43" s="61">
        <v>8.72</v>
      </c>
      <c r="Z43" s="62">
        <v>-196037000</v>
      </c>
    </row>
    <row r="44" spans="1:26" ht="13.5">
      <c r="A44" s="58" t="s">
        <v>64</v>
      </c>
      <c r="B44" s="19">
        <v>-1609317</v>
      </c>
      <c r="C44" s="19">
        <v>0</v>
      </c>
      <c r="D44" s="59">
        <v>-4285000</v>
      </c>
      <c r="E44" s="60">
        <v>-4285000</v>
      </c>
      <c r="F44" s="60">
        <v>-207304</v>
      </c>
      <c r="G44" s="60">
        <v>-220618</v>
      </c>
      <c r="H44" s="60">
        <v>-144783</v>
      </c>
      <c r="I44" s="60">
        <v>-572705</v>
      </c>
      <c r="J44" s="60">
        <v>-1175490</v>
      </c>
      <c r="K44" s="60">
        <v>150788</v>
      </c>
      <c r="L44" s="60">
        <v>262293</v>
      </c>
      <c r="M44" s="60">
        <v>-762409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-1335114</v>
      </c>
      <c r="W44" s="60">
        <v>-1768000</v>
      </c>
      <c r="X44" s="60">
        <v>432886</v>
      </c>
      <c r="Y44" s="61">
        <v>-24.48</v>
      </c>
      <c r="Z44" s="62">
        <v>-4285000</v>
      </c>
    </row>
    <row r="45" spans="1:26" ht="13.5">
      <c r="A45" s="70" t="s">
        <v>65</v>
      </c>
      <c r="B45" s="22">
        <v>148772941</v>
      </c>
      <c r="C45" s="22">
        <v>0</v>
      </c>
      <c r="D45" s="99">
        <v>145098000</v>
      </c>
      <c r="E45" s="100">
        <v>145098000</v>
      </c>
      <c r="F45" s="100">
        <v>297993640</v>
      </c>
      <c r="G45" s="100">
        <v>271032573</v>
      </c>
      <c r="H45" s="100">
        <v>233801474</v>
      </c>
      <c r="I45" s="100">
        <v>233801474</v>
      </c>
      <c r="J45" s="100">
        <v>283188335</v>
      </c>
      <c r="K45" s="100">
        <v>244985630</v>
      </c>
      <c r="L45" s="100">
        <v>219365313</v>
      </c>
      <c r="M45" s="100">
        <v>219365313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219365313</v>
      </c>
      <c r="W45" s="100">
        <v>237082000</v>
      </c>
      <c r="X45" s="100">
        <v>-17716687</v>
      </c>
      <c r="Y45" s="101">
        <v>-7.47</v>
      </c>
      <c r="Z45" s="102">
        <v>145098000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15397000</v>
      </c>
      <c r="C49" s="52">
        <v>0</v>
      </c>
      <c r="D49" s="129">
        <v>14359000</v>
      </c>
      <c r="E49" s="54">
        <v>12344000</v>
      </c>
      <c r="F49" s="54">
        <v>0</v>
      </c>
      <c r="G49" s="54">
        <v>0</v>
      </c>
      <c r="H49" s="54">
        <v>0</v>
      </c>
      <c r="I49" s="54">
        <v>12655000</v>
      </c>
      <c r="J49" s="54">
        <v>0</v>
      </c>
      <c r="K49" s="54">
        <v>0</v>
      </c>
      <c r="L49" s="54">
        <v>0</v>
      </c>
      <c r="M49" s="54">
        <v>14220000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496388000</v>
      </c>
      <c r="W49" s="54">
        <v>0</v>
      </c>
      <c r="X49" s="54">
        <v>0</v>
      </c>
      <c r="Y49" s="54">
        <v>565363000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261000</v>
      </c>
      <c r="C51" s="52">
        <v>0</v>
      </c>
      <c r="D51" s="129">
        <v>243000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291000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795000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77.54161057811808</v>
      </c>
      <c r="C58" s="5">
        <f>IF(C67=0,0,+(C76/C67)*100)</f>
        <v>0</v>
      </c>
      <c r="D58" s="6">
        <f aca="true" t="shared" si="6" ref="D58:Z58">IF(D67=0,0,+(D76/D67)*100)</f>
        <v>57.60391237618586</v>
      </c>
      <c r="E58" s="7">
        <f t="shared" si="6"/>
        <v>57.60391237618586</v>
      </c>
      <c r="F58" s="7">
        <f t="shared" si="6"/>
        <v>32.559658883894365</v>
      </c>
      <c r="G58" s="7">
        <f t="shared" si="6"/>
        <v>60.43436577054479</v>
      </c>
      <c r="H58" s="7">
        <f t="shared" si="6"/>
        <v>99.96439856917672</v>
      </c>
      <c r="I58" s="7">
        <f t="shared" si="6"/>
        <v>62.18940953822979</v>
      </c>
      <c r="J58" s="7">
        <f t="shared" si="6"/>
        <v>71.64084763592486</v>
      </c>
      <c r="K58" s="7">
        <f t="shared" si="6"/>
        <v>37.37764368550242</v>
      </c>
      <c r="L58" s="7">
        <f t="shared" si="6"/>
        <v>46.530823806052815</v>
      </c>
      <c r="M58" s="7">
        <f t="shared" si="6"/>
        <v>50.715903683858876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56.349061670782596</v>
      </c>
      <c r="W58" s="7">
        <f t="shared" si="6"/>
        <v>57.45902905588968</v>
      </c>
      <c r="X58" s="7">
        <f t="shared" si="6"/>
        <v>0</v>
      </c>
      <c r="Y58" s="7">
        <f t="shared" si="6"/>
        <v>0</v>
      </c>
      <c r="Z58" s="8">
        <f t="shared" si="6"/>
        <v>57.60391237618586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71.618965282649</v>
      </c>
      <c r="C60" s="12">
        <f t="shared" si="7"/>
        <v>0</v>
      </c>
      <c r="D60" s="3">
        <f t="shared" si="7"/>
        <v>59.92038441264462</v>
      </c>
      <c r="E60" s="13">
        <f t="shared" si="7"/>
        <v>59.92038441264462</v>
      </c>
      <c r="F60" s="13">
        <f t="shared" si="7"/>
        <v>40.417663467128676</v>
      </c>
      <c r="G60" s="13">
        <f t="shared" si="7"/>
        <v>50.99351224740101</v>
      </c>
      <c r="H60" s="13">
        <f t="shared" si="7"/>
        <v>99.95317720767545</v>
      </c>
      <c r="I60" s="13">
        <f t="shared" si="7"/>
        <v>60.96584951084545</v>
      </c>
      <c r="J60" s="13">
        <f t="shared" si="7"/>
        <v>63.45104102259873</v>
      </c>
      <c r="K60" s="13">
        <f t="shared" si="7"/>
        <v>45.46860506668704</v>
      </c>
      <c r="L60" s="13">
        <f t="shared" si="7"/>
        <v>60.93893860209737</v>
      </c>
      <c r="M60" s="13">
        <f t="shared" si="7"/>
        <v>55.46599772159385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58.16955731559192</v>
      </c>
      <c r="W60" s="13">
        <f t="shared" si="7"/>
        <v>59.756222490890266</v>
      </c>
      <c r="X60" s="13">
        <f t="shared" si="7"/>
        <v>0</v>
      </c>
      <c r="Y60" s="13">
        <f t="shared" si="7"/>
        <v>0</v>
      </c>
      <c r="Z60" s="14">
        <f t="shared" si="7"/>
        <v>59.92038441264462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61.255644050219296</v>
      </c>
      <c r="C62" s="12">
        <f t="shared" si="7"/>
        <v>0</v>
      </c>
      <c r="D62" s="3">
        <f t="shared" si="7"/>
        <v>53.93613176944289</v>
      </c>
      <c r="E62" s="13">
        <f t="shared" si="7"/>
        <v>53.93613176944289</v>
      </c>
      <c r="F62" s="13">
        <f t="shared" si="7"/>
        <v>27.214878236349655</v>
      </c>
      <c r="G62" s="13">
        <f t="shared" si="7"/>
        <v>38.49031042087809</v>
      </c>
      <c r="H62" s="13">
        <f t="shared" si="7"/>
        <v>99.94557352791689</v>
      </c>
      <c r="I62" s="13">
        <f t="shared" si="7"/>
        <v>51.243703918032445</v>
      </c>
      <c r="J62" s="13">
        <f t="shared" si="7"/>
        <v>56.17865463921817</v>
      </c>
      <c r="K62" s="13">
        <f t="shared" si="7"/>
        <v>39.90030873881601</v>
      </c>
      <c r="L62" s="13">
        <f t="shared" si="7"/>
        <v>55.596035777999695</v>
      </c>
      <c r="M62" s="13">
        <f t="shared" si="7"/>
        <v>49.37910277514866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50.28715912512482</v>
      </c>
      <c r="W62" s="13">
        <f t="shared" si="7"/>
        <v>52.853855390720916</v>
      </c>
      <c r="X62" s="13">
        <f t="shared" si="7"/>
        <v>0</v>
      </c>
      <c r="Y62" s="13">
        <f t="shared" si="7"/>
        <v>0</v>
      </c>
      <c r="Z62" s="14">
        <f t="shared" si="7"/>
        <v>53.93613176944289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109.07145905332581</v>
      </c>
      <c r="E63" s="13">
        <f t="shared" si="7"/>
        <v>109.07145905332581</v>
      </c>
      <c r="F63" s="13">
        <f t="shared" si="7"/>
        <v>148.42878246054653</v>
      </c>
      <c r="G63" s="13">
        <f t="shared" si="7"/>
        <v>154.8276921622388</v>
      </c>
      <c r="H63" s="13">
        <f t="shared" si="7"/>
        <v>100</v>
      </c>
      <c r="I63" s="13">
        <f t="shared" si="7"/>
        <v>134.30255609295637</v>
      </c>
      <c r="J63" s="13">
        <f t="shared" si="7"/>
        <v>142.30439658679356</v>
      </c>
      <c r="K63" s="13">
        <f t="shared" si="7"/>
        <v>101.38188438780156</v>
      </c>
      <c r="L63" s="13">
        <f t="shared" si="7"/>
        <v>96.22084314845706</v>
      </c>
      <c r="M63" s="13">
        <f t="shared" si="7"/>
        <v>109.79610040453278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122.76083317037438</v>
      </c>
      <c r="W63" s="13">
        <f t="shared" si="7"/>
        <v>116.4481367966427</v>
      </c>
      <c r="X63" s="13">
        <f t="shared" si="7"/>
        <v>0</v>
      </c>
      <c r="Y63" s="13">
        <f t="shared" si="7"/>
        <v>0</v>
      </c>
      <c r="Z63" s="14">
        <f t="shared" si="7"/>
        <v>109.07145905332581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101.5177233385845</v>
      </c>
      <c r="C66" s="15">
        <f t="shared" si="7"/>
        <v>0</v>
      </c>
      <c r="D66" s="4">
        <f t="shared" si="7"/>
        <v>39.52005531795995</v>
      </c>
      <c r="E66" s="16">
        <f t="shared" si="7"/>
        <v>39.52005531795995</v>
      </c>
      <c r="F66" s="16">
        <f t="shared" si="7"/>
        <v>0</v>
      </c>
      <c r="G66" s="16">
        <f t="shared" si="7"/>
        <v>99.72089058291698</v>
      </c>
      <c r="H66" s="16">
        <f t="shared" si="7"/>
        <v>100.00003698248103</v>
      </c>
      <c r="I66" s="16">
        <f t="shared" si="7"/>
        <v>66.86602484765743</v>
      </c>
      <c r="J66" s="16">
        <f t="shared" si="7"/>
        <v>100.36620673542076</v>
      </c>
      <c r="K66" s="16">
        <f t="shared" si="7"/>
        <v>0</v>
      </c>
      <c r="L66" s="16">
        <f t="shared" si="7"/>
        <v>0</v>
      </c>
      <c r="M66" s="16">
        <f t="shared" si="7"/>
        <v>32.76792765153848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49.431545277302355</v>
      </c>
      <c r="W66" s="16">
        <f t="shared" si="7"/>
        <v>39.52567392623043</v>
      </c>
      <c r="X66" s="16">
        <f t="shared" si="7"/>
        <v>0</v>
      </c>
      <c r="Y66" s="16">
        <f t="shared" si="7"/>
        <v>0</v>
      </c>
      <c r="Z66" s="17">
        <f t="shared" si="7"/>
        <v>39.52005531795995</v>
      </c>
    </row>
    <row r="67" spans="1:26" ht="13.5" hidden="1">
      <c r="A67" s="41" t="s">
        <v>285</v>
      </c>
      <c r="B67" s="24">
        <v>148656310</v>
      </c>
      <c r="C67" s="24"/>
      <c r="D67" s="25">
        <v>156678594</v>
      </c>
      <c r="E67" s="26">
        <v>156678594</v>
      </c>
      <c r="F67" s="26">
        <v>13585990</v>
      </c>
      <c r="G67" s="26">
        <v>13671243</v>
      </c>
      <c r="H67" s="26">
        <v>11291681</v>
      </c>
      <c r="I67" s="26">
        <v>38548914</v>
      </c>
      <c r="J67" s="26">
        <v>12308492</v>
      </c>
      <c r="K67" s="26">
        <v>15492151</v>
      </c>
      <c r="L67" s="26">
        <v>12166116</v>
      </c>
      <c r="M67" s="26">
        <v>39966759</v>
      </c>
      <c r="N67" s="26"/>
      <c r="O67" s="26"/>
      <c r="P67" s="26"/>
      <c r="Q67" s="26"/>
      <c r="R67" s="26"/>
      <c r="S67" s="26"/>
      <c r="T67" s="26"/>
      <c r="U67" s="26"/>
      <c r="V67" s="26">
        <v>78515673</v>
      </c>
      <c r="W67" s="26">
        <v>78339298</v>
      </c>
      <c r="X67" s="26"/>
      <c r="Y67" s="25"/>
      <c r="Z67" s="27">
        <v>156678594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119208980</v>
      </c>
      <c r="C69" s="19"/>
      <c r="D69" s="20">
        <v>138887627</v>
      </c>
      <c r="E69" s="21">
        <v>138887627</v>
      </c>
      <c r="F69" s="21">
        <v>10944601</v>
      </c>
      <c r="G69" s="21">
        <v>11022461</v>
      </c>
      <c r="H69" s="21">
        <v>8587698</v>
      </c>
      <c r="I69" s="21">
        <v>30554760</v>
      </c>
      <c r="J69" s="21">
        <v>9577794</v>
      </c>
      <c r="K69" s="21">
        <v>12735383</v>
      </c>
      <c r="L69" s="21">
        <v>9289617</v>
      </c>
      <c r="M69" s="21">
        <v>31602794</v>
      </c>
      <c r="N69" s="21"/>
      <c r="O69" s="21"/>
      <c r="P69" s="21"/>
      <c r="Q69" s="21"/>
      <c r="R69" s="21"/>
      <c r="S69" s="21"/>
      <c r="T69" s="21"/>
      <c r="U69" s="21"/>
      <c r="V69" s="21">
        <v>62157554</v>
      </c>
      <c r="W69" s="21">
        <v>69443814</v>
      </c>
      <c r="X69" s="21"/>
      <c r="Y69" s="20"/>
      <c r="Z69" s="23">
        <v>138887627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106162459</v>
      </c>
      <c r="C71" s="19"/>
      <c r="D71" s="20">
        <v>123813106</v>
      </c>
      <c r="E71" s="21">
        <v>123813106</v>
      </c>
      <c r="F71" s="21">
        <v>9752500</v>
      </c>
      <c r="G71" s="21">
        <v>9837837</v>
      </c>
      <c r="H71" s="21">
        <v>7387949</v>
      </c>
      <c r="I71" s="21">
        <v>26978286</v>
      </c>
      <c r="J71" s="21">
        <v>8769053</v>
      </c>
      <c r="K71" s="21">
        <v>11581958</v>
      </c>
      <c r="L71" s="21">
        <v>8067863</v>
      </c>
      <c r="M71" s="21">
        <v>28418874</v>
      </c>
      <c r="N71" s="21"/>
      <c r="O71" s="21"/>
      <c r="P71" s="21"/>
      <c r="Q71" s="21"/>
      <c r="R71" s="21"/>
      <c r="S71" s="21"/>
      <c r="T71" s="21"/>
      <c r="U71" s="21"/>
      <c r="V71" s="21">
        <v>55397160</v>
      </c>
      <c r="W71" s="21">
        <v>61906553</v>
      </c>
      <c r="X71" s="21"/>
      <c r="Y71" s="20"/>
      <c r="Z71" s="23">
        <v>123813106</v>
      </c>
    </row>
    <row r="72" spans="1:26" ht="13.5" hidden="1">
      <c r="A72" s="39" t="s">
        <v>105</v>
      </c>
      <c r="B72" s="19"/>
      <c r="C72" s="19"/>
      <c r="D72" s="20">
        <v>15074521</v>
      </c>
      <c r="E72" s="21">
        <v>15074521</v>
      </c>
      <c r="F72" s="21">
        <v>1192101</v>
      </c>
      <c r="G72" s="21">
        <v>1184624</v>
      </c>
      <c r="H72" s="21">
        <v>1199749</v>
      </c>
      <c r="I72" s="21">
        <v>3576474</v>
      </c>
      <c r="J72" s="21">
        <v>808741</v>
      </c>
      <c r="K72" s="21">
        <v>1153425</v>
      </c>
      <c r="L72" s="21">
        <v>1221754</v>
      </c>
      <c r="M72" s="21">
        <v>3183920</v>
      </c>
      <c r="N72" s="21"/>
      <c r="O72" s="21"/>
      <c r="P72" s="21"/>
      <c r="Q72" s="21"/>
      <c r="R72" s="21"/>
      <c r="S72" s="21"/>
      <c r="T72" s="21"/>
      <c r="U72" s="21"/>
      <c r="V72" s="21">
        <v>6760394</v>
      </c>
      <c r="W72" s="21">
        <v>7537261</v>
      </c>
      <c r="X72" s="21"/>
      <c r="Y72" s="20"/>
      <c r="Z72" s="23">
        <v>15074521</v>
      </c>
    </row>
    <row r="73" spans="1:26" ht="13.5" hidden="1">
      <c r="A73" s="39" t="s">
        <v>106</v>
      </c>
      <c r="B73" s="19">
        <v>13046521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29447330</v>
      </c>
      <c r="C75" s="28"/>
      <c r="D75" s="29">
        <v>17790967</v>
      </c>
      <c r="E75" s="30">
        <v>17790967</v>
      </c>
      <c r="F75" s="30">
        <v>2641389</v>
      </c>
      <c r="G75" s="30">
        <v>2648782</v>
      </c>
      <c r="H75" s="30">
        <v>2703983</v>
      </c>
      <c r="I75" s="30">
        <v>7994154</v>
      </c>
      <c r="J75" s="30">
        <v>2730698</v>
      </c>
      <c r="K75" s="30">
        <v>2756768</v>
      </c>
      <c r="L75" s="30">
        <v>2876499</v>
      </c>
      <c r="M75" s="30">
        <v>8363965</v>
      </c>
      <c r="N75" s="30"/>
      <c r="O75" s="30"/>
      <c r="P75" s="30"/>
      <c r="Q75" s="30"/>
      <c r="R75" s="30"/>
      <c r="S75" s="30"/>
      <c r="T75" s="30"/>
      <c r="U75" s="30"/>
      <c r="V75" s="30">
        <v>16358119</v>
      </c>
      <c r="W75" s="30">
        <v>8895484</v>
      </c>
      <c r="X75" s="30"/>
      <c r="Y75" s="29"/>
      <c r="Z75" s="31">
        <v>17790967</v>
      </c>
    </row>
    <row r="76" spans="1:26" ht="13.5" hidden="1">
      <c r="A76" s="42" t="s">
        <v>286</v>
      </c>
      <c r="B76" s="32">
        <v>115270497</v>
      </c>
      <c r="C76" s="32"/>
      <c r="D76" s="33">
        <v>90253000</v>
      </c>
      <c r="E76" s="34">
        <v>90253000</v>
      </c>
      <c r="F76" s="34">
        <v>4423552</v>
      </c>
      <c r="G76" s="34">
        <v>8262129</v>
      </c>
      <c r="H76" s="34">
        <v>11287661</v>
      </c>
      <c r="I76" s="34">
        <v>23973342</v>
      </c>
      <c r="J76" s="34">
        <v>8817908</v>
      </c>
      <c r="K76" s="34">
        <v>5790601</v>
      </c>
      <c r="L76" s="34">
        <v>5660994</v>
      </c>
      <c r="M76" s="34">
        <v>20269503</v>
      </c>
      <c r="N76" s="34"/>
      <c r="O76" s="34"/>
      <c r="P76" s="34"/>
      <c r="Q76" s="34"/>
      <c r="R76" s="34"/>
      <c r="S76" s="34"/>
      <c r="T76" s="34"/>
      <c r="U76" s="34"/>
      <c r="V76" s="34">
        <v>44242845</v>
      </c>
      <c r="W76" s="34">
        <v>45013000</v>
      </c>
      <c r="X76" s="34"/>
      <c r="Y76" s="33"/>
      <c r="Z76" s="35">
        <v>90253000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85376238</v>
      </c>
      <c r="C78" s="19"/>
      <c r="D78" s="20">
        <v>83222000</v>
      </c>
      <c r="E78" s="21">
        <v>83222000</v>
      </c>
      <c r="F78" s="21">
        <v>4423552</v>
      </c>
      <c r="G78" s="21">
        <v>5620740</v>
      </c>
      <c r="H78" s="21">
        <v>8583677</v>
      </c>
      <c r="I78" s="21">
        <v>18627969</v>
      </c>
      <c r="J78" s="21">
        <v>6077210</v>
      </c>
      <c r="K78" s="21">
        <v>5790601</v>
      </c>
      <c r="L78" s="21">
        <v>5660994</v>
      </c>
      <c r="M78" s="21">
        <v>17528805</v>
      </c>
      <c r="N78" s="21"/>
      <c r="O78" s="21"/>
      <c r="P78" s="21"/>
      <c r="Q78" s="21"/>
      <c r="R78" s="21"/>
      <c r="S78" s="21"/>
      <c r="T78" s="21"/>
      <c r="U78" s="21"/>
      <c r="V78" s="21">
        <v>36156774</v>
      </c>
      <c r="W78" s="21">
        <v>41497000</v>
      </c>
      <c r="X78" s="21"/>
      <c r="Y78" s="20"/>
      <c r="Z78" s="23">
        <v>83222000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65030498</v>
      </c>
      <c r="C80" s="19"/>
      <c r="D80" s="20">
        <v>66780000</v>
      </c>
      <c r="E80" s="21">
        <v>66780000</v>
      </c>
      <c r="F80" s="21">
        <v>2654131</v>
      </c>
      <c r="G80" s="21">
        <v>3786614</v>
      </c>
      <c r="H80" s="21">
        <v>7383928</v>
      </c>
      <c r="I80" s="21">
        <v>13824673</v>
      </c>
      <c r="J80" s="21">
        <v>4926336</v>
      </c>
      <c r="K80" s="21">
        <v>4621237</v>
      </c>
      <c r="L80" s="21">
        <v>4485412</v>
      </c>
      <c r="M80" s="21">
        <v>14032985</v>
      </c>
      <c r="N80" s="21"/>
      <c r="O80" s="21"/>
      <c r="P80" s="21"/>
      <c r="Q80" s="21"/>
      <c r="R80" s="21"/>
      <c r="S80" s="21"/>
      <c r="T80" s="21"/>
      <c r="U80" s="21"/>
      <c r="V80" s="21">
        <v>27857658</v>
      </c>
      <c r="W80" s="21">
        <v>32720000</v>
      </c>
      <c r="X80" s="21"/>
      <c r="Y80" s="20"/>
      <c r="Z80" s="23">
        <v>66780000</v>
      </c>
    </row>
    <row r="81" spans="1:26" ht="13.5" hidden="1">
      <c r="A81" s="39" t="s">
        <v>105</v>
      </c>
      <c r="B81" s="19">
        <v>20345740</v>
      </c>
      <c r="C81" s="19"/>
      <c r="D81" s="20">
        <v>16442000</v>
      </c>
      <c r="E81" s="21">
        <v>16442000</v>
      </c>
      <c r="F81" s="21">
        <v>1769421</v>
      </c>
      <c r="G81" s="21">
        <v>1834126</v>
      </c>
      <c r="H81" s="21">
        <v>1199749</v>
      </c>
      <c r="I81" s="21">
        <v>4803296</v>
      </c>
      <c r="J81" s="21">
        <v>1150874</v>
      </c>
      <c r="K81" s="21">
        <v>1169364</v>
      </c>
      <c r="L81" s="21">
        <v>1175582</v>
      </c>
      <c r="M81" s="21">
        <v>3495820</v>
      </c>
      <c r="N81" s="21"/>
      <c r="O81" s="21"/>
      <c r="P81" s="21"/>
      <c r="Q81" s="21"/>
      <c r="R81" s="21"/>
      <c r="S81" s="21"/>
      <c r="T81" s="21"/>
      <c r="U81" s="21"/>
      <c r="V81" s="21">
        <v>8299116</v>
      </c>
      <c r="W81" s="21">
        <v>8777000</v>
      </c>
      <c r="X81" s="21"/>
      <c r="Y81" s="20"/>
      <c r="Z81" s="23">
        <v>16442000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29894259</v>
      </c>
      <c r="C84" s="28"/>
      <c r="D84" s="29">
        <v>7031000</v>
      </c>
      <c r="E84" s="30">
        <v>7031000</v>
      </c>
      <c r="F84" s="30"/>
      <c r="G84" s="30">
        <v>2641389</v>
      </c>
      <c r="H84" s="30">
        <v>2703984</v>
      </c>
      <c r="I84" s="30">
        <v>5345373</v>
      </c>
      <c r="J84" s="30">
        <v>2740698</v>
      </c>
      <c r="K84" s="30"/>
      <c r="L84" s="30"/>
      <c r="M84" s="30">
        <v>2740698</v>
      </c>
      <c r="N84" s="30"/>
      <c r="O84" s="30"/>
      <c r="P84" s="30"/>
      <c r="Q84" s="30"/>
      <c r="R84" s="30"/>
      <c r="S84" s="30"/>
      <c r="T84" s="30"/>
      <c r="U84" s="30"/>
      <c r="V84" s="30">
        <v>8086071</v>
      </c>
      <c r="W84" s="30">
        <v>3516000</v>
      </c>
      <c r="X84" s="30"/>
      <c r="Y84" s="29"/>
      <c r="Z84" s="31">
        <v>7031000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7136291</v>
      </c>
      <c r="D5" s="357">
        <f t="shared" si="0"/>
        <v>0</v>
      </c>
      <c r="E5" s="356">
        <f t="shared" si="0"/>
        <v>16497000</v>
      </c>
      <c r="F5" s="358">
        <f t="shared" si="0"/>
        <v>16497000</v>
      </c>
      <c r="G5" s="358">
        <f t="shared" si="0"/>
        <v>826376</v>
      </c>
      <c r="H5" s="356">
        <f t="shared" si="0"/>
        <v>126935</v>
      </c>
      <c r="I5" s="356">
        <f t="shared" si="0"/>
        <v>3078491</v>
      </c>
      <c r="J5" s="358">
        <f t="shared" si="0"/>
        <v>4031802</v>
      </c>
      <c r="K5" s="358">
        <f t="shared" si="0"/>
        <v>360369</v>
      </c>
      <c r="L5" s="356">
        <f t="shared" si="0"/>
        <v>0</v>
      </c>
      <c r="M5" s="356">
        <f t="shared" si="0"/>
        <v>1103712</v>
      </c>
      <c r="N5" s="358">
        <f t="shared" si="0"/>
        <v>1464081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5495883</v>
      </c>
      <c r="X5" s="356">
        <f t="shared" si="0"/>
        <v>8248500</v>
      </c>
      <c r="Y5" s="358">
        <f t="shared" si="0"/>
        <v>-2752617</v>
      </c>
      <c r="Z5" s="359">
        <f>+IF(X5&lt;&gt;0,+(Y5/X5)*100,0)</f>
        <v>-33.37112202218585</v>
      </c>
      <c r="AA5" s="360">
        <f>+AA6+AA8+AA11+AA13+AA15</f>
        <v>16497000</v>
      </c>
    </row>
    <row r="6" spans="1:27" ht="13.5">
      <c r="A6" s="361" t="s">
        <v>204</v>
      </c>
      <c r="B6" s="142"/>
      <c r="C6" s="60">
        <f>+C7</f>
        <v>5318535</v>
      </c>
      <c r="D6" s="340">
        <f aca="true" t="shared" si="1" ref="D6:AA6">+D7</f>
        <v>0</v>
      </c>
      <c r="E6" s="60">
        <f t="shared" si="1"/>
        <v>200000</v>
      </c>
      <c r="F6" s="59">
        <f t="shared" si="1"/>
        <v>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</v>
      </c>
      <c r="Y6" s="59">
        <f t="shared" si="1"/>
        <v>-100000</v>
      </c>
      <c r="Z6" s="61">
        <f>+IF(X6&lt;&gt;0,+(Y6/X6)*100,0)</f>
        <v>-100</v>
      </c>
      <c r="AA6" s="62">
        <f t="shared" si="1"/>
        <v>200000</v>
      </c>
    </row>
    <row r="7" spans="1:27" ht="13.5">
      <c r="A7" s="291" t="s">
        <v>228</v>
      </c>
      <c r="B7" s="142"/>
      <c r="C7" s="60">
        <v>5318535</v>
      </c>
      <c r="D7" s="340"/>
      <c r="E7" s="60">
        <v>200000</v>
      </c>
      <c r="F7" s="59">
        <v>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</v>
      </c>
      <c r="Y7" s="59">
        <v>-100000</v>
      </c>
      <c r="Z7" s="61">
        <v>-100</v>
      </c>
      <c r="AA7" s="62">
        <v>200000</v>
      </c>
    </row>
    <row r="8" spans="1:27" ht="13.5">
      <c r="A8" s="361" t="s">
        <v>205</v>
      </c>
      <c r="B8" s="142"/>
      <c r="C8" s="60">
        <f aca="true" t="shared" si="2" ref="C8:Y8">SUM(C9:C10)</f>
        <v>1817756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1817756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11297000</v>
      </c>
      <c r="F11" s="364">
        <f t="shared" si="3"/>
        <v>11297000</v>
      </c>
      <c r="G11" s="364">
        <f t="shared" si="3"/>
        <v>826376</v>
      </c>
      <c r="H11" s="362">
        <f t="shared" si="3"/>
        <v>126935</v>
      </c>
      <c r="I11" s="362">
        <f t="shared" si="3"/>
        <v>3078491</v>
      </c>
      <c r="J11" s="364">
        <f t="shared" si="3"/>
        <v>4031802</v>
      </c>
      <c r="K11" s="364">
        <f t="shared" si="3"/>
        <v>360369</v>
      </c>
      <c r="L11" s="362">
        <f t="shared" si="3"/>
        <v>0</v>
      </c>
      <c r="M11" s="362">
        <f t="shared" si="3"/>
        <v>1103712</v>
      </c>
      <c r="N11" s="364">
        <f t="shared" si="3"/>
        <v>1464081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5495883</v>
      </c>
      <c r="X11" s="362">
        <f t="shared" si="3"/>
        <v>5648500</v>
      </c>
      <c r="Y11" s="364">
        <f t="shared" si="3"/>
        <v>-152617</v>
      </c>
      <c r="Z11" s="365">
        <f>+IF(X11&lt;&gt;0,+(Y11/X11)*100,0)</f>
        <v>-2.7019031601310086</v>
      </c>
      <c r="AA11" s="366">
        <f t="shared" si="3"/>
        <v>11297000</v>
      </c>
    </row>
    <row r="12" spans="1:27" ht="13.5">
      <c r="A12" s="291" t="s">
        <v>231</v>
      </c>
      <c r="B12" s="136"/>
      <c r="C12" s="60"/>
      <c r="D12" s="340"/>
      <c r="E12" s="60">
        <v>11297000</v>
      </c>
      <c r="F12" s="59">
        <v>11297000</v>
      </c>
      <c r="G12" s="59">
        <v>826376</v>
      </c>
      <c r="H12" s="60">
        <v>126935</v>
      </c>
      <c r="I12" s="60">
        <v>3078491</v>
      </c>
      <c r="J12" s="59">
        <v>4031802</v>
      </c>
      <c r="K12" s="59">
        <v>360369</v>
      </c>
      <c r="L12" s="60"/>
      <c r="M12" s="60">
        <v>1103712</v>
      </c>
      <c r="N12" s="59">
        <v>1464081</v>
      </c>
      <c r="O12" s="59"/>
      <c r="P12" s="60"/>
      <c r="Q12" s="60"/>
      <c r="R12" s="59"/>
      <c r="S12" s="59"/>
      <c r="T12" s="60"/>
      <c r="U12" s="60"/>
      <c r="V12" s="59"/>
      <c r="W12" s="59">
        <v>5495883</v>
      </c>
      <c r="X12" s="60">
        <v>5648500</v>
      </c>
      <c r="Y12" s="59">
        <v>-152617</v>
      </c>
      <c r="Z12" s="61">
        <v>-2.7</v>
      </c>
      <c r="AA12" s="62">
        <v>11297000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2500000</v>
      </c>
      <c r="Y15" s="59">
        <f t="shared" si="5"/>
        <v>-2500000</v>
      </c>
      <c r="Z15" s="61">
        <f>+IF(X15&lt;&gt;0,+(Y15/X15)*100,0)</f>
        <v>-100</v>
      </c>
      <c r="AA15" s="62">
        <f>SUM(AA16:AA20)</f>
        <v>5000000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5000000</v>
      </c>
      <c r="F20" s="59">
        <v>5000000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2500000</v>
      </c>
      <c r="Y20" s="59">
        <v>-2500000</v>
      </c>
      <c r="Z20" s="61">
        <v>-100</v>
      </c>
      <c r="AA20" s="62">
        <v>5000000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8964798</v>
      </c>
      <c r="D40" s="344">
        <f t="shared" si="9"/>
        <v>0</v>
      </c>
      <c r="E40" s="343">
        <f t="shared" si="9"/>
        <v>2401000</v>
      </c>
      <c r="F40" s="345">
        <f t="shared" si="9"/>
        <v>2401000</v>
      </c>
      <c r="G40" s="345">
        <f t="shared" si="9"/>
        <v>147698</v>
      </c>
      <c r="H40" s="343">
        <f t="shared" si="9"/>
        <v>155938</v>
      </c>
      <c r="I40" s="343">
        <f t="shared" si="9"/>
        <v>268699</v>
      </c>
      <c r="J40" s="345">
        <f t="shared" si="9"/>
        <v>572335</v>
      </c>
      <c r="K40" s="345">
        <f t="shared" si="9"/>
        <v>298545</v>
      </c>
      <c r="L40" s="343">
        <f t="shared" si="9"/>
        <v>28883</v>
      </c>
      <c r="M40" s="343">
        <f t="shared" si="9"/>
        <v>412923</v>
      </c>
      <c r="N40" s="345">
        <f t="shared" si="9"/>
        <v>740351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1312686</v>
      </c>
      <c r="X40" s="343">
        <f t="shared" si="9"/>
        <v>1200500</v>
      </c>
      <c r="Y40" s="345">
        <f t="shared" si="9"/>
        <v>112186</v>
      </c>
      <c r="Z40" s="336">
        <f>+IF(X40&lt;&gt;0,+(Y40/X40)*100,0)</f>
        <v>9.344939608496459</v>
      </c>
      <c r="AA40" s="350">
        <f>SUM(AA41:AA49)</f>
        <v>2401000</v>
      </c>
    </row>
    <row r="41" spans="1:27" ht="13.5">
      <c r="A41" s="361" t="s">
        <v>247</v>
      </c>
      <c r="B41" s="142"/>
      <c r="C41" s="362">
        <v>2489261</v>
      </c>
      <c r="D41" s="363"/>
      <c r="E41" s="362"/>
      <c r="F41" s="364"/>
      <c r="G41" s="364">
        <v>147698</v>
      </c>
      <c r="H41" s="362">
        <v>155938</v>
      </c>
      <c r="I41" s="362">
        <v>264464</v>
      </c>
      <c r="J41" s="364">
        <v>568100</v>
      </c>
      <c r="K41" s="364">
        <v>287707</v>
      </c>
      <c r="L41" s="362">
        <v>28883</v>
      </c>
      <c r="M41" s="362">
        <v>408402</v>
      </c>
      <c r="N41" s="364">
        <v>724992</v>
      </c>
      <c r="O41" s="364"/>
      <c r="P41" s="362"/>
      <c r="Q41" s="362"/>
      <c r="R41" s="364"/>
      <c r="S41" s="364"/>
      <c r="T41" s="362"/>
      <c r="U41" s="362"/>
      <c r="V41" s="364"/>
      <c r="W41" s="364">
        <v>1293092</v>
      </c>
      <c r="X41" s="362"/>
      <c r="Y41" s="364">
        <v>1293092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395476</v>
      </c>
      <c r="D43" s="369"/>
      <c r="E43" s="305"/>
      <c r="F43" s="370"/>
      <c r="G43" s="370"/>
      <c r="H43" s="305"/>
      <c r="I43" s="305">
        <v>2341</v>
      </c>
      <c r="J43" s="370">
        <v>2341</v>
      </c>
      <c r="K43" s="370">
        <v>9548</v>
      </c>
      <c r="L43" s="305"/>
      <c r="M43" s="305"/>
      <c r="N43" s="370">
        <v>9548</v>
      </c>
      <c r="O43" s="370"/>
      <c r="P43" s="305"/>
      <c r="Q43" s="305"/>
      <c r="R43" s="370"/>
      <c r="S43" s="370"/>
      <c r="T43" s="305"/>
      <c r="U43" s="305"/>
      <c r="V43" s="370"/>
      <c r="W43" s="370">
        <v>11889</v>
      </c>
      <c r="X43" s="305"/>
      <c r="Y43" s="370">
        <v>11889</v>
      </c>
      <c r="Z43" s="371"/>
      <c r="AA43" s="303"/>
    </row>
    <row r="44" spans="1:27" ht="13.5">
      <c r="A44" s="361" t="s">
        <v>250</v>
      </c>
      <c r="B44" s="136"/>
      <c r="C44" s="60">
        <v>2205</v>
      </c>
      <c r="D44" s="368"/>
      <c r="E44" s="54"/>
      <c r="F44" s="53"/>
      <c r="G44" s="53"/>
      <c r="H44" s="54"/>
      <c r="I44" s="54">
        <v>1894</v>
      </c>
      <c r="J44" s="53">
        <v>1894</v>
      </c>
      <c r="K44" s="53"/>
      <c r="L44" s="54"/>
      <c r="M44" s="54">
        <v>1730</v>
      </c>
      <c r="N44" s="53">
        <v>1730</v>
      </c>
      <c r="O44" s="53"/>
      <c r="P44" s="54"/>
      <c r="Q44" s="54"/>
      <c r="R44" s="53"/>
      <c r="S44" s="53"/>
      <c r="T44" s="54"/>
      <c r="U44" s="54"/>
      <c r="V44" s="53"/>
      <c r="W44" s="53">
        <v>3624</v>
      </c>
      <c r="X44" s="54"/>
      <c r="Y44" s="53">
        <v>3624</v>
      </c>
      <c r="Z44" s="94"/>
      <c r="AA44" s="95"/>
    </row>
    <row r="45" spans="1:27" ht="13.5">
      <c r="A45" s="361" t="s">
        <v>251</v>
      </c>
      <c r="B45" s="136"/>
      <c r="C45" s="60">
        <v>6717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1290</v>
      </c>
      <c r="L47" s="54"/>
      <c r="M47" s="54"/>
      <c r="N47" s="53">
        <v>1290</v>
      </c>
      <c r="O47" s="53"/>
      <c r="P47" s="54"/>
      <c r="Q47" s="54"/>
      <c r="R47" s="53"/>
      <c r="S47" s="53"/>
      <c r="T47" s="54"/>
      <c r="U47" s="54"/>
      <c r="V47" s="53"/>
      <c r="W47" s="53">
        <v>1290</v>
      </c>
      <c r="X47" s="54"/>
      <c r="Y47" s="53">
        <v>1290</v>
      </c>
      <c r="Z47" s="94"/>
      <c r="AA47" s="95"/>
    </row>
    <row r="48" spans="1:27" ht="13.5">
      <c r="A48" s="361" t="s">
        <v>254</v>
      </c>
      <c r="B48" s="136"/>
      <c r="C48" s="60">
        <v>654456</v>
      </c>
      <c r="D48" s="368"/>
      <c r="E48" s="54"/>
      <c r="F48" s="53"/>
      <c r="G48" s="53"/>
      <c r="H48" s="54"/>
      <c r="I48" s="54"/>
      <c r="J48" s="53"/>
      <c r="K48" s="53"/>
      <c r="L48" s="54"/>
      <c r="M48" s="54">
        <v>2791</v>
      </c>
      <c r="N48" s="53">
        <v>2791</v>
      </c>
      <c r="O48" s="53"/>
      <c r="P48" s="54"/>
      <c r="Q48" s="54"/>
      <c r="R48" s="53"/>
      <c r="S48" s="53"/>
      <c r="T48" s="54"/>
      <c r="U48" s="54"/>
      <c r="V48" s="53"/>
      <c r="W48" s="53">
        <v>2791</v>
      </c>
      <c r="X48" s="54"/>
      <c r="Y48" s="53">
        <v>2791</v>
      </c>
      <c r="Z48" s="94"/>
      <c r="AA48" s="95"/>
    </row>
    <row r="49" spans="1:27" ht="13.5">
      <c r="A49" s="361" t="s">
        <v>93</v>
      </c>
      <c r="B49" s="136"/>
      <c r="C49" s="54">
        <v>5416683</v>
      </c>
      <c r="D49" s="368"/>
      <c r="E49" s="54">
        <v>2401000</v>
      </c>
      <c r="F49" s="53">
        <v>2401000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1200500</v>
      </c>
      <c r="Y49" s="53">
        <v>-1200500</v>
      </c>
      <c r="Z49" s="94">
        <v>-100</v>
      </c>
      <c r="AA49" s="95">
        <v>2401000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16101089</v>
      </c>
      <c r="D60" s="346">
        <f t="shared" si="14"/>
        <v>0</v>
      </c>
      <c r="E60" s="219">
        <f t="shared" si="14"/>
        <v>18898000</v>
      </c>
      <c r="F60" s="264">
        <f t="shared" si="14"/>
        <v>18898000</v>
      </c>
      <c r="G60" s="264">
        <f t="shared" si="14"/>
        <v>974074</v>
      </c>
      <c r="H60" s="219">
        <f t="shared" si="14"/>
        <v>282873</v>
      </c>
      <c r="I60" s="219">
        <f t="shared" si="14"/>
        <v>3347190</v>
      </c>
      <c r="J60" s="264">
        <f t="shared" si="14"/>
        <v>4604137</v>
      </c>
      <c r="K60" s="264">
        <f t="shared" si="14"/>
        <v>658914</v>
      </c>
      <c r="L60" s="219">
        <f t="shared" si="14"/>
        <v>28883</v>
      </c>
      <c r="M60" s="219">
        <f t="shared" si="14"/>
        <v>1516635</v>
      </c>
      <c r="N60" s="264">
        <f t="shared" si="14"/>
        <v>2204432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6808569</v>
      </c>
      <c r="X60" s="219">
        <f t="shared" si="14"/>
        <v>9449000</v>
      </c>
      <c r="Y60" s="264">
        <f t="shared" si="14"/>
        <v>-2640431</v>
      </c>
      <c r="Z60" s="337">
        <f>+IF(X60&lt;&gt;0,+(Y60/X60)*100,0)</f>
        <v>-27.944025822838398</v>
      </c>
      <c r="AA60" s="232">
        <f>+AA57+AA54+AA51+AA40+AA37+AA34+AA22+AA5</f>
        <v>18898000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295512125</v>
      </c>
      <c r="D5" s="153">
        <f>SUM(D6:D8)</f>
        <v>0</v>
      </c>
      <c r="E5" s="154">
        <f t="shared" si="0"/>
        <v>281618000</v>
      </c>
      <c r="F5" s="100">
        <f t="shared" si="0"/>
        <v>281618000</v>
      </c>
      <c r="G5" s="100">
        <f t="shared" si="0"/>
        <v>105192485</v>
      </c>
      <c r="H5" s="100">
        <f t="shared" si="0"/>
        <v>1405364</v>
      </c>
      <c r="I5" s="100">
        <f t="shared" si="0"/>
        <v>1144679</v>
      </c>
      <c r="J5" s="100">
        <f t="shared" si="0"/>
        <v>107742528</v>
      </c>
      <c r="K5" s="100">
        <f t="shared" si="0"/>
        <v>1686813</v>
      </c>
      <c r="L5" s="100">
        <f t="shared" si="0"/>
        <v>1386477</v>
      </c>
      <c r="M5" s="100">
        <f t="shared" si="0"/>
        <v>43835</v>
      </c>
      <c r="N5" s="100">
        <f t="shared" si="0"/>
        <v>3117125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110859653</v>
      </c>
      <c r="X5" s="100">
        <f t="shared" si="0"/>
        <v>140809000</v>
      </c>
      <c r="Y5" s="100">
        <f t="shared" si="0"/>
        <v>-29949347</v>
      </c>
      <c r="Z5" s="137">
        <f>+IF(X5&lt;&gt;0,+(Y5/X5)*100,0)</f>
        <v>-21.269483484720435</v>
      </c>
      <c r="AA5" s="153">
        <f>SUM(AA6:AA8)</f>
        <v>281618000</v>
      </c>
    </row>
    <row r="6" spans="1:27" ht="13.5">
      <c r="A6" s="138" t="s">
        <v>75</v>
      </c>
      <c r="B6" s="136"/>
      <c r="C6" s="155">
        <v>292419761</v>
      </c>
      <c r="D6" s="155"/>
      <c r="E6" s="156">
        <v>40211000</v>
      </c>
      <c r="F6" s="60">
        <v>40211000</v>
      </c>
      <c r="G6" s="60">
        <v>37743000</v>
      </c>
      <c r="H6" s="60"/>
      <c r="I6" s="60"/>
      <c r="J6" s="60">
        <v>37743000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37743000</v>
      </c>
      <c r="X6" s="60">
        <v>20105500</v>
      </c>
      <c r="Y6" s="60">
        <v>17637500</v>
      </c>
      <c r="Z6" s="140">
        <v>87.72</v>
      </c>
      <c r="AA6" s="155">
        <v>40211000</v>
      </c>
    </row>
    <row r="7" spans="1:27" ht="13.5">
      <c r="A7" s="138" t="s">
        <v>76</v>
      </c>
      <c r="B7" s="136"/>
      <c r="C7" s="157">
        <v>3092364</v>
      </c>
      <c r="D7" s="157"/>
      <c r="E7" s="158">
        <v>241407000</v>
      </c>
      <c r="F7" s="159">
        <v>241407000</v>
      </c>
      <c r="G7" s="159">
        <v>67449485</v>
      </c>
      <c r="H7" s="159">
        <v>1405364</v>
      </c>
      <c r="I7" s="159">
        <v>1144679</v>
      </c>
      <c r="J7" s="159">
        <v>69999528</v>
      </c>
      <c r="K7" s="159">
        <v>1686813</v>
      </c>
      <c r="L7" s="159">
        <v>1386477</v>
      </c>
      <c r="M7" s="159">
        <v>43835</v>
      </c>
      <c r="N7" s="159">
        <v>3117125</v>
      </c>
      <c r="O7" s="159"/>
      <c r="P7" s="159"/>
      <c r="Q7" s="159"/>
      <c r="R7" s="159"/>
      <c r="S7" s="159"/>
      <c r="T7" s="159"/>
      <c r="U7" s="159"/>
      <c r="V7" s="159"/>
      <c r="W7" s="159">
        <v>73116653</v>
      </c>
      <c r="X7" s="159">
        <v>120703500</v>
      </c>
      <c r="Y7" s="159">
        <v>-47586847</v>
      </c>
      <c r="Z7" s="141">
        <v>-39.42</v>
      </c>
      <c r="AA7" s="157">
        <v>241407000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445000</v>
      </c>
      <c r="Y15" s="100">
        <f t="shared" si="2"/>
        <v>-445000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/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445000</v>
      </c>
      <c r="Y16" s="60">
        <v>-445000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361064277</v>
      </c>
      <c r="D19" s="153">
        <f>SUM(D20:D23)</f>
        <v>0</v>
      </c>
      <c r="E19" s="154">
        <f t="shared" si="3"/>
        <v>355144898</v>
      </c>
      <c r="F19" s="100">
        <f t="shared" si="3"/>
        <v>355144898</v>
      </c>
      <c r="G19" s="100">
        <f t="shared" si="3"/>
        <v>45890066</v>
      </c>
      <c r="H19" s="100">
        <f t="shared" si="3"/>
        <v>28507348</v>
      </c>
      <c r="I19" s="100">
        <f t="shared" si="3"/>
        <v>31330773</v>
      </c>
      <c r="J19" s="100">
        <f t="shared" si="3"/>
        <v>105728187</v>
      </c>
      <c r="K19" s="100">
        <f t="shared" si="3"/>
        <v>29818177</v>
      </c>
      <c r="L19" s="100">
        <f t="shared" si="3"/>
        <v>30048214</v>
      </c>
      <c r="M19" s="100">
        <f t="shared" si="3"/>
        <v>21007269</v>
      </c>
      <c r="N19" s="100">
        <f t="shared" si="3"/>
        <v>80873660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186601847</v>
      </c>
      <c r="X19" s="100">
        <f t="shared" si="3"/>
        <v>177572449</v>
      </c>
      <c r="Y19" s="100">
        <f t="shared" si="3"/>
        <v>9029398</v>
      </c>
      <c r="Z19" s="137">
        <f>+IF(X19&lt;&gt;0,+(Y19/X19)*100,0)</f>
        <v>5.084909314957975</v>
      </c>
      <c r="AA19" s="153">
        <f>SUM(AA20:AA23)</f>
        <v>355144898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344864711</v>
      </c>
      <c r="D21" s="155"/>
      <c r="E21" s="156">
        <v>332935000</v>
      </c>
      <c r="F21" s="60">
        <v>332935000</v>
      </c>
      <c r="G21" s="60">
        <v>44697965</v>
      </c>
      <c r="H21" s="60">
        <v>27322724</v>
      </c>
      <c r="I21" s="60">
        <v>30131024</v>
      </c>
      <c r="J21" s="60">
        <v>102151713</v>
      </c>
      <c r="K21" s="60">
        <v>29009436</v>
      </c>
      <c r="L21" s="60">
        <v>28894789</v>
      </c>
      <c r="M21" s="60">
        <v>19785515</v>
      </c>
      <c r="N21" s="60">
        <v>77689740</v>
      </c>
      <c r="O21" s="60"/>
      <c r="P21" s="60"/>
      <c r="Q21" s="60"/>
      <c r="R21" s="60"/>
      <c r="S21" s="60"/>
      <c r="T21" s="60"/>
      <c r="U21" s="60"/>
      <c r="V21" s="60"/>
      <c r="W21" s="60">
        <v>179841453</v>
      </c>
      <c r="X21" s="60">
        <v>166467500</v>
      </c>
      <c r="Y21" s="60">
        <v>13373953</v>
      </c>
      <c r="Z21" s="140">
        <v>8.03</v>
      </c>
      <c r="AA21" s="155">
        <v>332935000</v>
      </c>
    </row>
    <row r="22" spans="1:27" ht="13.5">
      <c r="A22" s="138" t="s">
        <v>91</v>
      </c>
      <c r="B22" s="136"/>
      <c r="C22" s="157"/>
      <c r="D22" s="157"/>
      <c r="E22" s="158">
        <v>22209898</v>
      </c>
      <c r="F22" s="159">
        <v>22209898</v>
      </c>
      <c r="G22" s="159">
        <v>1192101</v>
      </c>
      <c r="H22" s="159">
        <v>1184624</v>
      </c>
      <c r="I22" s="159">
        <v>1199749</v>
      </c>
      <c r="J22" s="159">
        <v>3576474</v>
      </c>
      <c r="K22" s="159">
        <v>808741</v>
      </c>
      <c r="L22" s="159">
        <v>1153425</v>
      </c>
      <c r="M22" s="159">
        <v>1221754</v>
      </c>
      <c r="N22" s="159">
        <v>3183920</v>
      </c>
      <c r="O22" s="159"/>
      <c r="P22" s="159"/>
      <c r="Q22" s="159"/>
      <c r="R22" s="159"/>
      <c r="S22" s="159"/>
      <c r="T22" s="159"/>
      <c r="U22" s="159"/>
      <c r="V22" s="159"/>
      <c r="W22" s="159">
        <v>6760394</v>
      </c>
      <c r="X22" s="159">
        <v>11104949</v>
      </c>
      <c r="Y22" s="159">
        <v>-4344555</v>
      </c>
      <c r="Z22" s="141">
        <v>-39.12</v>
      </c>
      <c r="AA22" s="157">
        <v>22209898</v>
      </c>
    </row>
    <row r="23" spans="1:27" ht="13.5">
      <c r="A23" s="138" t="s">
        <v>92</v>
      </c>
      <c r="B23" s="136"/>
      <c r="C23" s="155">
        <v>16199566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1007483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657583885</v>
      </c>
      <c r="D25" s="168">
        <f>+D5+D9+D15+D19+D24</f>
        <v>0</v>
      </c>
      <c r="E25" s="169">
        <f t="shared" si="4"/>
        <v>637652898</v>
      </c>
      <c r="F25" s="73">
        <f t="shared" si="4"/>
        <v>637652898</v>
      </c>
      <c r="G25" s="73">
        <f t="shared" si="4"/>
        <v>151082551</v>
      </c>
      <c r="H25" s="73">
        <f t="shared" si="4"/>
        <v>29912712</v>
      </c>
      <c r="I25" s="73">
        <f t="shared" si="4"/>
        <v>32475452</v>
      </c>
      <c r="J25" s="73">
        <f t="shared" si="4"/>
        <v>213470715</v>
      </c>
      <c r="K25" s="73">
        <f t="shared" si="4"/>
        <v>31504990</v>
      </c>
      <c r="L25" s="73">
        <f t="shared" si="4"/>
        <v>31434691</v>
      </c>
      <c r="M25" s="73">
        <f t="shared" si="4"/>
        <v>21051104</v>
      </c>
      <c r="N25" s="73">
        <f t="shared" si="4"/>
        <v>83990785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297461500</v>
      </c>
      <c r="X25" s="73">
        <f t="shared" si="4"/>
        <v>318826449</v>
      </c>
      <c r="Y25" s="73">
        <f t="shared" si="4"/>
        <v>-21364949</v>
      </c>
      <c r="Z25" s="170">
        <f>+IF(X25&lt;&gt;0,+(Y25/X25)*100,0)</f>
        <v>-6.701121900962489</v>
      </c>
      <c r="AA25" s="168">
        <f>+AA5+AA9+AA15+AA19+AA24</f>
        <v>637652898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63288542</v>
      </c>
      <c r="D28" s="153">
        <f>SUM(D29:D31)</f>
        <v>0</v>
      </c>
      <c r="E28" s="154">
        <f t="shared" si="5"/>
        <v>79057972</v>
      </c>
      <c r="F28" s="100">
        <f t="shared" si="5"/>
        <v>79057972</v>
      </c>
      <c r="G28" s="100">
        <f t="shared" si="5"/>
        <v>5176035</v>
      </c>
      <c r="H28" s="100">
        <f t="shared" si="5"/>
        <v>2627908</v>
      </c>
      <c r="I28" s="100">
        <f t="shared" si="5"/>
        <v>5873301</v>
      </c>
      <c r="J28" s="100">
        <f t="shared" si="5"/>
        <v>13677244</v>
      </c>
      <c r="K28" s="100">
        <f t="shared" si="5"/>
        <v>4164795</v>
      </c>
      <c r="L28" s="100">
        <f t="shared" si="5"/>
        <v>9651026</v>
      </c>
      <c r="M28" s="100">
        <f t="shared" si="5"/>
        <v>5805986</v>
      </c>
      <c r="N28" s="100">
        <f t="shared" si="5"/>
        <v>19621807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33299051</v>
      </c>
      <c r="X28" s="100">
        <f t="shared" si="5"/>
        <v>39528986</v>
      </c>
      <c r="Y28" s="100">
        <f t="shared" si="5"/>
        <v>-6229935</v>
      </c>
      <c r="Z28" s="137">
        <f>+IF(X28&lt;&gt;0,+(Y28/X28)*100,0)</f>
        <v>-15.760421985021319</v>
      </c>
      <c r="AA28" s="153">
        <f>SUM(AA29:AA31)</f>
        <v>79057972</v>
      </c>
    </row>
    <row r="29" spans="1:27" ht="13.5">
      <c r="A29" s="138" t="s">
        <v>75</v>
      </c>
      <c r="B29" s="136"/>
      <c r="C29" s="155">
        <v>19996612</v>
      </c>
      <c r="D29" s="155"/>
      <c r="E29" s="156">
        <v>31437000</v>
      </c>
      <c r="F29" s="60">
        <v>31437000</v>
      </c>
      <c r="G29" s="60">
        <v>1350645</v>
      </c>
      <c r="H29" s="60">
        <v>-68623</v>
      </c>
      <c r="I29" s="60">
        <v>2452868</v>
      </c>
      <c r="J29" s="60">
        <v>3734890</v>
      </c>
      <c r="K29" s="60">
        <v>994396</v>
      </c>
      <c r="L29" s="60">
        <v>1439261</v>
      </c>
      <c r="M29" s="60">
        <v>2402093</v>
      </c>
      <c r="N29" s="60">
        <v>4835750</v>
      </c>
      <c r="O29" s="60"/>
      <c r="P29" s="60"/>
      <c r="Q29" s="60"/>
      <c r="R29" s="60"/>
      <c r="S29" s="60"/>
      <c r="T29" s="60"/>
      <c r="U29" s="60"/>
      <c r="V29" s="60"/>
      <c r="W29" s="60">
        <v>8570640</v>
      </c>
      <c r="X29" s="60">
        <v>15718500</v>
      </c>
      <c r="Y29" s="60">
        <v>-7147860</v>
      </c>
      <c r="Z29" s="140">
        <v>-45.47</v>
      </c>
      <c r="AA29" s="155">
        <v>31437000</v>
      </c>
    </row>
    <row r="30" spans="1:27" ht="13.5">
      <c r="A30" s="138" t="s">
        <v>76</v>
      </c>
      <c r="B30" s="136"/>
      <c r="C30" s="157">
        <v>13185720</v>
      </c>
      <c r="D30" s="157"/>
      <c r="E30" s="158">
        <v>25645972</v>
      </c>
      <c r="F30" s="159">
        <v>25645972</v>
      </c>
      <c r="G30" s="159">
        <v>1345454</v>
      </c>
      <c r="H30" s="159">
        <v>1108990</v>
      </c>
      <c r="I30" s="159">
        <v>1423585</v>
      </c>
      <c r="J30" s="159">
        <v>3878029</v>
      </c>
      <c r="K30" s="159">
        <v>1092229</v>
      </c>
      <c r="L30" s="159">
        <v>2813885</v>
      </c>
      <c r="M30" s="159">
        <v>1103165</v>
      </c>
      <c r="N30" s="159">
        <v>5009279</v>
      </c>
      <c r="O30" s="159"/>
      <c r="P30" s="159"/>
      <c r="Q30" s="159"/>
      <c r="R30" s="159"/>
      <c r="S30" s="159"/>
      <c r="T30" s="159"/>
      <c r="U30" s="159"/>
      <c r="V30" s="159"/>
      <c r="W30" s="159">
        <v>8887308</v>
      </c>
      <c r="X30" s="159">
        <v>12822986</v>
      </c>
      <c r="Y30" s="159">
        <v>-3935678</v>
      </c>
      <c r="Z30" s="141">
        <v>-30.69</v>
      </c>
      <c r="AA30" s="157">
        <v>25645972</v>
      </c>
    </row>
    <row r="31" spans="1:27" ht="13.5">
      <c r="A31" s="138" t="s">
        <v>77</v>
      </c>
      <c r="B31" s="136"/>
      <c r="C31" s="155">
        <v>30106210</v>
      </c>
      <c r="D31" s="155"/>
      <c r="E31" s="156">
        <v>21975000</v>
      </c>
      <c r="F31" s="60">
        <v>21975000</v>
      </c>
      <c r="G31" s="60">
        <v>2479936</v>
      </c>
      <c r="H31" s="60">
        <v>1587541</v>
      </c>
      <c r="I31" s="60">
        <v>1996848</v>
      </c>
      <c r="J31" s="60">
        <v>6064325</v>
      </c>
      <c r="K31" s="60">
        <v>2078170</v>
      </c>
      <c r="L31" s="60">
        <v>5397880</v>
      </c>
      <c r="M31" s="60">
        <v>2300728</v>
      </c>
      <c r="N31" s="60">
        <v>9776778</v>
      </c>
      <c r="O31" s="60"/>
      <c r="P31" s="60"/>
      <c r="Q31" s="60"/>
      <c r="R31" s="60"/>
      <c r="S31" s="60"/>
      <c r="T31" s="60"/>
      <c r="U31" s="60"/>
      <c r="V31" s="60"/>
      <c r="W31" s="60">
        <v>15841103</v>
      </c>
      <c r="X31" s="60">
        <v>10987500</v>
      </c>
      <c r="Y31" s="60">
        <v>4853603</v>
      </c>
      <c r="Z31" s="140">
        <v>44.17</v>
      </c>
      <c r="AA31" s="155">
        <v>21975000</v>
      </c>
    </row>
    <row r="32" spans="1:27" ht="13.5">
      <c r="A32" s="135" t="s">
        <v>78</v>
      </c>
      <c r="B32" s="136"/>
      <c r="C32" s="153">
        <f aca="true" t="shared" si="6" ref="C32:Y32">SUM(C33:C37)</f>
        <v>5343448</v>
      </c>
      <c r="D32" s="153">
        <f>SUM(D33:D37)</f>
        <v>0</v>
      </c>
      <c r="E32" s="154">
        <f t="shared" si="6"/>
        <v>17722000</v>
      </c>
      <c r="F32" s="100">
        <f t="shared" si="6"/>
        <v>17722000</v>
      </c>
      <c r="G32" s="100">
        <f t="shared" si="6"/>
        <v>362567</v>
      </c>
      <c r="H32" s="100">
        <f t="shared" si="6"/>
        <v>378504</v>
      </c>
      <c r="I32" s="100">
        <f t="shared" si="6"/>
        <v>416902</v>
      </c>
      <c r="J32" s="100">
        <f t="shared" si="6"/>
        <v>1157973</v>
      </c>
      <c r="K32" s="100">
        <f t="shared" si="6"/>
        <v>849086</v>
      </c>
      <c r="L32" s="100">
        <f t="shared" si="6"/>
        <v>1241071</v>
      </c>
      <c r="M32" s="100">
        <f t="shared" si="6"/>
        <v>900987</v>
      </c>
      <c r="N32" s="100">
        <f t="shared" si="6"/>
        <v>2991144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4149117</v>
      </c>
      <c r="X32" s="100">
        <f t="shared" si="6"/>
        <v>8861000</v>
      </c>
      <c r="Y32" s="100">
        <f t="shared" si="6"/>
        <v>-4711883</v>
      </c>
      <c r="Z32" s="137">
        <f>+IF(X32&lt;&gt;0,+(Y32/X32)*100,0)</f>
        <v>-53.1755219501185</v>
      </c>
      <c r="AA32" s="153">
        <f>SUM(AA33:AA37)</f>
        <v>17722000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5343448</v>
      </c>
      <c r="D37" s="157"/>
      <c r="E37" s="158">
        <v>17722000</v>
      </c>
      <c r="F37" s="159">
        <v>17722000</v>
      </c>
      <c r="G37" s="159">
        <v>362567</v>
      </c>
      <c r="H37" s="159">
        <v>378504</v>
      </c>
      <c r="I37" s="159">
        <v>416902</v>
      </c>
      <c r="J37" s="159">
        <v>1157973</v>
      </c>
      <c r="K37" s="159">
        <v>849086</v>
      </c>
      <c r="L37" s="159">
        <v>1241071</v>
      </c>
      <c r="M37" s="159">
        <v>900987</v>
      </c>
      <c r="N37" s="159">
        <v>2991144</v>
      </c>
      <c r="O37" s="159"/>
      <c r="P37" s="159"/>
      <c r="Q37" s="159"/>
      <c r="R37" s="159"/>
      <c r="S37" s="159"/>
      <c r="T37" s="159"/>
      <c r="U37" s="159"/>
      <c r="V37" s="159"/>
      <c r="W37" s="159">
        <v>4149117</v>
      </c>
      <c r="X37" s="159">
        <v>8861000</v>
      </c>
      <c r="Y37" s="159">
        <v>-4711883</v>
      </c>
      <c r="Z37" s="141">
        <v>-53.18</v>
      </c>
      <c r="AA37" s="157">
        <v>17722000</v>
      </c>
    </row>
    <row r="38" spans="1:27" ht="13.5">
      <c r="A38" s="135" t="s">
        <v>84</v>
      </c>
      <c r="B38" s="142"/>
      <c r="C38" s="153">
        <f aca="true" t="shared" si="7" ref="C38:Y38">SUM(C39:C41)</f>
        <v>3622721</v>
      </c>
      <c r="D38" s="153">
        <f>SUM(D39:D41)</f>
        <v>0</v>
      </c>
      <c r="E38" s="154">
        <f t="shared" si="7"/>
        <v>20513602</v>
      </c>
      <c r="F38" s="100">
        <f t="shared" si="7"/>
        <v>20513602</v>
      </c>
      <c r="G38" s="100">
        <f t="shared" si="7"/>
        <v>619786</v>
      </c>
      <c r="H38" s="100">
        <f t="shared" si="7"/>
        <v>707047</v>
      </c>
      <c r="I38" s="100">
        <f t="shared" si="7"/>
        <v>661143</v>
      </c>
      <c r="J38" s="100">
        <f t="shared" si="7"/>
        <v>1987976</v>
      </c>
      <c r="K38" s="100">
        <f t="shared" si="7"/>
        <v>508138</v>
      </c>
      <c r="L38" s="100">
        <f t="shared" si="7"/>
        <v>819693</v>
      </c>
      <c r="M38" s="100">
        <f t="shared" si="7"/>
        <v>534786</v>
      </c>
      <c r="N38" s="100">
        <f t="shared" si="7"/>
        <v>1862617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3850593</v>
      </c>
      <c r="X38" s="100">
        <f t="shared" si="7"/>
        <v>10256801</v>
      </c>
      <c r="Y38" s="100">
        <f t="shared" si="7"/>
        <v>-6406208</v>
      </c>
      <c r="Z38" s="137">
        <f>+IF(X38&lt;&gt;0,+(Y38/X38)*100,0)</f>
        <v>-62.45814850068749</v>
      </c>
      <c r="AA38" s="153">
        <f>SUM(AA39:AA41)</f>
        <v>20513602</v>
      </c>
    </row>
    <row r="39" spans="1:27" ht="13.5">
      <c r="A39" s="138" t="s">
        <v>85</v>
      </c>
      <c r="B39" s="136"/>
      <c r="C39" s="155">
        <v>3622721</v>
      </c>
      <c r="D39" s="155"/>
      <c r="E39" s="156">
        <v>20513602</v>
      </c>
      <c r="F39" s="60">
        <v>20513602</v>
      </c>
      <c r="G39" s="60">
        <v>619786</v>
      </c>
      <c r="H39" s="60">
        <v>707047</v>
      </c>
      <c r="I39" s="60">
        <v>661143</v>
      </c>
      <c r="J39" s="60">
        <v>1987976</v>
      </c>
      <c r="K39" s="60">
        <v>508138</v>
      </c>
      <c r="L39" s="60">
        <v>819693</v>
      </c>
      <c r="M39" s="60">
        <v>534786</v>
      </c>
      <c r="N39" s="60">
        <v>1862617</v>
      </c>
      <c r="O39" s="60"/>
      <c r="P39" s="60"/>
      <c r="Q39" s="60"/>
      <c r="R39" s="60"/>
      <c r="S39" s="60"/>
      <c r="T39" s="60"/>
      <c r="U39" s="60"/>
      <c r="V39" s="60"/>
      <c r="W39" s="60">
        <v>3850593</v>
      </c>
      <c r="X39" s="60">
        <v>10256801</v>
      </c>
      <c r="Y39" s="60">
        <v>-6406208</v>
      </c>
      <c r="Z39" s="140">
        <v>-62.46</v>
      </c>
      <c r="AA39" s="155">
        <v>20513602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567309355</v>
      </c>
      <c r="D42" s="153">
        <f>SUM(D43:D46)</f>
        <v>0</v>
      </c>
      <c r="E42" s="154">
        <f t="shared" si="8"/>
        <v>261748000</v>
      </c>
      <c r="F42" s="100">
        <f t="shared" si="8"/>
        <v>261748000</v>
      </c>
      <c r="G42" s="100">
        <f t="shared" si="8"/>
        <v>15101652</v>
      </c>
      <c r="H42" s="100">
        <f t="shared" si="8"/>
        <v>14271299</v>
      </c>
      <c r="I42" s="100">
        <f t="shared" si="8"/>
        <v>17852790</v>
      </c>
      <c r="J42" s="100">
        <f t="shared" si="8"/>
        <v>47225741</v>
      </c>
      <c r="K42" s="100">
        <f t="shared" si="8"/>
        <v>21026508</v>
      </c>
      <c r="L42" s="100">
        <f t="shared" si="8"/>
        <v>18304659</v>
      </c>
      <c r="M42" s="100">
        <f t="shared" si="8"/>
        <v>16150917</v>
      </c>
      <c r="N42" s="100">
        <f t="shared" si="8"/>
        <v>55482084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102707825</v>
      </c>
      <c r="X42" s="100">
        <f t="shared" si="8"/>
        <v>130874000</v>
      </c>
      <c r="Y42" s="100">
        <f t="shared" si="8"/>
        <v>-28166175</v>
      </c>
      <c r="Z42" s="137">
        <f>+IF(X42&lt;&gt;0,+(Y42/X42)*100,0)</f>
        <v>-21.521597108669408</v>
      </c>
      <c r="AA42" s="153">
        <f>SUM(AA43:AA46)</f>
        <v>261748000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567309355</v>
      </c>
      <c r="D44" s="155"/>
      <c r="E44" s="156">
        <v>233772000</v>
      </c>
      <c r="F44" s="60">
        <v>233772000</v>
      </c>
      <c r="G44" s="60">
        <v>15101652</v>
      </c>
      <c r="H44" s="60">
        <v>14271299</v>
      </c>
      <c r="I44" s="60">
        <v>17852790</v>
      </c>
      <c r="J44" s="60">
        <v>47225741</v>
      </c>
      <c r="K44" s="60">
        <v>21008386</v>
      </c>
      <c r="L44" s="60">
        <v>18172659</v>
      </c>
      <c r="M44" s="60">
        <v>15749557</v>
      </c>
      <c r="N44" s="60">
        <v>54930602</v>
      </c>
      <c r="O44" s="60"/>
      <c r="P44" s="60"/>
      <c r="Q44" s="60"/>
      <c r="R44" s="60"/>
      <c r="S44" s="60"/>
      <c r="T44" s="60"/>
      <c r="U44" s="60"/>
      <c r="V44" s="60"/>
      <c r="W44" s="60">
        <v>102156343</v>
      </c>
      <c r="X44" s="60">
        <v>116886000</v>
      </c>
      <c r="Y44" s="60">
        <v>-14729657</v>
      </c>
      <c r="Z44" s="140">
        <v>-12.6</v>
      </c>
      <c r="AA44" s="155">
        <v>233772000</v>
      </c>
    </row>
    <row r="45" spans="1:27" ht="13.5">
      <c r="A45" s="138" t="s">
        <v>91</v>
      </c>
      <c r="B45" s="136"/>
      <c r="C45" s="157"/>
      <c r="D45" s="157"/>
      <c r="E45" s="158">
        <v>27976000</v>
      </c>
      <c r="F45" s="159">
        <v>27976000</v>
      </c>
      <c r="G45" s="159"/>
      <c r="H45" s="159"/>
      <c r="I45" s="159"/>
      <c r="J45" s="159"/>
      <c r="K45" s="159">
        <v>18122</v>
      </c>
      <c r="L45" s="159">
        <v>132000</v>
      </c>
      <c r="M45" s="159">
        <v>401360</v>
      </c>
      <c r="N45" s="159">
        <v>551482</v>
      </c>
      <c r="O45" s="159"/>
      <c r="P45" s="159"/>
      <c r="Q45" s="159"/>
      <c r="R45" s="159"/>
      <c r="S45" s="159"/>
      <c r="T45" s="159"/>
      <c r="U45" s="159"/>
      <c r="V45" s="159"/>
      <c r="W45" s="159">
        <v>551482</v>
      </c>
      <c r="X45" s="159">
        <v>13988000</v>
      </c>
      <c r="Y45" s="159">
        <v>-13436518</v>
      </c>
      <c r="Z45" s="141">
        <v>-96.06</v>
      </c>
      <c r="AA45" s="157">
        <v>27976000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9811639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649375705</v>
      </c>
      <c r="D48" s="168">
        <f>+D28+D32+D38+D42+D47</f>
        <v>0</v>
      </c>
      <c r="E48" s="169">
        <f t="shared" si="9"/>
        <v>379041574</v>
      </c>
      <c r="F48" s="73">
        <f t="shared" si="9"/>
        <v>379041574</v>
      </c>
      <c r="G48" s="73">
        <f t="shared" si="9"/>
        <v>21260040</v>
      </c>
      <c r="H48" s="73">
        <f t="shared" si="9"/>
        <v>17984758</v>
      </c>
      <c r="I48" s="73">
        <f t="shared" si="9"/>
        <v>24804136</v>
      </c>
      <c r="J48" s="73">
        <f t="shared" si="9"/>
        <v>64048934</v>
      </c>
      <c r="K48" s="73">
        <f t="shared" si="9"/>
        <v>26548527</v>
      </c>
      <c r="L48" s="73">
        <f t="shared" si="9"/>
        <v>30016449</v>
      </c>
      <c r="M48" s="73">
        <f t="shared" si="9"/>
        <v>23392676</v>
      </c>
      <c r="N48" s="73">
        <f t="shared" si="9"/>
        <v>79957652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144006586</v>
      </c>
      <c r="X48" s="73">
        <f t="shared" si="9"/>
        <v>189520787</v>
      </c>
      <c r="Y48" s="73">
        <f t="shared" si="9"/>
        <v>-45514201</v>
      </c>
      <c r="Z48" s="170">
        <f>+IF(X48&lt;&gt;0,+(Y48/X48)*100,0)</f>
        <v>-24.015413675967903</v>
      </c>
      <c r="AA48" s="168">
        <f>+AA28+AA32+AA38+AA42+AA47</f>
        <v>379041574</v>
      </c>
    </row>
    <row r="49" spans="1:27" ht="13.5">
      <c r="A49" s="148" t="s">
        <v>49</v>
      </c>
      <c r="B49" s="149"/>
      <c r="C49" s="171">
        <f aca="true" t="shared" si="10" ref="C49:Y49">+C25-C48</f>
        <v>8208180</v>
      </c>
      <c r="D49" s="171">
        <f>+D25-D48</f>
        <v>0</v>
      </c>
      <c r="E49" s="172">
        <f t="shared" si="10"/>
        <v>258611324</v>
      </c>
      <c r="F49" s="173">
        <f t="shared" si="10"/>
        <v>258611324</v>
      </c>
      <c r="G49" s="173">
        <f t="shared" si="10"/>
        <v>129822511</v>
      </c>
      <c r="H49" s="173">
        <f t="shared" si="10"/>
        <v>11927954</v>
      </c>
      <c r="I49" s="173">
        <f t="shared" si="10"/>
        <v>7671316</v>
      </c>
      <c r="J49" s="173">
        <f t="shared" si="10"/>
        <v>149421781</v>
      </c>
      <c r="K49" s="173">
        <f t="shared" si="10"/>
        <v>4956463</v>
      </c>
      <c r="L49" s="173">
        <f t="shared" si="10"/>
        <v>1418242</v>
      </c>
      <c r="M49" s="173">
        <f t="shared" si="10"/>
        <v>-2341572</v>
      </c>
      <c r="N49" s="173">
        <f t="shared" si="10"/>
        <v>4033133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153454914</v>
      </c>
      <c r="X49" s="173">
        <f>IF(F25=F48,0,X25-X48)</f>
        <v>129305662</v>
      </c>
      <c r="Y49" s="173">
        <f t="shared" si="10"/>
        <v>24149252</v>
      </c>
      <c r="Z49" s="174">
        <f>+IF(X49&lt;&gt;0,+(Y49/X49)*100,0)</f>
        <v>18.67609788038516</v>
      </c>
      <c r="AA49" s="171">
        <f>+AA25-AA48</f>
        <v>258611324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106162459</v>
      </c>
      <c r="D8" s="155">
        <v>0</v>
      </c>
      <c r="E8" s="156">
        <v>123813106</v>
      </c>
      <c r="F8" s="60">
        <v>123813106</v>
      </c>
      <c r="G8" s="60">
        <v>9752500</v>
      </c>
      <c r="H8" s="60">
        <v>9837837</v>
      </c>
      <c r="I8" s="60">
        <v>7387949</v>
      </c>
      <c r="J8" s="60">
        <v>26978286</v>
      </c>
      <c r="K8" s="60">
        <v>8769053</v>
      </c>
      <c r="L8" s="60">
        <v>11581958</v>
      </c>
      <c r="M8" s="60">
        <v>8067863</v>
      </c>
      <c r="N8" s="60">
        <v>28418874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55397160</v>
      </c>
      <c r="X8" s="60">
        <v>61906553</v>
      </c>
      <c r="Y8" s="60">
        <v>-6509393</v>
      </c>
      <c r="Z8" s="140">
        <v>-10.51</v>
      </c>
      <c r="AA8" s="155">
        <v>123813106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15074521</v>
      </c>
      <c r="F9" s="60">
        <v>15074521</v>
      </c>
      <c r="G9" s="60">
        <v>1192101</v>
      </c>
      <c r="H9" s="60">
        <v>1184624</v>
      </c>
      <c r="I9" s="60">
        <v>1199749</v>
      </c>
      <c r="J9" s="60">
        <v>3576474</v>
      </c>
      <c r="K9" s="60">
        <v>808741</v>
      </c>
      <c r="L9" s="60">
        <v>1153425</v>
      </c>
      <c r="M9" s="60">
        <v>1221754</v>
      </c>
      <c r="N9" s="60">
        <v>3183920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6760394</v>
      </c>
      <c r="X9" s="60">
        <v>7537261</v>
      </c>
      <c r="Y9" s="60">
        <v>-776867</v>
      </c>
      <c r="Z9" s="140">
        <v>-10.31</v>
      </c>
      <c r="AA9" s="155">
        <v>15074521</v>
      </c>
    </row>
    <row r="10" spans="1:27" ht="13.5">
      <c r="A10" s="183" t="s">
        <v>106</v>
      </c>
      <c r="B10" s="182"/>
      <c r="C10" s="155">
        <v>13046521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9342502</v>
      </c>
      <c r="D13" s="155">
        <v>0</v>
      </c>
      <c r="E13" s="156">
        <v>9109000</v>
      </c>
      <c r="F13" s="60">
        <v>9109000</v>
      </c>
      <c r="G13" s="60">
        <v>530486</v>
      </c>
      <c r="H13" s="60">
        <v>1358625</v>
      </c>
      <c r="I13" s="60">
        <v>1102137</v>
      </c>
      <c r="J13" s="60">
        <v>2991248</v>
      </c>
      <c r="K13" s="60">
        <v>543615</v>
      </c>
      <c r="L13" s="60">
        <v>809454</v>
      </c>
      <c r="M13" s="60">
        <v>0</v>
      </c>
      <c r="N13" s="60">
        <v>1353069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4344317</v>
      </c>
      <c r="X13" s="60">
        <v>4554500</v>
      </c>
      <c r="Y13" s="60">
        <v>-210183</v>
      </c>
      <c r="Z13" s="140">
        <v>-4.61</v>
      </c>
      <c r="AA13" s="155">
        <v>9109000</v>
      </c>
    </row>
    <row r="14" spans="1:27" ht="13.5">
      <c r="A14" s="181" t="s">
        <v>110</v>
      </c>
      <c r="B14" s="185"/>
      <c r="C14" s="155">
        <v>29447330</v>
      </c>
      <c r="D14" s="155">
        <v>0</v>
      </c>
      <c r="E14" s="156">
        <v>17790967</v>
      </c>
      <c r="F14" s="60">
        <v>17790967</v>
      </c>
      <c r="G14" s="60">
        <v>2641389</v>
      </c>
      <c r="H14" s="60">
        <v>2648782</v>
      </c>
      <c r="I14" s="60">
        <v>2703983</v>
      </c>
      <c r="J14" s="60">
        <v>7994154</v>
      </c>
      <c r="K14" s="60">
        <v>2730698</v>
      </c>
      <c r="L14" s="60">
        <v>2756768</v>
      </c>
      <c r="M14" s="60">
        <v>2876499</v>
      </c>
      <c r="N14" s="60">
        <v>8363965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16358119</v>
      </c>
      <c r="X14" s="60">
        <v>8895484</v>
      </c>
      <c r="Y14" s="60">
        <v>7462635</v>
      </c>
      <c r="Z14" s="140">
        <v>83.89</v>
      </c>
      <c r="AA14" s="155">
        <v>17790967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257282847</v>
      </c>
      <c r="D19" s="155">
        <v>0</v>
      </c>
      <c r="E19" s="156">
        <v>277744000</v>
      </c>
      <c r="F19" s="60">
        <v>277744000</v>
      </c>
      <c r="G19" s="60">
        <v>106459502</v>
      </c>
      <c r="H19" s="60">
        <v>141289</v>
      </c>
      <c r="I19" s="60">
        <v>125388</v>
      </c>
      <c r="J19" s="60">
        <v>106726179</v>
      </c>
      <c r="K19" s="60">
        <v>2780675</v>
      </c>
      <c r="L19" s="60">
        <v>1257590</v>
      </c>
      <c r="M19" s="60">
        <v>570868</v>
      </c>
      <c r="N19" s="60">
        <v>4609133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111335312</v>
      </c>
      <c r="X19" s="60">
        <v>138872000</v>
      </c>
      <c r="Y19" s="60">
        <v>-27536688</v>
      </c>
      <c r="Z19" s="140">
        <v>-19.83</v>
      </c>
      <c r="AA19" s="155">
        <v>277744000</v>
      </c>
    </row>
    <row r="20" spans="1:27" ht="13.5">
      <c r="A20" s="181" t="s">
        <v>35</v>
      </c>
      <c r="B20" s="185"/>
      <c r="C20" s="155">
        <v>3599974</v>
      </c>
      <c r="D20" s="155">
        <v>0</v>
      </c>
      <c r="E20" s="156">
        <v>275001</v>
      </c>
      <c r="F20" s="54">
        <v>275001</v>
      </c>
      <c r="G20" s="54">
        <v>18902</v>
      </c>
      <c r="H20" s="54">
        <v>16883</v>
      </c>
      <c r="I20" s="54">
        <v>-25678</v>
      </c>
      <c r="J20" s="54">
        <v>10107</v>
      </c>
      <c r="K20" s="54">
        <v>1069208</v>
      </c>
      <c r="L20" s="54">
        <v>86267</v>
      </c>
      <c r="M20" s="54">
        <v>8183</v>
      </c>
      <c r="N20" s="54">
        <v>1163658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1173765</v>
      </c>
      <c r="X20" s="54">
        <v>137501</v>
      </c>
      <c r="Y20" s="54">
        <v>1036264</v>
      </c>
      <c r="Z20" s="184">
        <v>753.64</v>
      </c>
      <c r="AA20" s="130">
        <v>275001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418881633</v>
      </c>
      <c r="D22" s="188">
        <f>SUM(D5:D21)</f>
        <v>0</v>
      </c>
      <c r="E22" s="189">
        <f t="shared" si="0"/>
        <v>443806595</v>
      </c>
      <c r="F22" s="190">
        <f t="shared" si="0"/>
        <v>443806595</v>
      </c>
      <c r="G22" s="190">
        <f t="shared" si="0"/>
        <v>120594880</v>
      </c>
      <c r="H22" s="190">
        <f t="shared" si="0"/>
        <v>15188040</v>
      </c>
      <c r="I22" s="190">
        <f t="shared" si="0"/>
        <v>12493528</v>
      </c>
      <c r="J22" s="190">
        <f t="shared" si="0"/>
        <v>148276448</v>
      </c>
      <c r="K22" s="190">
        <f t="shared" si="0"/>
        <v>16701990</v>
      </c>
      <c r="L22" s="190">
        <f t="shared" si="0"/>
        <v>17645462</v>
      </c>
      <c r="M22" s="190">
        <f t="shared" si="0"/>
        <v>12745167</v>
      </c>
      <c r="N22" s="190">
        <f t="shared" si="0"/>
        <v>47092619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195369067</v>
      </c>
      <c r="X22" s="190">
        <f t="shared" si="0"/>
        <v>221903299</v>
      </c>
      <c r="Y22" s="190">
        <f t="shared" si="0"/>
        <v>-26534232</v>
      </c>
      <c r="Z22" s="191">
        <f>+IF(X22&lt;&gt;0,+(Y22/X22)*100,0)</f>
        <v>-11.957565353726444</v>
      </c>
      <c r="AA22" s="188">
        <f>SUM(AA5:AA21)</f>
        <v>443806595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119882034</v>
      </c>
      <c r="D25" s="155">
        <v>0</v>
      </c>
      <c r="E25" s="156">
        <v>158356913</v>
      </c>
      <c r="F25" s="60">
        <v>158356913</v>
      </c>
      <c r="G25" s="60">
        <v>10097455</v>
      </c>
      <c r="H25" s="60">
        <v>9484786</v>
      </c>
      <c r="I25" s="60">
        <v>10541998</v>
      </c>
      <c r="J25" s="60">
        <v>30124239</v>
      </c>
      <c r="K25" s="60">
        <v>9837327</v>
      </c>
      <c r="L25" s="60">
        <v>17871338</v>
      </c>
      <c r="M25" s="60">
        <v>7398456</v>
      </c>
      <c r="N25" s="60">
        <v>35107121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65231360</v>
      </c>
      <c r="X25" s="60">
        <v>79178457</v>
      </c>
      <c r="Y25" s="60">
        <v>-13947097</v>
      </c>
      <c r="Z25" s="140">
        <v>-17.61</v>
      </c>
      <c r="AA25" s="155">
        <v>158356913</v>
      </c>
    </row>
    <row r="26" spans="1:27" ht="13.5">
      <c r="A26" s="183" t="s">
        <v>38</v>
      </c>
      <c r="B26" s="182"/>
      <c r="C26" s="155">
        <v>4791780</v>
      </c>
      <c r="D26" s="155">
        <v>0</v>
      </c>
      <c r="E26" s="156">
        <v>5612000</v>
      </c>
      <c r="F26" s="60">
        <v>5612000</v>
      </c>
      <c r="G26" s="60">
        <v>391157</v>
      </c>
      <c r="H26" s="60">
        <v>373579</v>
      </c>
      <c r="I26" s="60">
        <v>367879</v>
      </c>
      <c r="J26" s="60">
        <v>1132615</v>
      </c>
      <c r="K26" s="60">
        <v>379375</v>
      </c>
      <c r="L26" s="60">
        <v>373964</v>
      </c>
      <c r="M26" s="60">
        <v>366235</v>
      </c>
      <c r="N26" s="60">
        <v>1119574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2252189</v>
      </c>
      <c r="X26" s="60">
        <v>2806000</v>
      </c>
      <c r="Y26" s="60">
        <v>-553811</v>
      </c>
      <c r="Z26" s="140">
        <v>-19.74</v>
      </c>
      <c r="AA26" s="155">
        <v>5612000</v>
      </c>
    </row>
    <row r="27" spans="1:27" ht="13.5">
      <c r="A27" s="183" t="s">
        <v>118</v>
      </c>
      <c r="B27" s="182"/>
      <c r="C27" s="155">
        <v>244001250</v>
      </c>
      <c r="D27" s="155">
        <v>0</v>
      </c>
      <c r="E27" s="156">
        <v>20180201</v>
      </c>
      <c r="F27" s="60">
        <v>20180201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10090101</v>
      </c>
      <c r="Y27" s="60">
        <v>-10090101</v>
      </c>
      <c r="Z27" s="140">
        <v>-100</v>
      </c>
      <c r="AA27" s="155">
        <v>20180201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35936000</v>
      </c>
      <c r="F28" s="60">
        <v>35936000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17968000</v>
      </c>
      <c r="Y28" s="60">
        <v>-17968000</v>
      </c>
      <c r="Z28" s="140">
        <v>-100</v>
      </c>
      <c r="AA28" s="155">
        <v>35936000</v>
      </c>
    </row>
    <row r="29" spans="1:27" ht="13.5">
      <c r="A29" s="183" t="s">
        <v>40</v>
      </c>
      <c r="B29" s="182"/>
      <c r="C29" s="155">
        <v>2431826</v>
      </c>
      <c r="D29" s="155">
        <v>0</v>
      </c>
      <c r="E29" s="156">
        <v>3339464</v>
      </c>
      <c r="F29" s="60">
        <v>3339464</v>
      </c>
      <c r="G29" s="60">
        <v>34542</v>
      </c>
      <c r="H29" s="60">
        <v>34434</v>
      </c>
      <c r="I29" s="60">
        <v>615375</v>
      </c>
      <c r="J29" s="60">
        <v>684351</v>
      </c>
      <c r="K29" s="60">
        <v>30368</v>
      </c>
      <c r="L29" s="60">
        <v>32470</v>
      </c>
      <c r="M29" s="60">
        <v>27731</v>
      </c>
      <c r="N29" s="60">
        <v>90569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774920</v>
      </c>
      <c r="X29" s="60">
        <v>1669732</v>
      </c>
      <c r="Y29" s="60">
        <v>-894812</v>
      </c>
      <c r="Z29" s="140">
        <v>-53.59</v>
      </c>
      <c r="AA29" s="155">
        <v>3339464</v>
      </c>
    </row>
    <row r="30" spans="1:27" ht="13.5">
      <c r="A30" s="183" t="s">
        <v>119</v>
      </c>
      <c r="B30" s="182"/>
      <c r="C30" s="155">
        <v>3857201</v>
      </c>
      <c r="D30" s="155">
        <v>0</v>
      </c>
      <c r="E30" s="156">
        <v>45563286</v>
      </c>
      <c r="F30" s="60">
        <v>45563286</v>
      </c>
      <c r="G30" s="60">
        <v>3876405</v>
      </c>
      <c r="H30" s="60">
        <v>1891226</v>
      </c>
      <c r="I30" s="60">
        <v>5201895</v>
      </c>
      <c r="J30" s="60">
        <v>10969526</v>
      </c>
      <c r="K30" s="60">
        <v>4076020</v>
      </c>
      <c r="L30" s="60">
        <v>3354245</v>
      </c>
      <c r="M30" s="60">
        <v>1903852</v>
      </c>
      <c r="N30" s="60">
        <v>9334117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20303643</v>
      </c>
      <c r="X30" s="60">
        <v>22781643</v>
      </c>
      <c r="Y30" s="60">
        <v>-2478000</v>
      </c>
      <c r="Z30" s="140">
        <v>-10.88</v>
      </c>
      <c r="AA30" s="155">
        <v>45563286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18898000</v>
      </c>
      <c r="F31" s="60">
        <v>18898000</v>
      </c>
      <c r="G31" s="60">
        <v>974374</v>
      </c>
      <c r="H31" s="60">
        <v>282829</v>
      </c>
      <c r="I31" s="60">
        <v>3347160</v>
      </c>
      <c r="J31" s="60">
        <v>4604363</v>
      </c>
      <c r="K31" s="60">
        <v>677038</v>
      </c>
      <c r="L31" s="60">
        <v>28911</v>
      </c>
      <c r="M31" s="60">
        <v>1516635</v>
      </c>
      <c r="N31" s="60">
        <v>2222584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6826947</v>
      </c>
      <c r="X31" s="60">
        <v>9449000</v>
      </c>
      <c r="Y31" s="60">
        <v>-2622053</v>
      </c>
      <c r="Z31" s="140">
        <v>-27.75</v>
      </c>
      <c r="AA31" s="155">
        <v>18898000</v>
      </c>
    </row>
    <row r="32" spans="1:27" ht="13.5">
      <c r="A32" s="183" t="s">
        <v>121</v>
      </c>
      <c r="B32" s="182"/>
      <c r="C32" s="155">
        <v>45289471</v>
      </c>
      <c r="D32" s="155">
        <v>0</v>
      </c>
      <c r="E32" s="156">
        <v>40102710</v>
      </c>
      <c r="F32" s="60">
        <v>40102710</v>
      </c>
      <c r="G32" s="60">
        <v>3545076</v>
      </c>
      <c r="H32" s="60">
        <v>5501548</v>
      </c>
      <c r="I32" s="60">
        <v>1658200</v>
      </c>
      <c r="J32" s="60">
        <v>10704824</v>
      </c>
      <c r="K32" s="60">
        <v>8521655</v>
      </c>
      <c r="L32" s="60">
        <v>4822434</v>
      </c>
      <c r="M32" s="60">
        <v>5165044</v>
      </c>
      <c r="N32" s="60">
        <v>18509133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29213957</v>
      </c>
      <c r="X32" s="60">
        <v>20051355</v>
      </c>
      <c r="Y32" s="60">
        <v>9162602</v>
      </c>
      <c r="Z32" s="140">
        <v>45.7</v>
      </c>
      <c r="AA32" s="155">
        <v>40102710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6000000</v>
      </c>
      <c r="F33" s="60">
        <v>6000000</v>
      </c>
      <c r="G33" s="60">
        <v>143</v>
      </c>
      <c r="H33" s="60">
        <v>0</v>
      </c>
      <c r="I33" s="60">
        <v>143</v>
      </c>
      <c r="J33" s="60">
        <v>286</v>
      </c>
      <c r="K33" s="60">
        <v>1377143</v>
      </c>
      <c r="L33" s="60">
        <v>143</v>
      </c>
      <c r="M33" s="60">
        <v>33723</v>
      </c>
      <c r="N33" s="60">
        <v>1411009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1411295</v>
      </c>
      <c r="X33" s="60">
        <v>3000000</v>
      </c>
      <c r="Y33" s="60">
        <v>-1588705</v>
      </c>
      <c r="Z33" s="140">
        <v>-52.96</v>
      </c>
      <c r="AA33" s="155">
        <v>6000000</v>
      </c>
    </row>
    <row r="34" spans="1:27" ht="13.5">
      <c r="A34" s="183" t="s">
        <v>43</v>
      </c>
      <c r="B34" s="182"/>
      <c r="C34" s="155">
        <v>229122143</v>
      </c>
      <c r="D34" s="155">
        <v>0</v>
      </c>
      <c r="E34" s="156">
        <v>45053000</v>
      </c>
      <c r="F34" s="60">
        <v>45053000</v>
      </c>
      <c r="G34" s="60">
        <v>2340888</v>
      </c>
      <c r="H34" s="60">
        <v>416356</v>
      </c>
      <c r="I34" s="60">
        <v>3071486</v>
      </c>
      <c r="J34" s="60">
        <v>5828730</v>
      </c>
      <c r="K34" s="60">
        <v>1649601</v>
      </c>
      <c r="L34" s="60">
        <v>3532944</v>
      </c>
      <c r="M34" s="60">
        <v>6981000</v>
      </c>
      <c r="N34" s="60">
        <v>12163545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17992275</v>
      </c>
      <c r="X34" s="60">
        <v>22526500</v>
      </c>
      <c r="Y34" s="60">
        <v>-4534225</v>
      </c>
      <c r="Z34" s="140">
        <v>-20.13</v>
      </c>
      <c r="AA34" s="155">
        <v>45053000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649375705</v>
      </c>
      <c r="D36" s="188">
        <f>SUM(D25:D35)</f>
        <v>0</v>
      </c>
      <c r="E36" s="189">
        <f t="shared" si="1"/>
        <v>379041574</v>
      </c>
      <c r="F36" s="190">
        <f t="shared" si="1"/>
        <v>379041574</v>
      </c>
      <c r="G36" s="190">
        <f t="shared" si="1"/>
        <v>21260040</v>
      </c>
      <c r="H36" s="190">
        <f t="shared" si="1"/>
        <v>17984758</v>
      </c>
      <c r="I36" s="190">
        <f t="shared" si="1"/>
        <v>24804136</v>
      </c>
      <c r="J36" s="190">
        <f t="shared" si="1"/>
        <v>64048934</v>
      </c>
      <c r="K36" s="190">
        <f t="shared" si="1"/>
        <v>26548527</v>
      </c>
      <c r="L36" s="190">
        <f t="shared" si="1"/>
        <v>30016449</v>
      </c>
      <c r="M36" s="190">
        <f t="shared" si="1"/>
        <v>23392676</v>
      </c>
      <c r="N36" s="190">
        <f t="shared" si="1"/>
        <v>79957652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144006586</v>
      </c>
      <c r="X36" s="190">
        <f t="shared" si="1"/>
        <v>189520788</v>
      </c>
      <c r="Y36" s="190">
        <f t="shared" si="1"/>
        <v>-45514202</v>
      </c>
      <c r="Z36" s="191">
        <f>+IF(X36&lt;&gt;0,+(Y36/X36)*100,0)</f>
        <v>-24.015414076897994</v>
      </c>
      <c r="AA36" s="188">
        <f>SUM(AA25:AA35)</f>
        <v>379041574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-230494072</v>
      </c>
      <c r="D38" s="199">
        <f>+D22-D36</f>
        <v>0</v>
      </c>
      <c r="E38" s="200">
        <f t="shared" si="2"/>
        <v>64765021</v>
      </c>
      <c r="F38" s="106">
        <f t="shared" si="2"/>
        <v>64765021</v>
      </c>
      <c r="G38" s="106">
        <f t="shared" si="2"/>
        <v>99334840</v>
      </c>
      <c r="H38" s="106">
        <f t="shared" si="2"/>
        <v>-2796718</v>
      </c>
      <c r="I38" s="106">
        <f t="shared" si="2"/>
        <v>-12310608</v>
      </c>
      <c r="J38" s="106">
        <f t="shared" si="2"/>
        <v>84227514</v>
      </c>
      <c r="K38" s="106">
        <f t="shared" si="2"/>
        <v>-9846537</v>
      </c>
      <c r="L38" s="106">
        <f t="shared" si="2"/>
        <v>-12370987</v>
      </c>
      <c r="M38" s="106">
        <f t="shared" si="2"/>
        <v>-10647509</v>
      </c>
      <c r="N38" s="106">
        <f t="shared" si="2"/>
        <v>-32865033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51362481</v>
      </c>
      <c r="X38" s="106">
        <f>IF(F22=F36,0,X22-X36)</f>
        <v>32382511</v>
      </c>
      <c r="Y38" s="106">
        <f t="shared" si="2"/>
        <v>18979970</v>
      </c>
      <c r="Z38" s="201">
        <f>+IF(X38&lt;&gt;0,+(Y38/X38)*100,0)</f>
        <v>58.61179202564001</v>
      </c>
      <c r="AA38" s="199">
        <f>+AA22-AA36</f>
        <v>64765021</v>
      </c>
    </row>
    <row r="39" spans="1:27" ht="13.5">
      <c r="A39" s="181" t="s">
        <v>46</v>
      </c>
      <c r="B39" s="185"/>
      <c r="C39" s="155">
        <v>238702252</v>
      </c>
      <c r="D39" s="155">
        <v>0</v>
      </c>
      <c r="E39" s="156">
        <v>193846303</v>
      </c>
      <c r="F39" s="60">
        <v>193846303</v>
      </c>
      <c r="G39" s="60">
        <v>30487671</v>
      </c>
      <c r="H39" s="60">
        <v>14724672</v>
      </c>
      <c r="I39" s="60">
        <v>19981924</v>
      </c>
      <c r="J39" s="60">
        <v>65194267</v>
      </c>
      <c r="K39" s="60">
        <v>14803000</v>
      </c>
      <c r="L39" s="60">
        <v>13789229</v>
      </c>
      <c r="M39" s="60">
        <v>8305937</v>
      </c>
      <c r="N39" s="60">
        <v>36898166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102092433</v>
      </c>
      <c r="X39" s="60">
        <v>96923152</v>
      </c>
      <c r="Y39" s="60">
        <v>5169281</v>
      </c>
      <c r="Z39" s="140">
        <v>5.33</v>
      </c>
      <c r="AA39" s="155">
        <v>193846303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8208180</v>
      </c>
      <c r="D42" s="206">
        <f>SUM(D38:D41)</f>
        <v>0</v>
      </c>
      <c r="E42" s="207">
        <f t="shared" si="3"/>
        <v>258611324</v>
      </c>
      <c r="F42" s="88">
        <f t="shared" si="3"/>
        <v>258611324</v>
      </c>
      <c r="G42" s="88">
        <f t="shared" si="3"/>
        <v>129822511</v>
      </c>
      <c r="H42" s="88">
        <f t="shared" si="3"/>
        <v>11927954</v>
      </c>
      <c r="I42" s="88">
        <f t="shared" si="3"/>
        <v>7671316</v>
      </c>
      <c r="J42" s="88">
        <f t="shared" si="3"/>
        <v>149421781</v>
      </c>
      <c r="K42" s="88">
        <f t="shared" si="3"/>
        <v>4956463</v>
      </c>
      <c r="L42" s="88">
        <f t="shared" si="3"/>
        <v>1418242</v>
      </c>
      <c r="M42" s="88">
        <f t="shared" si="3"/>
        <v>-2341572</v>
      </c>
      <c r="N42" s="88">
        <f t="shared" si="3"/>
        <v>4033133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153454914</v>
      </c>
      <c r="X42" s="88">
        <f t="shared" si="3"/>
        <v>129305663</v>
      </c>
      <c r="Y42" s="88">
        <f t="shared" si="3"/>
        <v>24149251</v>
      </c>
      <c r="Z42" s="208">
        <f>+IF(X42&lt;&gt;0,+(Y42/X42)*100,0)</f>
        <v>18.67609696259011</v>
      </c>
      <c r="AA42" s="206">
        <f>SUM(AA38:AA41)</f>
        <v>258611324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8208180</v>
      </c>
      <c r="D44" s="210">
        <f>+D42-D43</f>
        <v>0</v>
      </c>
      <c r="E44" s="211">
        <f t="shared" si="4"/>
        <v>258611324</v>
      </c>
      <c r="F44" s="77">
        <f t="shared" si="4"/>
        <v>258611324</v>
      </c>
      <c r="G44" s="77">
        <f t="shared" si="4"/>
        <v>129822511</v>
      </c>
      <c r="H44" s="77">
        <f t="shared" si="4"/>
        <v>11927954</v>
      </c>
      <c r="I44" s="77">
        <f t="shared" si="4"/>
        <v>7671316</v>
      </c>
      <c r="J44" s="77">
        <f t="shared" si="4"/>
        <v>149421781</v>
      </c>
      <c r="K44" s="77">
        <f t="shared" si="4"/>
        <v>4956463</v>
      </c>
      <c r="L44" s="77">
        <f t="shared" si="4"/>
        <v>1418242</v>
      </c>
      <c r="M44" s="77">
        <f t="shared" si="4"/>
        <v>-2341572</v>
      </c>
      <c r="N44" s="77">
        <f t="shared" si="4"/>
        <v>4033133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153454914</v>
      </c>
      <c r="X44" s="77">
        <f t="shared" si="4"/>
        <v>129305663</v>
      </c>
      <c r="Y44" s="77">
        <f t="shared" si="4"/>
        <v>24149251</v>
      </c>
      <c r="Z44" s="212">
        <f>+IF(X44&lt;&gt;0,+(Y44/X44)*100,0)</f>
        <v>18.67609696259011</v>
      </c>
      <c r="AA44" s="210">
        <f>+AA42-AA43</f>
        <v>258611324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8208180</v>
      </c>
      <c r="D46" s="206">
        <f>SUM(D44:D45)</f>
        <v>0</v>
      </c>
      <c r="E46" s="207">
        <f t="shared" si="5"/>
        <v>258611324</v>
      </c>
      <c r="F46" s="88">
        <f t="shared" si="5"/>
        <v>258611324</v>
      </c>
      <c r="G46" s="88">
        <f t="shared" si="5"/>
        <v>129822511</v>
      </c>
      <c r="H46" s="88">
        <f t="shared" si="5"/>
        <v>11927954</v>
      </c>
      <c r="I46" s="88">
        <f t="shared" si="5"/>
        <v>7671316</v>
      </c>
      <c r="J46" s="88">
        <f t="shared" si="5"/>
        <v>149421781</v>
      </c>
      <c r="K46" s="88">
        <f t="shared" si="5"/>
        <v>4956463</v>
      </c>
      <c r="L46" s="88">
        <f t="shared" si="5"/>
        <v>1418242</v>
      </c>
      <c r="M46" s="88">
        <f t="shared" si="5"/>
        <v>-2341572</v>
      </c>
      <c r="N46" s="88">
        <f t="shared" si="5"/>
        <v>4033133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153454914</v>
      </c>
      <c r="X46" s="88">
        <f t="shared" si="5"/>
        <v>129305663</v>
      </c>
      <c r="Y46" s="88">
        <f t="shared" si="5"/>
        <v>24149251</v>
      </c>
      <c r="Z46" s="208">
        <f>+IF(X46&lt;&gt;0,+(Y46/X46)*100,0)</f>
        <v>18.67609696259011</v>
      </c>
      <c r="AA46" s="206">
        <f>SUM(AA44:AA45)</f>
        <v>258611324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8208180</v>
      </c>
      <c r="D48" s="217">
        <f>SUM(D46:D47)</f>
        <v>0</v>
      </c>
      <c r="E48" s="218">
        <f t="shared" si="6"/>
        <v>258611324</v>
      </c>
      <c r="F48" s="219">
        <f t="shared" si="6"/>
        <v>258611324</v>
      </c>
      <c r="G48" s="219">
        <f t="shared" si="6"/>
        <v>129822511</v>
      </c>
      <c r="H48" s="220">
        <f t="shared" si="6"/>
        <v>11927954</v>
      </c>
      <c r="I48" s="220">
        <f t="shared" si="6"/>
        <v>7671316</v>
      </c>
      <c r="J48" s="220">
        <f t="shared" si="6"/>
        <v>149421781</v>
      </c>
      <c r="K48" s="220">
        <f t="shared" si="6"/>
        <v>4956463</v>
      </c>
      <c r="L48" s="220">
        <f t="shared" si="6"/>
        <v>1418242</v>
      </c>
      <c r="M48" s="219">
        <f t="shared" si="6"/>
        <v>-2341572</v>
      </c>
      <c r="N48" s="219">
        <f t="shared" si="6"/>
        <v>4033133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153454914</v>
      </c>
      <c r="X48" s="220">
        <f t="shared" si="6"/>
        <v>129305663</v>
      </c>
      <c r="Y48" s="220">
        <f t="shared" si="6"/>
        <v>24149251</v>
      </c>
      <c r="Z48" s="221">
        <f>+IF(X48&lt;&gt;0,+(Y48/X48)*100,0)</f>
        <v>18.67609696259011</v>
      </c>
      <c r="AA48" s="222">
        <f>SUM(AA46:AA47)</f>
        <v>258611324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1120000</v>
      </c>
      <c r="F5" s="100">
        <f t="shared" si="0"/>
        <v>1120000</v>
      </c>
      <c r="G5" s="100">
        <f t="shared" si="0"/>
        <v>0</v>
      </c>
      <c r="H5" s="100">
        <f t="shared" si="0"/>
        <v>316123</v>
      </c>
      <c r="I5" s="100">
        <f t="shared" si="0"/>
        <v>6200</v>
      </c>
      <c r="J5" s="100">
        <f t="shared" si="0"/>
        <v>322323</v>
      </c>
      <c r="K5" s="100">
        <f t="shared" si="0"/>
        <v>54000</v>
      </c>
      <c r="L5" s="100">
        <f t="shared" si="0"/>
        <v>5450</v>
      </c>
      <c r="M5" s="100">
        <f t="shared" si="0"/>
        <v>17868</v>
      </c>
      <c r="N5" s="100">
        <f t="shared" si="0"/>
        <v>77318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399641</v>
      </c>
      <c r="X5" s="100">
        <f t="shared" si="0"/>
        <v>560000</v>
      </c>
      <c r="Y5" s="100">
        <f t="shared" si="0"/>
        <v>-160359</v>
      </c>
      <c r="Z5" s="137">
        <f>+IF(X5&lt;&gt;0,+(Y5/X5)*100,0)</f>
        <v>-28.635535714285716</v>
      </c>
      <c r="AA5" s="153">
        <f>SUM(AA6:AA8)</f>
        <v>1120000</v>
      </c>
    </row>
    <row r="6" spans="1:27" ht="13.5">
      <c r="A6" s="138" t="s">
        <v>75</v>
      </c>
      <c r="B6" s="136"/>
      <c r="C6" s="155"/>
      <c r="D6" s="155"/>
      <c r="E6" s="156">
        <v>800000</v>
      </c>
      <c r="F6" s="60">
        <v>800000</v>
      </c>
      <c r="G6" s="60"/>
      <c r="H6" s="60">
        <v>316123</v>
      </c>
      <c r="I6" s="60"/>
      <c r="J6" s="60">
        <v>316123</v>
      </c>
      <c r="K6" s="60"/>
      <c r="L6" s="60">
        <v>5450</v>
      </c>
      <c r="M6" s="60">
        <v>17868</v>
      </c>
      <c r="N6" s="60">
        <v>23318</v>
      </c>
      <c r="O6" s="60"/>
      <c r="P6" s="60"/>
      <c r="Q6" s="60"/>
      <c r="R6" s="60"/>
      <c r="S6" s="60"/>
      <c r="T6" s="60"/>
      <c r="U6" s="60"/>
      <c r="V6" s="60"/>
      <c r="W6" s="60">
        <v>339441</v>
      </c>
      <c r="X6" s="60">
        <v>400000</v>
      </c>
      <c r="Y6" s="60">
        <v>-60559</v>
      </c>
      <c r="Z6" s="140">
        <v>-15.14</v>
      </c>
      <c r="AA6" s="62">
        <v>800000</v>
      </c>
    </row>
    <row r="7" spans="1:27" ht="13.5">
      <c r="A7" s="138" t="s">
        <v>76</v>
      </c>
      <c r="B7" s="136"/>
      <c r="C7" s="157"/>
      <c r="D7" s="157"/>
      <c r="E7" s="158">
        <v>160000</v>
      </c>
      <c r="F7" s="159">
        <v>160000</v>
      </c>
      <c r="G7" s="159"/>
      <c r="H7" s="159"/>
      <c r="I7" s="159">
        <v>6200</v>
      </c>
      <c r="J7" s="159">
        <v>6200</v>
      </c>
      <c r="K7" s="159">
        <v>54000</v>
      </c>
      <c r="L7" s="159"/>
      <c r="M7" s="159"/>
      <c r="N7" s="159">
        <v>54000</v>
      </c>
      <c r="O7" s="159"/>
      <c r="P7" s="159"/>
      <c r="Q7" s="159"/>
      <c r="R7" s="159"/>
      <c r="S7" s="159"/>
      <c r="T7" s="159"/>
      <c r="U7" s="159"/>
      <c r="V7" s="159"/>
      <c r="W7" s="159">
        <v>60200</v>
      </c>
      <c r="X7" s="159">
        <v>80000</v>
      </c>
      <c r="Y7" s="159">
        <v>-19800</v>
      </c>
      <c r="Z7" s="141">
        <v>-24.75</v>
      </c>
      <c r="AA7" s="225">
        <v>160000</v>
      </c>
    </row>
    <row r="8" spans="1:27" ht="13.5">
      <c r="A8" s="138" t="s">
        <v>77</v>
      </c>
      <c r="B8" s="136"/>
      <c r="C8" s="155"/>
      <c r="D8" s="155"/>
      <c r="E8" s="156">
        <v>160000</v>
      </c>
      <c r="F8" s="60">
        <v>160000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80000</v>
      </c>
      <c r="Y8" s="60">
        <v>-80000</v>
      </c>
      <c r="Z8" s="140">
        <v>-100</v>
      </c>
      <c r="AA8" s="62">
        <v>160000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2678000</v>
      </c>
      <c r="F9" s="100">
        <f t="shared" si="1"/>
        <v>2678000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1339000</v>
      </c>
      <c r="Y9" s="100">
        <f t="shared" si="1"/>
        <v>-1339000</v>
      </c>
      <c r="Z9" s="137">
        <f>+IF(X9&lt;&gt;0,+(Y9/X9)*100,0)</f>
        <v>-100</v>
      </c>
      <c r="AA9" s="102">
        <f>SUM(AA10:AA14)</f>
        <v>2678000</v>
      </c>
    </row>
    <row r="10" spans="1:27" ht="13.5">
      <c r="A10" s="138" t="s">
        <v>79</v>
      </c>
      <c r="B10" s="136"/>
      <c r="C10" s="155"/>
      <c r="D10" s="155"/>
      <c r="E10" s="156">
        <v>2468000</v>
      </c>
      <c r="F10" s="60">
        <v>2468000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1234000</v>
      </c>
      <c r="Y10" s="60">
        <v>-1234000</v>
      </c>
      <c r="Z10" s="140">
        <v>-100</v>
      </c>
      <c r="AA10" s="62">
        <v>2468000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210000</v>
      </c>
      <c r="F14" s="159">
        <v>210000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105000</v>
      </c>
      <c r="Y14" s="159">
        <v>-105000</v>
      </c>
      <c r="Z14" s="141">
        <v>-100</v>
      </c>
      <c r="AA14" s="225">
        <v>210000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2454000</v>
      </c>
      <c r="F15" s="100">
        <f t="shared" si="2"/>
        <v>2454000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1227000</v>
      </c>
      <c r="Y15" s="100">
        <f t="shared" si="2"/>
        <v>-1227000</v>
      </c>
      <c r="Z15" s="137">
        <f>+IF(X15&lt;&gt;0,+(Y15/X15)*100,0)</f>
        <v>-100</v>
      </c>
      <c r="AA15" s="102">
        <f>SUM(AA16:AA18)</f>
        <v>2454000</v>
      </c>
    </row>
    <row r="16" spans="1:27" ht="13.5">
      <c r="A16" s="138" t="s">
        <v>85</v>
      </c>
      <c r="B16" s="136"/>
      <c r="C16" s="155"/>
      <c r="D16" s="155"/>
      <c r="E16" s="156">
        <v>455000</v>
      </c>
      <c r="F16" s="60">
        <v>455000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227500</v>
      </c>
      <c r="Y16" s="60">
        <v>-227500</v>
      </c>
      <c r="Z16" s="140">
        <v>-100</v>
      </c>
      <c r="AA16" s="62">
        <v>455000</v>
      </c>
    </row>
    <row r="17" spans="1:27" ht="13.5">
      <c r="A17" s="138" t="s">
        <v>86</v>
      </c>
      <c r="B17" s="136"/>
      <c r="C17" s="155"/>
      <c r="D17" s="155"/>
      <c r="E17" s="156">
        <v>1999000</v>
      </c>
      <c r="F17" s="60">
        <v>1999000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999500</v>
      </c>
      <c r="Y17" s="60">
        <v>-999500</v>
      </c>
      <c r="Z17" s="140">
        <v>-100</v>
      </c>
      <c r="AA17" s="62">
        <v>1999000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101466302</v>
      </c>
      <c r="D19" s="153">
        <f>SUM(D20:D23)</f>
        <v>0</v>
      </c>
      <c r="E19" s="154">
        <f t="shared" si="3"/>
        <v>189785000</v>
      </c>
      <c r="F19" s="100">
        <f t="shared" si="3"/>
        <v>189785000</v>
      </c>
      <c r="G19" s="100">
        <f t="shared" si="3"/>
        <v>34755945</v>
      </c>
      <c r="H19" s="100">
        <f t="shared" si="3"/>
        <v>19702558</v>
      </c>
      <c r="I19" s="100">
        <f t="shared" si="3"/>
        <v>17461867</v>
      </c>
      <c r="J19" s="100">
        <f t="shared" si="3"/>
        <v>71920370</v>
      </c>
      <c r="K19" s="100">
        <f t="shared" si="3"/>
        <v>14748926</v>
      </c>
      <c r="L19" s="100">
        <f t="shared" si="3"/>
        <v>13783779</v>
      </c>
      <c r="M19" s="100">
        <f t="shared" si="3"/>
        <v>8018725</v>
      </c>
      <c r="N19" s="100">
        <f t="shared" si="3"/>
        <v>36551430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108471800</v>
      </c>
      <c r="X19" s="100">
        <f t="shared" si="3"/>
        <v>94892500</v>
      </c>
      <c r="Y19" s="100">
        <f t="shared" si="3"/>
        <v>13579300</v>
      </c>
      <c r="Z19" s="137">
        <f>+IF(X19&lt;&gt;0,+(Y19/X19)*100,0)</f>
        <v>14.310193113259743</v>
      </c>
      <c r="AA19" s="102">
        <f>SUM(AA20:AA23)</f>
        <v>189785000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101466302</v>
      </c>
      <c r="D21" s="155"/>
      <c r="E21" s="156">
        <v>189785000</v>
      </c>
      <c r="F21" s="60">
        <v>189785000</v>
      </c>
      <c r="G21" s="60">
        <v>34755945</v>
      </c>
      <c r="H21" s="60">
        <v>19702558</v>
      </c>
      <c r="I21" s="60">
        <v>17461867</v>
      </c>
      <c r="J21" s="60">
        <v>71920370</v>
      </c>
      <c r="K21" s="60">
        <v>14748926</v>
      </c>
      <c r="L21" s="60">
        <v>13783779</v>
      </c>
      <c r="M21" s="60">
        <v>8018725</v>
      </c>
      <c r="N21" s="60">
        <v>36551430</v>
      </c>
      <c r="O21" s="60"/>
      <c r="P21" s="60"/>
      <c r="Q21" s="60"/>
      <c r="R21" s="60"/>
      <c r="S21" s="60"/>
      <c r="T21" s="60"/>
      <c r="U21" s="60"/>
      <c r="V21" s="60"/>
      <c r="W21" s="60">
        <v>108471800</v>
      </c>
      <c r="X21" s="60">
        <v>94892500</v>
      </c>
      <c r="Y21" s="60">
        <v>13579300</v>
      </c>
      <c r="Z21" s="140">
        <v>14.31</v>
      </c>
      <c r="AA21" s="62">
        <v>189785000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101466302</v>
      </c>
      <c r="D25" s="217">
        <f>+D5+D9+D15+D19+D24</f>
        <v>0</v>
      </c>
      <c r="E25" s="230">
        <f t="shared" si="4"/>
        <v>196037000</v>
      </c>
      <c r="F25" s="219">
        <f t="shared" si="4"/>
        <v>196037000</v>
      </c>
      <c r="G25" s="219">
        <f t="shared" si="4"/>
        <v>34755945</v>
      </c>
      <c r="H25" s="219">
        <f t="shared" si="4"/>
        <v>20018681</v>
      </c>
      <c r="I25" s="219">
        <f t="shared" si="4"/>
        <v>17468067</v>
      </c>
      <c r="J25" s="219">
        <f t="shared" si="4"/>
        <v>72242693</v>
      </c>
      <c r="K25" s="219">
        <f t="shared" si="4"/>
        <v>14802926</v>
      </c>
      <c r="L25" s="219">
        <f t="shared" si="4"/>
        <v>13789229</v>
      </c>
      <c r="M25" s="219">
        <f t="shared" si="4"/>
        <v>8036593</v>
      </c>
      <c r="N25" s="219">
        <f t="shared" si="4"/>
        <v>36628748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108871441</v>
      </c>
      <c r="X25" s="219">
        <f t="shared" si="4"/>
        <v>98018500</v>
      </c>
      <c r="Y25" s="219">
        <f t="shared" si="4"/>
        <v>10852941</v>
      </c>
      <c r="Z25" s="231">
        <f>+IF(X25&lt;&gt;0,+(Y25/X25)*100,0)</f>
        <v>11.072339405316344</v>
      </c>
      <c r="AA25" s="232">
        <f>+AA5+AA9+AA15+AA19+AA24</f>
        <v>196037000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101466302</v>
      </c>
      <c r="D28" s="155"/>
      <c r="E28" s="156">
        <v>191379000</v>
      </c>
      <c r="F28" s="60">
        <v>191379000</v>
      </c>
      <c r="G28" s="60">
        <v>34755945</v>
      </c>
      <c r="H28" s="60">
        <v>19702558</v>
      </c>
      <c r="I28" s="60">
        <v>17461867</v>
      </c>
      <c r="J28" s="60">
        <v>71920370</v>
      </c>
      <c r="K28" s="60">
        <v>14802926</v>
      </c>
      <c r="L28" s="60">
        <v>13783779</v>
      </c>
      <c r="M28" s="60">
        <v>8018725</v>
      </c>
      <c r="N28" s="60">
        <v>36605430</v>
      </c>
      <c r="O28" s="60"/>
      <c r="P28" s="60"/>
      <c r="Q28" s="60"/>
      <c r="R28" s="60"/>
      <c r="S28" s="60"/>
      <c r="T28" s="60"/>
      <c r="U28" s="60"/>
      <c r="V28" s="60"/>
      <c r="W28" s="60">
        <v>108525800</v>
      </c>
      <c r="X28" s="60">
        <v>95689500</v>
      </c>
      <c r="Y28" s="60">
        <v>12836300</v>
      </c>
      <c r="Z28" s="140">
        <v>13.41</v>
      </c>
      <c r="AA28" s="155">
        <v>191379000</v>
      </c>
    </row>
    <row r="29" spans="1:27" ht="13.5">
      <c r="A29" s="234" t="s">
        <v>134</v>
      </c>
      <c r="B29" s="136"/>
      <c r="C29" s="155"/>
      <c r="D29" s="155"/>
      <c r="E29" s="156">
        <v>2468000</v>
      </c>
      <c r="F29" s="60">
        <v>2468000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1234000</v>
      </c>
      <c r="Y29" s="60">
        <v>-1234000</v>
      </c>
      <c r="Z29" s="140">
        <v>-100</v>
      </c>
      <c r="AA29" s="62">
        <v>2468000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101466302</v>
      </c>
      <c r="D32" s="210">
        <f>SUM(D28:D31)</f>
        <v>0</v>
      </c>
      <c r="E32" s="211">
        <f t="shared" si="5"/>
        <v>193847000</v>
      </c>
      <c r="F32" s="77">
        <f t="shared" si="5"/>
        <v>193847000</v>
      </c>
      <c r="G32" s="77">
        <f t="shared" si="5"/>
        <v>34755945</v>
      </c>
      <c r="H32" s="77">
        <f t="shared" si="5"/>
        <v>19702558</v>
      </c>
      <c r="I32" s="77">
        <f t="shared" si="5"/>
        <v>17461867</v>
      </c>
      <c r="J32" s="77">
        <f t="shared" si="5"/>
        <v>71920370</v>
      </c>
      <c r="K32" s="77">
        <f t="shared" si="5"/>
        <v>14802926</v>
      </c>
      <c r="L32" s="77">
        <f t="shared" si="5"/>
        <v>13783779</v>
      </c>
      <c r="M32" s="77">
        <f t="shared" si="5"/>
        <v>8018725</v>
      </c>
      <c r="N32" s="77">
        <f t="shared" si="5"/>
        <v>36605430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108525800</v>
      </c>
      <c r="X32" s="77">
        <f t="shared" si="5"/>
        <v>96923500</v>
      </c>
      <c r="Y32" s="77">
        <f t="shared" si="5"/>
        <v>11602300</v>
      </c>
      <c r="Z32" s="212">
        <f>+IF(X32&lt;&gt;0,+(Y32/X32)*100,0)</f>
        <v>11.970574731618235</v>
      </c>
      <c r="AA32" s="79">
        <f>SUM(AA28:AA31)</f>
        <v>193847000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750000</v>
      </c>
      <c r="F34" s="60">
        <v>750000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375000</v>
      </c>
      <c r="Y34" s="60">
        <v>-375000</v>
      </c>
      <c r="Z34" s="140">
        <v>-100</v>
      </c>
      <c r="AA34" s="62">
        <v>750000</v>
      </c>
    </row>
    <row r="35" spans="1:27" ht="13.5">
      <c r="A35" s="237" t="s">
        <v>53</v>
      </c>
      <c r="B35" s="136"/>
      <c r="C35" s="155"/>
      <c r="D35" s="155"/>
      <c r="E35" s="156">
        <v>1440000</v>
      </c>
      <c r="F35" s="60">
        <v>1440000</v>
      </c>
      <c r="G35" s="60"/>
      <c r="H35" s="60">
        <v>316123</v>
      </c>
      <c r="I35" s="60">
        <v>6200</v>
      </c>
      <c r="J35" s="60">
        <v>322323</v>
      </c>
      <c r="K35" s="60"/>
      <c r="L35" s="60">
        <v>5450</v>
      </c>
      <c r="M35" s="60">
        <v>17868</v>
      </c>
      <c r="N35" s="60">
        <v>23318</v>
      </c>
      <c r="O35" s="60"/>
      <c r="P35" s="60"/>
      <c r="Q35" s="60"/>
      <c r="R35" s="60"/>
      <c r="S35" s="60"/>
      <c r="T35" s="60"/>
      <c r="U35" s="60"/>
      <c r="V35" s="60"/>
      <c r="W35" s="60">
        <v>345641</v>
      </c>
      <c r="X35" s="60">
        <v>720000</v>
      </c>
      <c r="Y35" s="60">
        <v>-374359</v>
      </c>
      <c r="Z35" s="140">
        <v>-51.99</v>
      </c>
      <c r="AA35" s="62">
        <v>1440000</v>
      </c>
    </row>
    <row r="36" spans="1:27" ht="13.5">
      <c r="A36" s="238" t="s">
        <v>139</v>
      </c>
      <c r="B36" s="149"/>
      <c r="C36" s="222">
        <f aca="true" t="shared" si="6" ref="C36:Y36">SUM(C32:C35)</f>
        <v>101466302</v>
      </c>
      <c r="D36" s="222">
        <f>SUM(D32:D35)</f>
        <v>0</v>
      </c>
      <c r="E36" s="218">
        <f t="shared" si="6"/>
        <v>196037000</v>
      </c>
      <c r="F36" s="220">
        <f t="shared" si="6"/>
        <v>196037000</v>
      </c>
      <c r="G36" s="220">
        <f t="shared" si="6"/>
        <v>34755945</v>
      </c>
      <c r="H36" s="220">
        <f t="shared" si="6"/>
        <v>20018681</v>
      </c>
      <c r="I36" s="220">
        <f t="shared" si="6"/>
        <v>17468067</v>
      </c>
      <c r="J36" s="220">
        <f t="shared" si="6"/>
        <v>72242693</v>
      </c>
      <c r="K36" s="220">
        <f t="shared" si="6"/>
        <v>14802926</v>
      </c>
      <c r="L36" s="220">
        <f t="shared" si="6"/>
        <v>13789229</v>
      </c>
      <c r="M36" s="220">
        <f t="shared" si="6"/>
        <v>8036593</v>
      </c>
      <c r="N36" s="220">
        <f t="shared" si="6"/>
        <v>36628748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108871441</v>
      </c>
      <c r="X36" s="220">
        <f t="shared" si="6"/>
        <v>98018500</v>
      </c>
      <c r="Y36" s="220">
        <f t="shared" si="6"/>
        <v>10852941</v>
      </c>
      <c r="Z36" s="221">
        <f>+IF(X36&lt;&gt;0,+(Y36/X36)*100,0)</f>
        <v>11.072339405316344</v>
      </c>
      <c r="AA36" s="239">
        <f>SUM(AA32:AA35)</f>
        <v>196037000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153300175</v>
      </c>
      <c r="D6" s="155"/>
      <c r="E6" s="59">
        <v>8000</v>
      </c>
      <c r="F6" s="60">
        <v>8000</v>
      </c>
      <c r="G6" s="60">
        <v>62651355</v>
      </c>
      <c r="H6" s="60">
        <v>25295777</v>
      </c>
      <c r="I6" s="60">
        <v>69069161</v>
      </c>
      <c r="J6" s="60">
        <v>69069161</v>
      </c>
      <c r="K6" s="60">
        <v>25295777</v>
      </c>
      <c r="L6" s="60">
        <v>63383587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4000</v>
      </c>
      <c r="Y6" s="60">
        <v>-4000</v>
      </c>
      <c r="Z6" s="140">
        <v>-100</v>
      </c>
      <c r="AA6" s="62">
        <v>8000</v>
      </c>
    </row>
    <row r="7" spans="1:27" ht="13.5">
      <c r="A7" s="249" t="s">
        <v>144</v>
      </c>
      <c r="B7" s="182"/>
      <c r="C7" s="155"/>
      <c r="D7" s="155"/>
      <c r="E7" s="59">
        <v>145165000</v>
      </c>
      <c r="F7" s="60">
        <v>145165000</v>
      </c>
      <c r="G7" s="60">
        <v>237936449</v>
      </c>
      <c r="H7" s="60">
        <v>238996228</v>
      </c>
      <c r="I7" s="60">
        <v>159309202</v>
      </c>
      <c r="J7" s="60">
        <v>159309202</v>
      </c>
      <c r="K7" s="60">
        <v>238996228</v>
      </c>
      <c r="L7" s="60">
        <v>175678074</v>
      </c>
      <c r="M7" s="60">
        <v>175687000</v>
      </c>
      <c r="N7" s="60">
        <v>175687000</v>
      </c>
      <c r="O7" s="60"/>
      <c r="P7" s="60"/>
      <c r="Q7" s="60"/>
      <c r="R7" s="60"/>
      <c r="S7" s="60"/>
      <c r="T7" s="60"/>
      <c r="U7" s="60"/>
      <c r="V7" s="60"/>
      <c r="W7" s="60">
        <v>175687000</v>
      </c>
      <c r="X7" s="60">
        <v>72582500</v>
      </c>
      <c r="Y7" s="60">
        <v>103104500</v>
      </c>
      <c r="Z7" s="140">
        <v>142.05</v>
      </c>
      <c r="AA7" s="62">
        <v>145165000</v>
      </c>
    </row>
    <row r="8" spans="1:27" ht="13.5">
      <c r="A8" s="249" t="s">
        <v>145</v>
      </c>
      <c r="B8" s="182"/>
      <c r="C8" s="155">
        <v>35478433</v>
      </c>
      <c r="D8" s="155"/>
      <c r="E8" s="59">
        <v>210706000</v>
      </c>
      <c r="F8" s="60">
        <v>210706000</v>
      </c>
      <c r="G8" s="60">
        <v>518798182</v>
      </c>
      <c r="H8" s="60">
        <v>527144833</v>
      </c>
      <c r="I8" s="60">
        <v>534341348</v>
      </c>
      <c r="J8" s="60">
        <v>534341348</v>
      </c>
      <c r="K8" s="60">
        <v>527144833</v>
      </c>
      <c r="L8" s="60">
        <v>555148329</v>
      </c>
      <c r="M8" s="60">
        <v>560916352</v>
      </c>
      <c r="N8" s="60">
        <v>560916352</v>
      </c>
      <c r="O8" s="60"/>
      <c r="P8" s="60"/>
      <c r="Q8" s="60"/>
      <c r="R8" s="60"/>
      <c r="S8" s="60"/>
      <c r="T8" s="60"/>
      <c r="U8" s="60"/>
      <c r="V8" s="60"/>
      <c r="W8" s="60">
        <v>560916352</v>
      </c>
      <c r="X8" s="60">
        <v>105353000</v>
      </c>
      <c r="Y8" s="60">
        <v>455563352</v>
      </c>
      <c r="Z8" s="140">
        <v>432.42</v>
      </c>
      <c r="AA8" s="62">
        <v>210706000</v>
      </c>
    </row>
    <row r="9" spans="1:27" ht="13.5">
      <c r="A9" s="249" t="s">
        <v>146</v>
      </c>
      <c r="B9" s="182"/>
      <c r="C9" s="155">
        <v>7282383</v>
      </c>
      <c r="D9" s="155"/>
      <c r="E9" s="59">
        <v>4335000</v>
      </c>
      <c r="F9" s="60">
        <v>4335000</v>
      </c>
      <c r="G9" s="60">
        <v>24407921</v>
      </c>
      <c r="H9" s="60">
        <v>18427712</v>
      </c>
      <c r="I9" s="60">
        <v>4488407</v>
      </c>
      <c r="J9" s="60">
        <v>4488407</v>
      </c>
      <c r="K9" s="60">
        <v>18427712</v>
      </c>
      <c r="L9" s="60">
        <v>4446564</v>
      </c>
      <c r="M9" s="60">
        <v>4446683</v>
      </c>
      <c r="N9" s="60">
        <v>4446683</v>
      </c>
      <c r="O9" s="60"/>
      <c r="P9" s="60"/>
      <c r="Q9" s="60"/>
      <c r="R9" s="60"/>
      <c r="S9" s="60"/>
      <c r="T9" s="60"/>
      <c r="U9" s="60"/>
      <c r="V9" s="60"/>
      <c r="W9" s="60">
        <v>4446683</v>
      </c>
      <c r="X9" s="60">
        <v>2167500</v>
      </c>
      <c r="Y9" s="60">
        <v>2279183</v>
      </c>
      <c r="Z9" s="140">
        <v>105.15</v>
      </c>
      <c r="AA9" s="62">
        <v>4335000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5852799</v>
      </c>
      <c r="D11" s="155"/>
      <c r="E11" s="59">
        <v>4124000</v>
      </c>
      <c r="F11" s="60">
        <v>4124000</v>
      </c>
      <c r="G11" s="60">
        <v>4503991</v>
      </c>
      <c r="H11" s="60">
        <v>4503997</v>
      </c>
      <c r="I11" s="60">
        <v>4533328</v>
      </c>
      <c r="J11" s="60">
        <v>4533328</v>
      </c>
      <c r="K11" s="60">
        <v>4503997</v>
      </c>
      <c r="L11" s="60">
        <v>7250857</v>
      </c>
      <c r="M11" s="60">
        <v>4682907</v>
      </c>
      <c r="N11" s="60">
        <v>4682907</v>
      </c>
      <c r="O11" s="60"/>
      <c r="P11" s="60"/>
      <c r="Q11" s="60"/>
      <c r="R11" s="60"/>
      <c r="S11" s="60"/>
      <c r="T11" s="60"/>
      <c r="U11" s="60"/>
      <c r="V11" s="60"/>
      <c r="W11" s="60">
        <v>4682907</v>
      </c>
      <c r="X11" s="60">
        <v>2062000</v>
      </c>
      <c r="Y11" s="60">
        <v>2620907</v>
      </c>
      <c r="Z11" s="140">
        <v>127.11</v>
      </c>
      <c r="AA11" s="62">
        <v>4124000</v>
      </c>
    </row>
    <row r="12" spans="1:27" ht="13.5">
      <c r="A12" s="250" t="s">
        <v>56</v>
      </c>
      <c r="B12" s="251"/>
      <c r="C12" s="168">
        <f aca="true" t="shared" si="0" ref="C12:Y12">SUM(C6:C11)</f>
        <v>201913790</v>
      </c>
      <c r="D12" s="168">
        <f>SUM(D6:D11)</f>
        <v>0</v>
      </c>
      <c r="E12" s="72">
        <f t="shared" si="0"/>
        <v>364338000</v>
      </c>
      <c r="F12" s="73">
        <f t="shared" si="0"/>
        <v>364338000</v>
      </c>
      <c r="G12" s="73">
        <f t="shared" si="0"/>
        <v>848297898</v>
      </c>
      <c r="H12" s="73">
        <f t="shared" si="0"/>
        <v>814368547</v>
      </c>
      <c r="I12" s="73">
        <f t="shared" si="0"/>
        <v>771741446</v>
      </c>
      <c r="J12" s="73">
        <f t="shared" si="0"/>
        <v>771741446</v>
      </c>
      <c r="K12" s="73">
        <f t="shared" si="0"/>
        <v>814368547</v>
      </c>
      <c r="L12" s="73">
        <f t="shared" si="0"/>
        <v>805907411</v>
      </c>
      <c r="M12" s="73">
        <f t="shared" si="0"/>
        <v>745732942</v>
      </c>
      <c r="N12" s="73">
        <f t="shared" si="0"/>
        <v>745732942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745732942</v>
      </c>
      <c r="X12" s="73">
        <f t="shared" si="0"/>
        <v>182169000</v>
      </c>
      <c r="Y12" s="73">
        <f t="shared" si="0"/>
        <v>563563942</v>
      </c>
      <c r="Z12" s="170">
        <f>+IF(X12&lt;&gt;0,+(Y12/X12)*100,0)</f>
        <v>309.3632517058336</v>
      </c>
      <c r="AA12" s="74">
        <f>SUM(AA6:AA11)</f>
        <v>364338000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812442125</v>
      </c>
      <c r="D19" s="155"/>
      <c r="E19" s="59">
        <v>1063422000</v>
      </c>
      <c r="F19" s="60">
        <v>1063422000</v>
      </c>
      <c r="G19" s="60">
        <v>915367832</v>
      </c>
      <c r="H19" s="60">
        <v>915367832</v>
      </c>
      <c r="I19" s="60">
        <v>915367832</v>
      </c>
      <c r="J19" s="60">
        <v>915367832</v>
      </c>
      <c r="K19" s="60">
        <v>915367832</v>
      </c>
      <c r="L19" s="60">
        <v>915308709</v>
      </c>
      <c r="M19" s="60">
        <v>776627029</v>
      </c>
      <c r="N19" s="60">
        <v>776627029</v>
      </c>
      <c r="O19" s="60"/>
      <c r="P19" s="60"/>
      <c r="Q19" s="60"/>
      <c r="R19" s="60"/>
      <c r="S19" s="60"/>
      <c r="T19" s="60"/>
      <c r="U19" s="60"/>
      <c r="V19" s="60"/>
      <c r="W19" s="60">
        <v>776627029</v>
      </c>
      <c r="X19" s="60">
        <v>531711000</v>
      </c>
      <c r="Y19" s="60">
        <v>244916029</v>
      </c>
      <c r="Z19" s="140">
        <v>46.06</v>
      </c>
      <c r="AA19" s="62">
        <v>1063422000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47209</v>
      </c>
      <c r="D22" s="155"/>
      <c r="E22" s="59">
        <v>47000</v>
      </c>
      <c r="F22" s="60">
        <v>47000</v>
      </c>
      <c r="G22" s="60">
        <v>49000</v>
      </c>
      <c r="H22" s="60">
        <v>49000</v>
      </c>
      <c r="I22" s="60">
        <v>49000</v>
      </c>
      <c r="J22" s="60">
        <v>49000</v>
      </c>
      <c r="K22" s="60">
        <v>49000</v>
      </c>
      <c r="L22" s="60">
        <v>47209</v>
      </c>
      <c r="M22" s="60">
        <v>49897</v>
      </c>
      <c r="N22" s="60">
        <v>49897</v>
      </c>
      <c r="O22" s="60"/>
      <c r="P22" s="60"/>
      <c r="Q22" s="60"/>
      <c r="R22" s="60"/>
      <c r="S22" s="60"/>
      <c r="T22" s="60"/>
      <c r="U22" s="60"/>
      <c r="V22" s="60"/>
      <c r="W22" s="60">
        <v>49897</v>
      </c>
      <c r="X22" s="60">
        <v>23500</v>
      </c>
      <c r="Y22" s="60">
        <v>26397</v>
      </c>
      <c r="Z22" s="140">
        <v>112.33</v>
      </c>
      <c r="AA22" s="62">
        <v>47000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812489334</v>
      </c>
      <c r="D24" s="168">
        <f>SUM(D15:D23)</f>
        <v>0</v>
      </c>
      <c r="E24" s="76">
        <f t="shared" si="1"/>
        <v>1063469000</v>
      </c>
      <c r="F24" s="77">
        <f t="shared" si="1"/>
        <v>1063469000</v>
      </c>
      <c r="G24" s="77">
        <f t="shared" si="1"/>
        <v>915416832</v>
      </c>
      <c r="H24" s="77">
        <f t="shared" si="1"/>
        <v>915416832</v>
      </c>
      <c r="I24" s="77">
        <f t="shared" si="1"/>
        <v>915416832</v>
      </c>
      <c r="J24" s="77">
        <f t="shared" si="1"/>
        <v>915416832</v>
      </c>
      <c r="K24" s="77">
        <f t="shared" si="1"/>
        <v>915416832</v>
      </c>
      <c r="L24" s="77">
        <f t="shared" si="1"/>
        <v>915355918</v>
      </c>
      <c r="M24" s="77">
        <f t="shared" si="1"/>
        <v>776676926</v>
      </c>
      <c r="N24" s="77">
        <f t="shared" si="1"/>
        <v>776676926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776676926</v>
      </c>
      <c r="X24" s="77">
        <f t="shared" si="1"/>
        <v>531734500</v>
      </c>
      <c r="Y24" s="77">
        <f t="shared" si="1"/>
        <v>244942426</v>
      </c>
      <c r="Z24" s="212">
        <f>+IF(X24&lt;&gt;0,+(Y24/X24)*100,0)</f>
        <v>46.064798503764564</v>
      </c>
      <c r="AA24" s="79">
        <f>SUM(AA15:AA23)</f>
        <v>1063469000</v>
      </c>
    </row>
    <row r="25" spans="1:27" ht="13.5">
      <c r="A25" s="250" t="s">
        <v>159</v>
      </c>
      <c r="B25" s="251"/>
      <c r="C25" s="168">
        <f aca="true" t="shared" si="2" ref="C25:Y25">+C12+C24</f>
        <v>1014403124</v>
      </c>
      <c r="D25" s="168">
        <f>+D12+D24</f>
        <v>0</v>
      </c>
      <c r="E25" s="72">
        <f t="shared" si="2"/>
        <v>1427807000</v>
      </c>
      <c r="F25" s="73">
        <f t="shared" si="2"/>
        <v>1427807000</v>
      </c>
      <c r="G25" s="73">
        <f t="shared" si="2"/>
        <v>1763714730</v>
      </c>
      <c r="H25" s="73">
        <f t="shared" si="2"/>
        <v>1729785379</v>
      </c>
      <c r="I25" s="73">
        <f t="shared" si="2"/>
        <v>1687158278</v>
      </c>
      <c r="J25" s="73">
        <f t="shared" si="2"/>
        <v>1687158278</v>
      </c>
      <c r="K25" s="73">
        <f t="shared" si="2"/>
        <v>1729785379</v>
      </c>
      <c r="L25" s="73">
        <f t="shared" si="2"/>
        <v>1721263329</v>
      </c>
      <c r="M25" s="73">
        <f t="shared" si="2"/>
        <v>1522409868</v>
      </c>
      <c r="N25" s="73">
        <f t="shared" si="2"/>
        <v>1522409868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1522409868</v>
      </c>
      <c r="X25" s="73">
        <f t="shared" si="2"/>
        <v>713903500</v>
      </c>
      <c r="Y25" s="73">
        <f t="shared" si="2"/>
        <v>808506368</v>
      </c>
      <c r="Z25" s="170">
        <f>+IF(X25&lt;&gt;0,+(Y25/X25)*100,0)</f>
        <v>113.25149239357981</v>
      </c>
      <c r="AA25" s="74">
        <f>+AA12+AA24</f>
        <v>1427807000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4527234</v>
      </c>
      <c r="D29" s="155"/>
      <c r="E29" s="59"/>
      <c r="F29" s="60"/>
      <c r="G29" s="60"/>
      <c r="H29" s="60"/>
      <c r="I29" s="60"/>
      <c r="J29" s="60"/>
      <c r="K29" s="60"/>
      <c r="L29" s="60"/>
      <c r="M29" s="60">
        <v>27037000</v>
      </c>
      <c r="N29" s="60">
        <v>27037000</v>
      </c>
      <c r="O29" s="60"/>
      <c r="P29" s="60"/>
      <c r="Q29" s="60"/>
      <c r="R29" s="60"/>
      <c r="S29" s="60"/>
      <c r="T29" s="60"/>
      <c r="U29" s="60"/>
      <c r="V29" s="60"/>
      <c r="W29" s="60">
        <v>27037000</v>
      </c>
      <c r="X29" s="60"/>
      <c r="Y29" s="60">
        <v>27037000</v>
      </c>
      <c r="Z29" s="140"/>
      <c r="AA29" s="62"/>
    </row>
    <row r="30" spans="1:27" ht="13.5">
      <c r="A30" s="249" t="s">
        <v>52</v>
      </c>
      <c r="B30" s="182"/>
      <c r="C30" s="155">
        <v>5175814</v>
      </c>
      <c r="D30" s="155"/>
      <c r="E30" s="59">
        <v>5341000</v>
      </c>
      <c r="F30" s="60">
        <v>5341000</v>
      </c>
      <c r="G30" s="60">
        <v>2087485</v>
      </c>
      <c r="H30" s="60">
        <v>4708602</v>
      </c>
      <c r="I30" s="60">
        <v>4501765</v>
      </c>
      <c r="J30" s="60">
        <v>4501765</v>
      </c>
      <c r="K30" s="60">
        <v>4708602</v>
      </c>
      <c r="L30" s="60">
        <v>3264004</v>
      </c>
      <c r="M30" s="60">
        <v>3061000</v>
      </c>
      <c r="N30" s="60">
        <v>3061000</v>
      </c>
      <c r="O30" s="60"/>
      <c r="P30" s="60"/>
      <c r="Q30" s="60"/>
      <c r="R30" s="60"/>
      <c r="S30" s="60"/>
      <c r="T30" s="60"/>
      <c r="U30" s="60"/>
      <c r="V30" s="60"/>
      <c r="W30" s="60">
        <v>3061000</v>
      </c>
      <c r="X30" s="60">
        <v>2670500</v>
      </c>
      <c r="Y30" s="60">
        <v>390500</v>
      </c>
      <c r="Z30" s="140">
        <v>14.62</v>
      </c>
      <c r="AA30" s="62">
        <v>5341000</v>
      </c>
    </row>
    <row r="31" spans="1:27" ht="13.5">
      <c r="A31" s="249" t="s">
        <v>163</v>
      </c>
      <c r="B31" s="182"/>
      <c r="C31" s="155">
        <v>8758905</v>
      </c>
      <c r="D31" s="155"/>
      <c r="E31" s="59">
        <v>8879000</v>
      </c>
      <c r="F31" s="60">
        <v>8879000</v>
      </c>
      <c r="G31" s="60">
        <v>8785206</v>
      </c>
      <c r="H31" s="60">
        <v>8798194</v>
      </c>
      <c r="I31" s="60">
        <v>8798194</v>
      </c>
      <c r="J31" s="60">
        <v>8798194</v>
      </c>
      <c r="K31" s="60">
        <v>8798194</v>
      </c>
      <c r="L31" s="60">
        <v>9076282</v>
      </c>
      <c r="M31" s="60">
        <v>9102575</v>
      </c>
      <c r="N31" s="60">
        <v>9102575</v>
      </c>
      <c r="O31" s="60"/>
      <c r="P31" s="60"/>
      <c r="Q31" s="60"/>
      <c r="R31" s="60"/>
      <c r="S31" s="60"/>
      <c r="T31" s="60"/>
      <c r="U31" s="60"/>
      <c r="V31" s="60"/>
      <c r="W31" s="60">
        <v>9102575</v>
      </c>
      <c r="X31" s="60">
        <v>4439500</v>
      </c>
      <c r="Y31" s="60">
        <v>4663075</v>
      </c>
      <c r="Z31" s="140">
        <v>105.04</v>
      </c>
      <c r="AA31" s="62">
        <v>8879000</v>
      </c>
    </row>
    <row r="32" spans="1:27" ht="13.5">
      <c r="A32" s="249" t="s">
        <v>164</v>
      </c>
      <c r="B32" s="182"/>
      <c r="C32" s="155">
        <v>233989238</v>
      </c>
      <c r="D32" s="155"/>
      <c r="E32" s="59">
        <v>132449000</v>
      </c>
      <c r="F32" s="60">
        <v>132449000</v>
      </c>
      <c r="G32" s="60">
        <v>309262670</v>
      </c>
      <c r="H32" s="60">
        <v>296943236</v>
      </c>
      <c r="I32" s="60">
        <v>181201968</v>
      </c>
      <c r="J32" s="60">
        <v>181201968</v>
      </c>
      <c r="K32" s="60">
        <v>296943236</v>
      </c>
      <c r="L32" s="60">
        <v>195953060</v>
      </c>
      <c r="M32" s="60">
        <v>369864354</v>
      </c>
      <c r="N32" s="60">
        <v>369864354</v>
      </c>
      <c r="O32" s="60"/>
      <c r="P32" s="60"/>
      <c r="Q32" s="60"/>
      <c r="R32" s="60"/>
      <c r="S32" s="60"/>
      <c r="T32" s="60"/>
      <c r="U32" s="60"/>
      <c r="V32" s="60"/>
      <c r="W32" s="60">
        <v>369864354</v>
      </c>
      <c r="X32" s="60">
        <v>66224500</v>
      </c>
      <c r="Y32" s="60">
        <v>303639854</v>
      </c>
      <c r="Z32" s="140">
        <v>458.5</v>
      </c>
      <c r="AA32" s="62">
        <v>132449000</v>
      </c>
    </row>
    <row r="33" spans="1:27" ht="13.5">
      <c r="A33" s="249" t="s">
        <v>165</v>
      </c>
      <c r="B33" s="182"/>
      <c r="C33" s="155">
        <v>167237</v>
      </c>
      <c r="D33" s="155"/>
      <c r="E33" s="59">
        <v>38032000</v>
      </c>
      <c r="F33" s="60">
        <v>38032000</v>
      </c>
      <c r="G33" s="60">
        <v>403359670</v>
      </c>
      <c r="H33" s="60">
        <v>507657990</v>
      </c>
      <c r="I33" s="60">
        <v>513707324</v>
      </c>
      <c r="J33" s="60">
        <v>513707324</v>
      </c>
      <c r="K33" s="60">
        <v>507657990</v>
      </c>
      <c r="L33" s="60">
        <v>37526449</v>
      </c>
      <c r="M33" s="60">
        <v>34234576</v>
      </c>
      <c r="N33" s="60">
        <v>34234576</v>
      </c>
      <c r="O33" s="60"/>
      <c r="P33" s="60"/>
      <c r="Q33" s="60"/>
      <c r="R33" s="60"/>
      <c r="S33" s="60"/>
      <c r="T33" s="60"/>
      <c r="U33" s="60"/>
      <c r="V33" s="60"/>
      <c r="W33" s="60">
        <v>34234576</v>
      </c>
      <c r="X33" s="60">
        <v>19016000</v>
      </c>
      <c r="Y33" s="60">
        <v>15218576</v>
      </c>
      <c r="Z33" s="140">
        <v>80.03</v>
      </c>
      <c r="AA33" s="62">
        <v>38032000</v>
      </c>
    </row>
    <row r="34" spans="1:27" ht="13.5">
      <c r="A34" s="250" t="s">
        <v>58</v>
      </c>
      <c r="B34" s="251"/>
      <c r="C34" s="168">
        <f aca="true" t="shared" si="3" ref="C34:Y34">SUM(C29:C33)</f>
        <v>252618428</v>
      </c>
      <c r="D34" s="168">
        <f>SUM(D29:D33)</f>
        <v>0</v>
      </c>
      <c r="E34" s="72">
        <f t="shared" si="3"/>
        <v>184701000</v>
      </c>
      <c r="F34" s="73">
        <f t="shared" si="3"/>
        <v>184701000</v>
      </c>
      <c r="G34" s="73">
        <f t="shared" si="3"/>
        <v>723495031</v>
      </c>
      <c r="H34" s="73">
        <f t="shared" si="3"/>
        <v>818108022</v>
      </c>
      <c r="I34" s="73">
        <f t="shared" si="3"/>
        <v>708209251</v>
      </c>
      <c r="J34" s="73">
        <f t="shared" si="3"/>
        <v>708209251</v>
      </c>
      <c r="K34" s="73">
        <f t="shared" si="3"/>
        <v>818108022</v>
      </c>
      <c r="L34" s="73">
        <f t="shared" si="3"/>
        <v>245819795</v>
      </c>
      <c r="M34" s="73">
        <f t="shared" si="3"/>
        <v>443299505</v>
      </c>
      <c r="N34" s="73">
        <f t="shared" si="3"/>
        <v>443299505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443299505</v>
      </c>
      <c r="X34" s="73">
        <f t="shared" si="3"/>
        <v>92350500</v>
      </c>
      <c r="Y34" s="73">
        <f t="shared" si="3"/>
        <v>350949005</v>
      </c>
      <c r="Z34" s="170">
        <f>+IF(X34&lt;&gt;0,+(Y34/X34)*100,0)</f>
        <v>380.0185218271693</v>
      </c>
      <c r="AA34" s="74">
        <f>SUM(AA29:AA33)</f>
        <v>184701000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9537743</v>
      </c>
      <c r="D37" s="155"/>
      <c r="E37" s="59">
        <v>15107000</v>
      </c>
      <c r="F37" s="60">
        <v>15107000</v>
      </c>
      <c r="G37" s="60">
        <v>9537743</v>
      </c>
      <c r="H37" s="60">
        <v>9537743</v>
      </c>
      <c r="I37" s="60">
        <v>9537743</v>
      </c>
      <c r="J37" s="60">
        <v>9537743</v>
      </c>
      <c r="K37" s="60">
        <v>9537743</v>
      </c>
      <c r="L37" s="60">
        <v>9537743</v>
      </c>
      <c r="M37" s="60">
        <v>9537743</v>
      </c>
      <c r="N37" s="60">
        <v>9537743</v>
      </c>
      <c r="O37" s="60"/>
      <c r="P37" s="60"/>
      <c r="Q37" s="60"/>
      <c r="R37" s="60"/>
      <c r="S37" s="60"/>
      <c r="T37" s="60"/>
      <c r="U37" s="60"/>
      <c r="V37" s="60"/>
      <c r="W37" s="60">
        <v>9537743</v>
      </c>
      <c r="X37" s="60">
        <v>7553500</v>
      </c>
      <c r="Y37" s="60">
        <v>1984243</v>
      </c>
      <c r="Z37" s="140">
        <v>26.27</v>
      </c>
      <c r="AA37" s="62">
        <v>15107000</v>
      </c>
    </row>
    <row r="38" spans="1:27" ht="13.5">
      <c r="A38" s="249" t="s">
        <v>165</v>
      </c>
      <c r="B38" s="182"/>
      <c r="C38" s="155">
        <v>3692552</v>
      </c>
      <c r="D38" s="155"/>
      <c r="E38" s="59">
        <v>3991000</v>
      </c>
      <c r="F38" s="60">
        <v>3991000</v>
      </c>
      <c r="G38" s="60">
        <v>3692552</v>
      </c>
      <c r="H38" s="60">
        <v>37526448</v>
      </c>
      <c r="I38" s="60">
        <v>37526448</v>
      </c>
      <c r="J38" s="60">
        <v>37526448</v>
      </c>
      <c r="K38" s="60">
        <v>37526448</v>
      </c>
      <c r="L38" s="60">
        <v>3458620</v>
      </c>
      <c r="M38" s="60">
        <v>3458620</v>
      </c>
      <c r="N38" s="60">
        <v>3458620</v>
      </c>
      <c r="O38" s="60"/>
      <c r="P38" s="60"/>
      <c r="Q38" s="60"/>
      <c r="R38" s="60"/>
      <c r="S38" s="60"/>
      <c r="T38" s="60"/>
      <c r="U38" s="60"/>
      <c r="V38" s="60"/>
      <c r="W38" s="60">
        <v>3458620</v>
      </c>
      <c r="X38" s="60">
        <v>1995500</v>
      </c>
      <c r="Y38" s="60">
        <v>1463120</v>
      </c>
      <c r="Z38" s="140">
        <v>73.32</v>
      </c>
      <c r="AA38" s="62">
        <v>3991000</v>
      </c>
    </row>
    <row r="39" spans="1:27" ht="13.5">
      <c r="A39" s="250" t="s">
        <v>59</v>
      </c>
      <c r="B39" s="253"/>
      <c r="C39" s="168">
        <f aca="true" t="shared" si="4" ref="C39:Y39">SUM(C37:C38)</f>
        <v>13230295</v>
      </c>
      <c r="D39" s="168">
        <f>SUM(D37:D38)</f>
        <v>0</v>
      </c>
      <c r="E39" s="76">
        <f t="shared" si="4"/>
        <v>19098000</v>
      </c>
      <c r="F39" s="77">
        <f t="shared" si="4"/>
        <v>19098000</v>
      </c>
      <c r="G39" s="77">
        <f t="shared" si="4"/>
        <v>13230295</v>
      </c>
      <c r="H39" s="77">
        <f t="shared" si="4"/>
        <v>47064191</v>
      </c>
      <c r="I39" s="77">
        <f t="shared" si="4"/>
        <v>47064191</v>
      </c>
      <c r="J39" s="77">
        <f t="shared" si="4"/>
        <v>47064191</v>
      </c>
      <c r="K39" s="77">
        <f t="shared" si="4"/>
        <v>47064191</v>
      </c>
      <c r="L39" s="77">
        <f t="shared" si="4"/>
        <v>12996363</v>
      </c>
      <c r="M39" s="77">
        <f t="shared" si="4"/>
        <v>12996363</v>
      </c>
      <c r="N39" s="77">
        <f t="shared" si="4"/>
        <v>12996363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12996363</v>
      </c>
      <c r="X39" s="77">
        <f t="shared" si="4"/>
        <v>9549000</v>
      </c>
      <c r="Y39" s="77">
        <f t="shared" si="4"/>
        <v>3447363</v>
      </c>
      <c r="Z39" s="212">
        <f>+IF(X39&lt;&gt;0,+(Y39/X39)*100,0)</f>
        <v>36.10182218033302</v>
      </c>
      <c r="AA39" s="79">
        <f>SUM(AA37:AA38)</f>
        <v>19098000</v>
      </c>
    </row>
    <row r="40" spans="1:27" ht="13.5">
      <c r="A40" s="250" t="s">
        <v>167</v>
      </c>
      <c r="B40" s="251"/>
      <c r="C40" s="168">
        <f aca="true" t="shared" si="5" ref="C40:Y40">+C34+C39</f>
        <v>265848723</v>
      </c>
      <c r="D40" s="168">
        <f>+D34+D39</f>
        <v>0</v>
      </c>
      <c r="E40" s="72">
        <f t="shared" si="5"/>
        <v>203799000</v>
      </c>
      <c r="F40" s="73">
        <f t="shared" si="5"/>
        <v>203799000</v>
      </c>
      <c r="G40" s="73">
        <f t="shared" si="5"/>
        <v>736725326</v>
      </c>
      <c r="H40" s="73">
        <f t="shared" si="5"/>
        <v>865172213</v>
      </c>
      <c r="I40" s="73">
        <f t="shared" si="5"/>
        <v>755273442</v>
      </c>
      <c r="J40" s="73">
        <f t="shared" si="5"/>
        <v>755273442</v>
      </c>
      <c r="K40" s="73">
        <f t="shared" si="5"/>
        <v>865172213</v>
      </c>
      <c r="L40" s="73">
        <f t="shared" si="5"/>
        <v>258816158</v>
      </c>
      <c r="M40" s="73">
        <f t="shared" si="5"/>
        <v>456295868</v>
      </c>
      <c r="N40" s="73">
        <f t="shared" si="5"/>
        <v>456295868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456295868</v>
      </c>
      <c r="X40" s="73">
        <f t="shared" si="5"/>
        <v>101899500</v>
      </c>
      <c r="Y40" s="73">
        <f t="shared" si="5"/>
        <v>354396368</v>
      </c>
      <c r="Z40" s="170">
        <f>+IF(X40&lt;&gt;0,+(Y40/X40)*100,0)</f>
        <v>347.7900951427632</v>
      </c>
      <c r="AA40" s="74">
        <f>+AA34+AA39</f>
        <v>203799000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748554401</v>
      </c>
      <c r="D42" s="257">
        <f>+D25-D40</f>
        <v>0</v>
      </c>
      <c r="E42" s="258">
        <f t="shared" si="6"/>
        <v>1224008000</v>
      </c>
      <c r="F42" s="259">
        <f t="shared" si="6"/>
        <v>1224008000</v>
      </c>
      <c r="G42" s="259">
        <f t="shared" si="6"/>
        <v>1026989404</v>
      </c>
      <c r="H42" s="259">
        <f t="shared" si="6"/>
        <v>864613166</v>
      </c>
      <c r="I42" s="259">
        <f t="shared" si="6"/>
        <v>931884836</v>
      </c>
      <c r="J42" s="259">
        <f t="shared" si="6"/>
        <v>931884836</v>
      </c>
      <c r="K42" s="259">
        <f t="shared" si="6"/>
        <v>864613166</v>
      </c>
      <c r="L42" s="259">
        <f t="shared" si="6"/>
        <v>1462447171</v>
      </c>
      <c r="M42" s="259">
        <f t="shared" si="6"/>
        <v>1066114000</v>
      </c>
      <c r="N42" s="259">
        <f t="shared" si="6"/>
        <v>1066114000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1066114000</v>
      </c>
      <c r="X42" s="259">
        <f t="shared" si="6"/>
        <v>612004000</v>
      </c>
      <c r="Y42" s="259">
        <f t="shared" si="6"/>
        <v>454110000</v>
      </c>
      <c r="Z42" s="260">
        <f>+IF(X42&lt;&gt;0,+(Y42/X42)*100,0)</f>
        <v>74.20049542159856</v>
      </c>
      <c r="AA42" s="261">
        <f>+AA25-AA40</f>
        <v>1224008000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748554401</v>
      </c>
      <c r="D45" s="155"/>
      <c r="E45" s="59">
        <v>1224008000</v>
      </c>
      <c r="F45" s="60">
        <v>1224008000</v>
      </c>
      <c r="G45" s="60">
        <v>1026989404</v>
      </c>
      <c r="H45" s="60">
        <v>864613166</v>
      </c>
      <c r="I45" s="60">
        <v>931884836</v>
      </c>
      <c r="J45" s="60">
        <v>931884836</v>
      </c>
      <c r="K45" s="60">
        <v>864613166</v>
      </c>
      <c r="L45" s="60"/>
      <c r="M45" s="60">
        <v>1066114000</v>
      </c>
      <c r="N45" s="60">
        <v>1066114000</v>
      </c>
      <c r="O45" s="60"/>
      <c r="P45" s="60"/>
      <c r="Q45" s="60"/>
      <c r="R45" s="60"/>
      <c r="S45" s="60"/>
      <c r="T45" s="60"/>
      <c r="U45" s="60"/>
      <c r="V45" s="60"/>
      <c r="W45" s="60">
        <v>1066114000</v>
      </c>
      <c r="X45" s="60">
        <v>612004000</v>
      </c>
      <c r="Y45" s="60">
        <v>454110000</v>
      </c>
      <c r="Z45" s="139">
        <v>74.2</v>
      </c>
      <c r="AA45" s="62">
        <v>1224008000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1462447171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748554401</v>
      </c>
      <c r="D48" s="217">
        <f>SUM(D45:D47)</f>
        <v>0</v>
      </c>
      <c r="E48" s="264">
        <f t="shared" si="7"/>
        <v>1224008000</v>
      </c>
      <c r="F48" s="219">
        <f t="shared" si="7"/>
        <v>1224008000</v>
      </c>
      <c r="G48" s="219">
        <f t="shared" si="7"/>
        <v>1026989404</v>
      </c>
      <c r="H48" s="219">
        <f t="shared" si="7"/>
        <v>864613166</v>
      </c>
      <c r="I48" s="219">
        <f t="shared" si="7"/>
        <v>931884836</v>
      </c>
      <c r="J48" s="219">
        <f t="shared" si="7"/>
        <v>931884836</v>
      </c>
      <c r="K48" s="219">
        <f t="shared" si="7"/>
        <v>864613166</v>
      </c>
      <c r="L48" s="219">
        <f t="shared" si="7"/>
        <v>1462447171</v>
      </c>
      <c r="M48" s="219">
        <f t="shared" si="7"/>
        <v>1066114000</v>
      </c>
      <c r="N48" s="219">
        <f t="shared" si="7"/>
        <v>1066114000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1066114000</v>
      </c>
      <c r="X48" s="219">
        <f t="shared" si="7"/>
        <v>612004000</v>
      </c>
      <c r="Y48" s="219">
        <f t="shared" si="7"/>
        <v>454110000</v>
      </c>
      <c r="Z48" s="265">
        <f>+IF(X48&lt;&gt;0,+(Y48/X48)*100,0)</f>
        <v>74.20049542159856</v>
      </c>
      <c r="AA48" s="232">
        <f>SUM(AA45:AA47)</f>
        <v>1224008000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88529283</v>
      </c>
      <c r="D6" s="155"/>
      <c r="E6" s="59">
        <v>83497000</v>
      </c>
      <c r="F6" s="60">
        <v>83497000</v>
      </c>
      <c r="G6" s="60">
        <v>4423552</v>
      </c>
      <c r="H6" s="60">
        <v>5956530</v>
      </c>
      <c r="I6" s="60">
        <v>8612068</v>
      </c>
      <c r="J6" s="60">
        <v>18992150</v>
      </c>
      <c r="K6" s="60">
        <v>7146417</v>
      </c>
      <c r="L6" s="60">
        <v>5875888</v>
      </c>
      <c r="M6" s="60">
        <v>5669177</v>
      </c>
      <c r="N6" s="60">
        <v>18691482</v>
      </c>
      <c r="O6" s="60"/>
      <c r="P6" s="60"/>
      <c r="Q6" s="60"/>
      <c r="R6" s="60"/>
      <c r="S6" s="60"/>
      <c r="T6" s="60"/>
      <c r="U6" s="60"/>
      <c r="V6" s="60"/>
      <c r="W6" s="60">
        <v>37683632</v>
      </c>
      <c r="X6" s="60">
        <v>41635000</v>
      </c>
      <c r="Y6" s="60">
        <v>-3951368</v>
      </c>
      <c r="Z6" s="140">
        <v>-9.49</v>
      </c>
      <c r="AA6" s="62">
        <v>83497000</v>
      </c>
    </row>
    <row r="7" spans="1:27" ht="13.5">
      <c r="A7" s="249" t="s">
        <v>178</v>
      </c>
      <c r="B7" s="182"/>
      <c r="C7" s="155">
        <v>320166109</v>
      </c>
      <c r="D7" s="155"/>
      <c r="E7" s="59">
        <v>277744000</v>
      </c>
      <c r="F7" s="60">
        <v>277744000</v>
      </c>
      <c r="G7" s="60">
        <v>105722000</v>
      </c>
      <c r="H7" s="60">
        <v>1070000</v>
      </c>
      <c r="I7" s="60">
        <v>42876</v>
      </c>
      <c r="J7" s="60">
        <v>106834876</v>
      </c>
      <c r="K7" s="60">
        <v>2400000</v>
      </c>
      <c r="L7" s="60">
        <v>300000</v>
      </c>
      <c r="M7" s="60"/>
      <c r="N7" s="60">
        <v>2700000</v>
      </c>
      <c r="O7" s="60"/>
      <c r="P7" s="60"/>
      <c r="Q7" s="60"/>
      <c r="R7" s="60"/>
      <c r="S7" s="60"/>
      <c r="T7" s="60"/>
      <c r="U7" s="60"/>
      <c r="V7" s="60"/>
      <c r="W7" s="60">
        <v>109534876</v>
      </c>
      <c r="X7" s="60">
        <v>207502000</v>
      </c>
      <c r="Y7" s="60">
        <v>-97967124</v>
      </c>
      <c r="Z7" s="140">
        <v>-47.21</v>
      </c>
      <c r="AA7" s="62">
        <v>277744000</v>
      </c>
    </row>
    <row r="8" spans="1:27" ht="13.5">
      <c r="A8" s="249" t="s">
        <v>179</v>
      </c>
      <c r="B8" s="182"/>
      <c r="C8" s="155">
        <v>182858000</v>
      </c>
      <c r="D8" s="155"/>
      <c r="E8" s="59">
        <v>193847000</v>
      </c>
      <c r="F8" s="60">
        <v>193847000</v>
      </c>
      <c r="G8" s="60">
        <v>85428000</v>
      </c>
      <c r="H8" s="60">
        <v>1999000</v>
      </c>
      <c r="I8" s="60"/>
      <c r="J8" s="60">
        <v>87427000</v>
      </c>
      <c r="K8" s="60">
        <v>79305000</v>
      </c>
      <c r="L8" s="60"/>
      <c r="M8" s="60"/>
      <c r="N8" s="60">
        <v>79305000</v>
      </c>
      <c r="O8" s="60"/>
      <c r="P8" s="60"/>
      <c r="Q8" s="60"/>
      <c r="R8" s="60"/>
      <c r="S8" s="60"/>
      <c r="T8" s="60"/>
      <c r="U8" s="60"/>
      <c r="V8" s="60"/>
      <c r="W8" s="60">
        <v>166732000</v>
      </c>
      <c r="X8" s="60">
        <v>131587000</v>
      </c>
      <c r="Y8" s="60">
        <v>35145000</v>
      </c>
      <c r="Z8" s="140">
        <v>26.71</v>
      </c>
      <c r="AA8" s="62">
        <v>193847000</v>
      </c>
    </row>
    <row r="9" spans="1:27" ht="13.5">
      <c r="A9" s="249" t="s">
        <v>180</v>
      </c>
      <c r="B9" s="182"/>
      <c r="C9" s="155">
        <v>39236761</v>
      </c>
      <c r="D9" s="155"/>
      <c r="E9" s="59">
        <v>16140000</v>
      </c>
      <c r="F9" s="60">
        <v>16140000</v>
      </c>
      <c r="G9" s="60"/>
      <c r="H9" s="60">
        <v>4207902</v>
      </c>
      <c r="I9" s="60">
        <v>3806121</v>
      </c>
      <c r="J9" s="60">
        <v>8014023</v>
      </c>
      <c r="K9" s="60">
        <v>3284314</v>
      </c>
      <c r="L9" s="60">
        <v>809454</v>
      </c>
      <c r="M9" s="60">
        <v>105313</v>
      </c>
      <c r="N9" s="60">
        <v>4199081</v>
      </c>
      <c r="O9" s="60"/>
      <c r="P9" s="60"/>
      <c r="Q9" s="60"/>
      <c r="R9" s="60"/>
      <c r="S9" s="60"/>
      <c r="T9" s="60"/>
      <c r="U9" s="60"/>
      <c r="V9" s="60"/>
      <c r="W9" s="60">
        <v>12213104</v>
      </c>
      <c r="X9" s="60">
        <v>7104000</v>
      </c>
      <c r="Y9" s="60">
        <v>5109104</v>
      </c>
      <c r="Z9" s="140">
        <v>71.92</v>
      </c>
      <c r="AA9" s="62">
        <v>16140000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-464913958</v>
      </c>
      <c r="D12" s="155"/>
      <c r="E12" s="59">
        <v>-325587000</v>
      </c>
      <c r="F12" s="60">
        <v>-325587000</v>
      </c>
      <c r="G12" s="60">
        <v>-20926225</v>
      </c>
      <c r="H12" s="60">
        <v>-18784198</v>
      </c>
      <c r="I12" s="60">
        <v>-28950082</v>
      </c>
      <c r="J12" s="60">
        <v>-68660505</v>
      </c>
      <c r="K12" s="60">
        <v>-26740089</v>
      </c>
      <c r="L12" s="60">
        <v>-33205122</v>
      </c>
      <c r="M12" s="60">
        <v>-23590992</v>
      </c>
      <c r="N12" s="60">
        <v>-83536203</v>
      </c>
      <c r="O12" s="60"/>
      <c r="P12" s="60"/>
      <c r="Q12" s="60"/>
      <c r="R12" s="60"/>
      <c r="S12" s="60"/>
      <c r="T12" s="60"/>
      <c r="U12" s="60"/>
      <c r="V12" s="60"/>
      <c r="W12" s="60">
        <v>-152196708</v>
      </c>
      <c r="X12" s="60">
        <v>-155413000</v>
      </c>
      <c r="Y12" s="60">
        <v>3216292</v>
      </c>
      <c r="Z12" s="140">
        <v>-2.07</v>
      </c>
      <c r="AA12" s="62">
        <v>-325587000</v>
      </c>
    </row>
    <row r="13" spans="1:27" ht="13.5">
      <c r="A13" s="249" t="s">
        <v>40</v>
      </c>
      <c r="B13" s="182"/>
      <c r="C13" s="155">
        <v>-2431826</v>
      </c>
      <c r="D13" s="155"/>
      <c r="E13" s="59">
        <v>-3339000</v>
      </c>
      <c r="F13" s="60">
        <v>-3339000</v>
      </c>
      <c r="G13" s="60">
        <v>-34543</v>
      </c>
      <c r="H13" s="60">
        <v>-34434</v>
      </c>
      <c r="I13" s="60">
        <v>-615375</v>
      </c>
      <c r="J13" s="60">
        <v>-684352</v>
      </c>
      <c r="K13" s="60">
        <v>-30365</v>
      </c>
      <c r="L13" s="60">
        <v>-32469</v>
      </c>
      <c r="M13" s="60">
        <v>-27731</v>
      </c>
      <c r="N13" s="60">
        <v>-90565</v>
      </c>
      <c r="O13" s="60"/>
      <c r="P13" s="60"/>
      <c r="Q13" s="60"/>
      <c r="R13" s="60"/>
      <c r="S13" s="60"/>
      <c r="T13" s="60"/>
      <c r="U13" s="60"/>
      <c r="V13" s="60"/>
      <c r="W13" s="60">
        <v>-774917</v>
      </c>
      <c r="X13" s="60">
        <v>-1668000</v>
      </c>
      <c r="Y13" s="60">
        <v>893083</v>
      </c>
      <c r="Z13" s="140">
        <v>-53.54</v>
      </c>
      <c r="AA13" s="62">
        <v>-3339000</v>
      </c>
    </row>
    <row r="14" spans="1:27" ht="13.5">
      <c r="A14" s="249" t="s">
        <v>42</v>
      </c>
      <c r="B14" s="182"/>
      <c r="C14" s="155"/>
      <c r="D14" s="155"/>
      <c r="E14" s="59">
        <v>-6000000</v>
      </c>
      <c r="F14" s="60">
        <v>-6000000</v>
      </c>
      <c r="G14" s="60"/>
      <c r="H14" s="60"/>
      <c r="I14" s="60"/>
      <c r="J14" s="60"/>
      <c r="K14" s="60"/>
      <c r="L14" s="60"/>
      <c r="M14" s="60">
        <v>-1377</v>
      </c>
      <c r="N14" s="60">
        <v>-1377</v>
      </c>
      <c r="O14" s="60"/>
      <c r="P14" s="60"/>
      <c r="Q14" s="60"/>
      <c r="R14" s="60"/>
      <c r="S14" s="60"/>
      <c r="T14" s="60"/>
      <c r="U14" s="60"/>
      <c r="V14" s="60"/>
      <c r="W14" s="60">
        <v>-1377</v>
      </c>
      <c r="X14" s="60">
        <v>-3000000</v>
      </c>
      <c r="Y14" s="60">
        <v>2998623</v>
      </c>
      <c r="Z14" s="140">
        <v>-99.95</v>
      </c>
      <c r="AA14" s="62">
        <v>-6000000</v>
      </c>
    </row>
    <row r="15" spans="1:27" ht="13.5">
      <c r="A15" s="250" t="s">
        <v>184</v>
      </c>
      <c r="B15" s="251"/>
      <c r="C15" s="168">
        <f aca="true" t="shared" si="0" ref="C15:Y15">SUM(C6:C14)</f>
        <v>163444369</v>
      </c>
      <c r="D15" s="168">
        <f>SUM(D6:D14)</f>
        <v>0</v>
      </c>
      <c r="E15" s="72">
        <f t="shared" si="0"/>
        <v>236302000</v>
      </c>
      <c r="F15" s="73">
        <f t="shared" si="0"/>
        <v>236302000</v>
      </c>
      <c r="G15" s="73">
        <f t="shared" si="0"/>
        <v>174612784</v>
      </c>
      <c r="H15" s="73">
        <f t="shared" si="0"/>
        <v>-5585200</v>
      </c>
      <c r="I15" s="73">
        <f t="shared" si="0"/>
        <v>-17104392</v>
      </c>
      <c r="J15" s="73">
        <f t="shared" si="0"/>
        <v>151923192</v>
      </c>
      <c r="K15" s="73">
        <f t="shared" si="0"/>
        <v>65365277</v>
      </c>
      <c r="L15" s="73">
        <f t="shared" si="0"/>
        <v>-26252249</v>
      </c>
      <c r="M15" s="73">
        <f t="shared" si="0"/>
        <v>-17845610</v>
      </c>
      <c r="N15" s="73">
        <f t="shared" si="0"/>
        <v>21267418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173190610</v>
      </c>
      <c r="X15" s="73">
        <f t="shared" si="0"/>
        <v>227747000</v>
      </c>
      <c r="Y15" s="73">
        <f t="shared" si="0"/>
        <v>-54556390</v>
      </c>
      <c r="Z15" s="170">
        <f>+IF(X15&lt;&gt;0,+(Y15/X15)*100,0)</f>
        <v>-23.95482267603964</v>
      </c>
      <c r="AA15" s="74">
        <f>SUM(AA6:AA14)</f>
        <v>236302000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-101466302</v>
      </c>
      <c r="D24" s="155"/>
      <c r="E24" s="59">
        <v>-196037000</v>
      </c>
      <c r="F24" s="60">
        <v>-196037000</v>
      </c>
      <c r="G24" s="60">
        <v>-30487671</v>
      </c>
      <c r="H24" s="60">
        <v>-21155249</v>
      </c>
      <c r="I24" s="60">
        <v>-19981924</v>
      </c>
      <c r="J24" s="60">
        <v>-71624844</v>
      </c>
      <c r="K24" s="60">
        <v>-14802926</v>
      </c>
      <c r="L24" s="60">
        <v>-12101244</v>
      </c>
      <c r="M24" s="60">
        <v>-8037000</v>
      </c>
      <c r="N24" s="60">
        <v>-34941170</v>
      </c>
      <c r="O24" s="60"/>
      <c r="P24" s="60"/>
      <c r="Q24" s="60"/>
      <c r="R24" s="60"/>
      <c r="S24" s="60"/>
      <c r="T24" s="60"/>
      <c r="U24" s="60"/>
      <c r="V24" s="60"/>
      <c r="W24" s="60">
        <v>-106566014</v>
      </c>
      <c r="X24" s="60">
        <v>-98015000</v>
      </c>
      <c r="Y24" s="60">
        <v>-8551014</v>
      </c>
      <c r="Z24" s="140">
        <v>8.72</v>
      </c>
      <c r="AA24" s="62">
        <v>-196037000</v>
      </c>
    </row>
    <row r="25" spans="1:27" ht="13.5">
      <c r="A25" s="250" t="s">
        <v>191</v>
      </c>
      <c r="B25" s="251"/>
      <c r="C25" s="168">
        <f aca="true" t="shared" si="1" ref="C25:Y25">SUM(C19:C24)</f>
        <v>-101466302</v>
      </c>
      <c r="D25" s="168">
        <f>SUM(D19:D24)</f>
        <v>0</v>
      </c>
      <c r="E25" s="72">
        <f t="shared" si="1"/>
        <v>-196037000</v>
      </c>
      <c r="F25" s="73">
        <f t="shared" si="1"/>
        <v>-196037000</v>
      </c>
      <c r="G25" s="73">
        <f t="shared" si="1"/>
        <v>-30487671</v>
      </c>
      <c r="H25" s="73">
        <f t="shared" si="1"/>
        <v>-21155249</v>
      </c>
      <c r="I25" s="73">
        <f t="shared" si="1"/>
        <v>-19981924</v>
      </c>
      <c r="J25" s="73">
        <f t="shared" si="1"/>
        <v>-71624844</v>
      </c>
      <c r="K25" s="73">
        <f t="shared" si="1"/>
        <v>-14802926</v>
      </c>
      <c r="L25" s="73">
        <f t="shared" si="1"/>
        <v>-12101244</v>
      </c>
      <c r="M25" s="73">
        <f t="shared" si="1"/>
        <v>-8037000</v>
      </c>
      <c r="N25" s="73">
        <f t="shared" si="1"/>
        <v>-34941170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-106566014</v>
      </c>
      <c r="X25" s="73">
        <f t="shared" si="1"/>
        <v>-98015000</v>
      </c>
      <c r="Y25" s="73">
        <f t="shared" si="1"/>
        <v>-8551014</v>
      </c>
      <c r="Z25" s="170">
        <f>+IF(X25&lt;&gt;0,+(Y25/X25)*100,0)</f>
        <v>8.724189154721216</v>
      </c>
      <c r="AA25" s="74">
        <f>SUM(AA19:AA24)</f>
        <v>-196037000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750000</v>
      </c>
      <c r="F30" s="60">
        <v>750000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750000</v>
      </c>
      <c r="Y30" s="60">
        <v>-750000</v>
      </c>
      <c r="Z30" s="140">
        <v>-100</v>
      </c>
      <c r="AA30" s="62">
        <v>750000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26302</v>
      </c>
      <c r="H31" s="159">
        <v>12988</v>
      </c>
      <c r="I31" s="159">
        <v>62054</v>
      </c>
      <c r="J31" s="159">
        <v>101344</v>
      </c>
      <c r="K31" s="60">
        <v>65245</v>
      </c>
      <c r="L31" s="60">
        <v>150788</v>
      </c>
      <c r="M31" s="60">
        <v>262293</v>
      </c>
      <c r="N31" s="60">
        <v>478326</v>
      </c>
      <c r="O31" s="159"/>
      <c r="P31" s="159"/>
      <c r="Q31" s="159"/>
      <c r="R31" s="60"/>
      <c r="S31" s="60"/>
      <c r="T31" s="60"/>
      <c r="U31" s="60"/>
      <c r="V31" s="159"/>
      <c r="W31" s="159">
        <v>579670</v>
      </c>
      <c r="X31" s="159"/>
      <c r="Y31" s="60">
        <v>579670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-1609317</v>
      </c>
      <c r="D33" s="155"/>
      <c r="E33" s="59">
        <v>-5035000</v>
      </c>
      <c r="F33" s="60">
        <v>-5035000</v>
      </c>
      <c r="G33" s="60">
        <v>-233606</v>
      </c>
      <c r="H33" s="60">
        <v>-233606</v>
      </c>
      <c r="I33" s="60">
        <v>-206837</v>
      </c>
      <c r="J33" s="60">
        <v>-674049</v>
      </c>
      <c r="K33" s="60">
        <v>-1240735</v>
      </c>
      <c r="L33" s="60"/>
      <c r="M33" s="60"/>
      <c r="N33" s="60">
        <v>-1240735</v>
      </c>
      <c r="O33" s="60"/>
      <c r="P33" s="60"/>
      <c r="Q33" s="60"/>
      <c r="R33" s="60"/>
      <c r="S33" s="60"/>
      <c r="T33" s="60"/>
      <c r="U33" s="60"/>
      <c r="V33" s="60"/>
      <c r="W33" s="60">
        <v>-1914784</v>
      </c>
      <c r="X33" s="60">
        <v>-2518000</v>
      </c>
      <c r="Y33" s="60">
        <v>603216</v>
      </c>
      <c r="Z33" s="140">
        <v>-23.96</v>
      </c>
      <c r="AA33" s="62">
        <v>-5035000</v>
      </c>
    </row>
    <row r="34" spans="1:27" ht="13.5">
      <c r="A34" s="250" t="s">
        <v>197</v>
      </c>
      <c r="B34" s="251"/>
      <c r="C34" s="168">
        <f aca="true" t="shared" si="2" ref="C34:Y34">SUM(C29:C33)</f>
        <v>-1609317</v>
      </c>
      <c r="D34" s="168">
        <f>SUM(D29:D33)</f>
        <v>0</v>
      </c>
      <c r="E34" s="72">
        <f t="shared" si="2"/>
        <v>-4285000</v>
      </c>
      <c r="F34" s="73">
        <f t="shared" si="2"/>
        <v>-4285000</v>
      </c>
      <c r="G34" s="73">
        <f t="shared" si="2"/>
        <v>-207304</v>
      </c>
      <c r="H34" s="73">
        <f t="shared" si="2"/>
        <v>-220618</v>
      </c>
      <c r="I34" s="73">
        <f t="shared" si="2"/>
        <v>-144783</v>
      </c>
      <c r="J34" s="73">
        <f t="shared" si="2"/>
        <v>-572705</v>
      </c>
      <c r="K34" s="73">
        <f t="shared" si="2"/>
        <v>-1175490</v>
      </c>
      <c r="L34" s="73">
        <f t="shared" si="2"/>
        <v>150788</v>
      </c>
      <c r="M34" s="73">
        <f t="shared" si="2"/>
        <v>262293</v>
      </c>
      <c r="N34" s="73">
        <f t="shared" si="2"/>
        <v>-762409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-1335114</v>
      </c>
      <c r="X34" s="73">
        <f t="shared" si="2"/>
        <v>-1768000</v>
      </c>
      <c r="Y34" s="73">
        <f t="shared" si="2"/>
        <v>432886</v>
      </c>
      <c r="Z34" s="170">
        <f>+IF(X34&lt;&gt;0,+(Y34/X34)*100,0)</f>
        <v>-24.48450226244344</v>
      </c>
      <c r="AA34" s="74">
        <f>SUM(AA29:AA33)</f>
        <v>-4285000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60368750</v>
      </c>
      <c r="D36" s="153">
        <f>+D15+D25+D34</f>
        <v>0</v>
      </c>
      <c r="E36" s="99">
        <f t="shared" si="3"/>
        <v>35980000</v>
      </c>
      <c r="F36" s="100">
        <f t="shared" si="3"/>
        <v>35980000</v>
      </c>
      <c r="G36" s="100">
        <f t="shared" si="3"/>
        <v>143917809</v>
      </c>
      <c r="H36" s="100">
        <f t="shared" si="3"/>
        <v>-26961067</v>
      </c>
      <c r="I36" s="100">
        <f t="shared" si="3"/>
        <v>-37231099</v>
      </c>
      <c r="J36" s="100">
        <f t="shared" si="3"/>
        <v>79725643</v>
      </c>
      <c r="K36" s="100">
        <f t="shared" si="3"/>
        <v>49386861</v>
      </c>
      <c r="L36" s="100">
        <f t="shared" si="3"/>
        <v>-38202705</v>
      </c>
      <c r="M36" s="100">
        <f t="shared" si="3"/>
        <v>-25620317</v>
      </c>
      <c r="N36" s="100">
        <f t="shared" si="3"/>
        <v>-14436161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65289482</v>
      </c>
      <c r="X36" s="100">
        <f t="shared" si="3"/>
        <v>127964000</v>
      </c>
      <c r="Y36" s="100">
        <f t="shared" si="3"/>
        <v>-62674518</v>
      </c>
      <c r="Z36" s="137">
        <f>+IF(X36&lt;&gt;0,+(Y36/X36)*100,0)</f>
        <v>-48.978242318151985</v>
      </c>
      <c r="AA36" s="102">
        <f>+AA15+AA25+AA34</f>
        <v>35980000</v>
      </c>
    </row>
    <row r="37" spans="1:27" ht="13.5">
      <c r="A37" s="249" t="s">
        <v>199</v>
      </c>
      <c r="B37" s="182"/>
      <c r="C37" s="153">
        <v>88404191</v>
      </c>
      <c r="D37" s="153"/>
      <c r="E37" s="99">
        <v>109118000</v>
      </c>
      <c r="F37" s="100">
        <v>109118000</v>
      </c>
      <c r="G37" s="100">
        <v>154075831</v>
      </c>
      <c r="H37" s="100">
        <v>297993640</v>
      </c>
      <c r="I37" s="100">
        <v>271032573</v>
      </c>
      <c r="J37" s="100">
        <v>154075831</v>
      </c>
      <c r="K37" s="100">
        <v>233801474</v>
      </c>
      <c r="L37" s="100">
        <v>283188335</v>
      </c>
      <c r="M37" s="100">
        <v>244985630</v>
      </c>
      <c r="N37" s="100">
        <v>233801474</v>
      </c>
      <c r="O37" s="100"/>
      <c r="P37" s="100"/>
      <c r="Q37" s="100"/>
      <c r="R37" s="100"/>
      <c r="S37" s="100"/>
      <c r="T37" s="100"/>
      <c r="U37" s="100"/>
      <c r="V37" s="100"/>
      <c r="W37" s="100">
        <v>154075831</v>
      </c>
      <c r="X37" s="100">
        <v>109118000</v>
      </c>
      <c r="Y37" s="100">
        <v>44957831</v>
      </c>
      <c r="Z37" s="137">
        <v>41.2</v>
      </c>
      <c r="AA37" s="102">
        <v>109118000</v>
      </c>
    </row>
    <row r="38" spans="1:27" ht="13.5">
      <c r="A38" s="269" t="s">
        <v>200</v>
      </c>
      <c r="B38" s="256"/>
      <c r="C38" s="257">
        <v>148772941</v>
      </c>
      <c r="D38" s="257"/>
      <c r="E38" s="258">
        <v>145098000</v>
      </c>
      <c r="F38" s="259">
        <v>145098000</v>
      </c>
      <c r="G38" s="259">
        <v>297993640</v>
      </c>
      <c r="H38" s="259">
        <v>271032573</v>
      </c>
      <c r="I38" s="259">
        <v>233801474</v>
      </c>
      <c r="J38" s="259">
        <v>233801474</v>
      </c>
      <c r="K38" s="259">
        <v>283188335</v>
      </c>
      <c r="L38" s="259">
        <v>244985630</v>
      </c>
      <c r="M38" s="259">
        <v>219365313</v>
      </c>
      <c r="N38" s="259">
        <v>219365313</v>
      </c>
      <c r="O38" s="259"/>
      <c r="P38" s="259"/>
      <c r="Q38" s="259"/>
      <c r="R38" s="259"/>
      <c r="S38" s="259"/>
      <c r="T38" s="259"/>
      <c r="U38" s="259"/>
      <c r="V38" s="259"/>
      <c r="W38" s="259">
        <v>219365313</v>
      </c>
      <c r="X38" s="259">
        <v>237082000</v>
      </c>
      <c r="Y38" s="259">
        <v>-17716687</v>
      </c>
      <c r="Z38" s="260">
        <v>-7.47</v>
      </c>
      <c r="AA38" s="261">
        <v>145098000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101466302</v>
      </c>
      <c r="D5" s="200">
        <f t="shared" si="0"/>
        <v>0</v>
      </c>
      <c r="E5" s="106">
        <f t="shared" si="0"/>
        <v>195837000</v>
      </c>
      <c r="F5" s="106">
        <f t="shared" si="0"/>
        <v>195837000</v>
      </c>
      <c r="G5" s="106">
        <f t="shared" si="0"/>
        <v>34755945</v>
      </c>
      <c r="H5" s="106">
        <f t="shared" si="0"/>
        <v>20018681</v>
      </c>
      <c r="I5" s="106">
        <f t="shared" si="0"/>
        <v>17468067</v>
      </c>
      <c r="J5" s="106">
        <f t="shared" si="0"/>
        <v>72242693</v>
      </c>
      <c r="K5" s="106">
        <f t="shared" si="0"/>
        <v>14802926</v>
      </c>
      <c r="L5" s="106">
        <f t="shared" si="0"/>
        <v>13789229</v>
      </c>
      <c r="M5" s="106">
        <f t="shared" si="0"/>
        <v>8036593</v>
      </c>
      <c r="N5" s="106">
        <f t="shared" si="0"/>
        <v>36628748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108871441</v>
      </c>
      <c r="X5" s="106">
        <f t="shared" si="0"/>
        <v>97918500</v>
      </c>
      <c r="Y5" s="106">
        <f t="shared" si="0"/>
        <v>10952941</v>
      </c>
      <c r="Z5" s="201">
        <f>+IF(X5&lt;&gt;0,+(Y5/X5)*100,0)</f>
        <v>11.185772862125134</v>
      </c>
      <c r="AA5" s="199">
        <f>SUM(AA11:AA18)</f>
        <v>195837000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269210</v>
      </c>
      <c r="J6" s="60">
        <v>269210</v>
      </c>
      <c r="K6" s="60">
        <v>352298</v>
      </c>
      <c r="L6" s="60">
        <v>468555</v>
      </c>
      <c r="M6" s="60"/>
      <c r="N6" s="60">
        <v>820853</v>
      </c>
      <c r="O6" s="60"/>
      <c r="P6" s="60"/>
      <c r="Q6" s="60"/>
      <c r="R6" s="60"/>
      <c r="S6" s="60"/>
      <c r="T6" s="60"/>
      <c r="U6" s="60"/>
      <c r="V6" s="60"/>
      <c r="W6" s="60">
        <v>1090063</v>
      </c>
      <c r="X6" s="60"/>
      <c r="Y6" s="60">
        <v>1090063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96120009</v>
      </c>
      <c r="D8" s="156"/>
      <c r="E8" s="60">
        <v>115070000</v>
      </c>
      <c r="F8" s="60">
        <v>115070000</v>
      </c>
      <c r="G8" s="60">
        <v>34755945</v>
      </c>
      <c r="H8" s="60">
        <v>19702558</v>
      </c>
      <c r="I8" s="60">
        <v>17192657</v>
      </c>
      <c r="J8" s="60">
        <v>71651160</v>
      </c>
      <c r="K8" s="60">
        <v>14396628</v>
      </c>
      <c r="L8" s="60">
        <v>13315224</v>
      </c>
      <c r="M8" s="60">
        <v>8018725</v>
      </c>
      <c r="N8" s="60">
        <v>35730577</v>
      </c>
      <c r="O8" s="60"/>
      <c r="P8" s="60"/>
      <c r="Q8" s="60"/>
      <c r="R8" s="60"/>
      <c r="S8" s="60"/>
      <c r="T8" s="60"/>
      <c r="U8" s="60"/>
      <c r="V8" s="60"/>
      <c r="W8" s="60">
        <v>107381737</v>
      </c>
      <c r="X8" s="60">
        <v>57535000</v>
      </c>
      <c r="Y8" s="60">
        <v>49846737</v>
      </c>
      <c r="Z8" s="140">
        <v>86.64</v>
      </c>
      <c r="AA8" s="155">
        <v>115070000</v>
      </c>
    </row>
    <row r="9" spans="1:27" ht="13.5">
      <c r="A9" s="291" t="s">
        <v>207</v>
      </c>
      <c r="B9" s="142"/>
      <c r="C9" s="62"/>
      <c r="D9" s="156"/>
      <c r="E9" s="60">
        <v>76714000</v>
      </c>
      <c r="F9" s="60">
        <v>76714000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38357000</v>
      </c>
      <c r="Y9" s="60">
        <v>-38357000</v>
      </c>
      <c r="Z9" s="140">
        <v>-100</v>
      </c>
      <c r="AA9" s="155">
        <v>76714000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96120009</v>
      </c>
      <c r="D11" s="294">
        <f t="shared" si="1"/>
        <v>0</v>
      </c>
      <c r="E11" s="295">
        <f t="shared" si="1"/>
        <v>191784000</v>
      </c>
      <c r="F11" s="295">
        <f t="shared" si="1"/>
        <v>191784000</v>
      </c>
      <c r="G11" s="295">
        <f t="shared" si="1"/>
        <v>34755945</v>
      </c>
      <c r="H11" s="295">
        <f t="shared" si="1"/>
        <v>19702558</v>
      </c>
      <c r="I11" s="295">
        <f t="shared" si="1"/>
        <v>17461867</v>
      </c>
      <c r="J11" s="295">
        <f t="shared" si="1"/>
        <v>71920370</v>
      </c>
      <c r="K11" s="295">
        <f t="shared" si="1"/>
        <v>14748926</v>
      </c>
      <c r="L11" s="295">
        <f t="shared" si="1"/>
        <v>13783779</v>
      </c>
      <c r="M11" s="295">
        <f t="shared" si="1"/>
        <v>8018725</v>
      </c>
      <c r="N11" s="295">
        <f t="shared" si="1"/>
        <v>36551430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108471800</v>
      </c>
      <c r="X11" s="295">
        <f t="shared" si="1"/>
        <v>95892000</v>
      </c>
      <c r="Y11" s="295">
        <f t="shared" si="1"/>
        <v>12579800</v>
      </c>
      <c r="Z11" s="296">
        <f>+IF(X11&lt;&gt;0,+(Y11/X11)*100,0)</f>
        <v>13.118716889834397</v>
      </c>
      <c r="AA11" s="297">
        <f>SUM(AA6:AA10)</f>
        <v>191784000</v>
      </c>
    </row>
    <row r="12" spans="1:27" ht="13.5">
      <c r="A12" s="298" t="s">
        <v>210</v>
      </c>
      <c r="B12" s="136"/>
      <c r="C12" s="62"/>
      <c r="D12" s="156"/>
      <c r="E12" s="60">
        <v>2468000</v>
      </c>
      <c r="F12" s="60">
        <v>2468000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1234000</v>
      </c>
      <c r="Y12" s="60">
        <v>-1234000</v>
      </c>
      <c r="Z12" s="140">
        <v>-100</v>
      </c>
      <c r="AA12" s="155">
        <v>2468000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5346293</v>
      </c>
      <c r="D15" s="156"/>
      <c r="E15" s="60">
        <v>1585000</v>
      </c>
      <c r="F15" s="60">
        <v>1585000</v>
      </c>
      <c r="G15" s="60"/>
      <c r="H15" s="60">
        <v>316123</v>
      </c>
      <c r="I15" s="60">
        <v>6200</v>
      </c>
      <c r="J15" s="60">
        <v>322323</v>
      </c>
      <c r="K15" s="60">
        <v>54000</v>
      </c>
      <c r="L15" s="60">
        <v>5450</v>
      </c>
      <c r="M15" s="60">
        <v>17868</v>
      </c>
      <c r="N15" s="60">
        <v>77318</v>
      </c>
      <c r="O15" s="60"/>
      <c r="P15" s="60"/>
      <c r="Q15" s="60"/>
      <c r="R15" s="60"/>
      <c r="S15" s="60"/>
      <c r="T15" s="60"/>
      <c r="U15" s="60"/>
      <c r="V15" s="60"/>
      <c r="W15" s="60">
        <v>399641</v>
      </c>
      <c r="X15" s="60">
        <v>792500</v>
      </c>
      <c r="Y15" s="60">
        <v>-392859</v>
      </c>
      <c r="Z15" s="140">
        <v>-49.57</v>
      </c>
      <c r="AA15" s="155">
        <v>1585000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</v>
      </c>
      <c r="F20" s="100">
        <f t="shared" si="2"/>
        <v>200000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100000</v>
      </c>
      <c r="Y20" s="100">
        <f t="shared" si="2"/>
        <v>-100000</v>
      </c>
      <c r="Z20" s="137">
        <f>+IF(X20&lt;&gt;0,+(Y20/X20)*100,0)</f>
        <v>-100</v>
      </c>
      <c r="AA20" s="153">
        <f>SUM(AA26:AA33)</f>
        <v>200000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200000</v>
      </c>
      <c r="F30" s="60">
        <v>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100000</v>
      </c>
      <c r="Y30" s="60">
        <v>-100000</v>
      </c>
      <c r="Z30" s="140">
        <v>-100</v>
      </c>
      <c r="AA30" s="155">
        <v>200000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269210</v>
      </c>
      <c r="J36" s="60">
        <f t="shared" si="4"/>
        <v>269210</v>
      </c>
      <c r="K36" s="60">
        <f t="shared" si="4"/>
        <v>352298</v>
      </c>
      <c r="L36" s="60">
        <f t="shared" si="4"/>
        <v>468555</v>
      </c>
      <c r="M36" s="60">
        <f t="shared" si="4"/>
        <v>0</v>
      </c>
      <c r="N36" s="60">
        <f t="shared" si="4"/>
        <v>820853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1090063</v>
      </c>
      <c r="X36" s="60">
        <f t="shared" si="4"/>
        <v>0</v>
      </c>
      <c r="Y36" s="60">
        <f t="shared" si="4"/>
        <v>1090063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96120009</v>
      </c>
      <c r="D38" s="156">
        <f t="shared" si="4"/>
        <v>0</v>
      </c>
      <c r="E38" s="60">
        <f t="shared" si="4"/>
        <v>115070000</v>
      </c>
      <c r="F38" s="60">
        <f t="shared" si="4"/>
        <v>115070000</v>
      </c>
      <c r="G38" s="60">
        <f t="shared" si="4"/>
        <v>34755945</v>
      </c>
      <c r="H38" s="60">
        <f t="shared" si="4"/>
        <v>19702558</v>
      </c>
      <c r="I38" s="60">
        <f t="shared" si="4"/>
        <v>17192657</v>
      </c>
      <c r="J38" s="60">
        <f t="shared" si="4"/>
        <v>71651160</v>
      </c>
      <c r="K38" s="60">
        <f t="shared" si="4"/>
        <v>14396628</v>
      </c>
      <c r="L38" s="60">
        <f t="shared" si="4"/>
        <v>13315224</v>
      </c>
      <c r="M38" s="60">
        <f t="shared" si="4"/>
        <v>8018725</v>
      </c>
      <c r="N38" s="60">
        <f t="shared" si="4"/>
        <v>35730577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107381737</v>
      </c>
      <c r="X38" s="60">
        <f t="shared" si="4"/>
        <v>57535000</v>
      </c>
      <c r="Y38" s="60">
        <f t="shared" si="4"/>
        <v>49846737</v>
      </c>
      <c r="Z38" s="140">
        <f t="shared" si="5"/>
        <v>86.63724167897801</v>
      </c>
      <c r="AA38" s="155">
        <f>AA8+AA23</f>
        <v>115070000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76714000</v>
      </c>
      <c r="F39" s="60">
        <f t="shared" si="4"/>
        <v>76714000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38357000</v>
      </c>
      <c r="Y39" s="60">
        <f t="shared" si="4"/>
        <v>-38357000</v>
      </c>
      <c r="Z39" s="140">
        <f t="shared" si="5"/>
        <v>-100</v>
      </c>
      <c r="AA39" s="155">
        <f>AA9+AA24</f>
        <v>76714000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96120009</v>
      </c>
      <c r="D41" s="294">
        <f t="shared" si="6"/>
        <v>0</v>
      </c>
      <c r="E41" s="295">
        <f t="shared" si="6"/>
        <v>191784000</v>
      </c>
      <c r="F41" s="295">
        <f t="shared" si="6"/>
        <v>191784000</v>
      </c>
      <c r="G41" s="295">
        <f t="shared" si="6"/>
        <v>34755945</v>
      </c>
      <c r="H41" s="295">
        <f t="shared" si="6"/>
        <v>19702558</v>
      </c>
      <c r="I41" s="295">
        <f t="shared" si="6"/>
        <v>17461867</v>
      </c>
      <c r="J41" s="295">
        <f t="shared" si="6"/>
        <v>71920370</v>
      </c>
      <c r="K41" s="295">
        <f t="shared" si="6"/>
        <v>14748926</v>
      </c>
      <c r="L41" s="295">
        <f t="shared" si="6"/>
        <v>13783779</v>
      </c>
      <c r="M41" s="295">
        <f t="shared" si="6"/>
        <v>8018725</v>
      </c>
      <c r="N41" s="295">
        <f t="shared" si="6"/>
        <v>36551430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108471800</v>
      </c>
      <c r="X41" s="295">
        <f t="shared" si="6"/>
        <v>95892000</v>
      </c>
      <c r="Y41" s="295">
        <f t="shared" si="6"/>
        <v>12579800</v>
      </c>
      <c r="Z41" s="296">
        <f t="shared" si="5"/>
        <v>13.118716889834397</v>
      </c>
      <c r="AA41" s="297">
        <f>SUM(AA36:AA40)</f>
        <v>191784000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2468000</v>
      </c>
      <c r="F42" s="54">
        <f t="shared" si="7"/>
        <v>2468000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1234000</v>
      </c>
      <c r="Y42" s="54">
        <f t="shared" si="7"/>
        <v>-1234000</v>
      </c>
      <c r="Z42" s="184">
        <f t="shared" si="5"/>
        <v>-100</v>
      </c>
      <c r="AA42" s="130">
        <f aca="true" t="shared" si="8" ref="AA42:AA48">AA12+AA27</f>
        <v>2468000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5346293</v>
      </c>
      <c r="D45" s="129">
        <f t="shared" si="7"/>
        <v>0</v>
      </c>
      <c r="E45" s="54">
        <f t="shared" si="7"/>
        <v>1785000</v>
      </c>
      <c r="F45" s="54">
        <f t="shared" si="7"/>
        <v>1785000</v>
      </c>
      <c r="G45" s="54">
        <f t="shared" si="7"/>
        <v>0</v>
      </c>
      <c r="H45" s="54">
        <f t="shared" si="7"/>
        <v>316123</v>
      </c>
      <c r="I45" s="54">
        <f t="shared" si="7"/>
        <v>6200</v>
      </c>
      <c r="J45" s="54">
        <f t="shared" si="7"/>
        <v>322323</v>
      </c>
      <c r="K45" s="54">
        <f t="shared" si="7"/>
        <v>54000</v>
      </c>
      <c r="L45" s="54">
        <f t="shared" si="7"/>
        <v>5450</v>
      </c>
      <c r="M45" s="54">
        <f t="shared" si="7"/>
        <v>17868</v>
      </c>
      <c r="N45" s="54">
        <f t="shared" si="7"/>
        <v>77318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399641</v>
      </c>
      <c r="X45" s="54">
        <f t="shared" si="7"/>
        <v>892500</v>
      </c>
      <c r="Y45" s="54">
        <f t="shared" si="7"/>
        <v>-492859</v>
      </c>
      <c r="Z45" s="184">
        <f t="shared" si="5"/>
        <v>-55.22229691876751</v>
      </c>
      <c r="AA45" s="130">
        <f t="shared" si="8"/>
        <v>1785000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101466302</v>
      </c>
      <c r="D49" s="218">
        <f t="shared" si="9"/>
        <v>0</v>
      </c>
      <c r="E49" s="220">
        <f t="shared" si="9"/>
        <v>196037000</v>
      </c>
      <c r="F49" s="220">
        <f t="shared" si="9"/>
        <v>196037000</v>
      </c>
      <c r="G49" s="220">
        <f t="shared" si="9"/>
        <v>34755945</v>
      </c>
      <c r="H49" s="220">
        <f t="shared" si="9"/>
        <v>20018681</v>
      </c>
      <c r="I49" s="220">
        <f t="shared" si="9"/>
        <v>17468067</v>
      </c>
      <c r="J49" s="220">
        <f t="shared" si="9"/>
        <v>72242693</v>
      </c>
      <c r="K49" s="220">
        <f t="shared" si="9"/>
        <v>14802926</v>
      </c>
      <c r="L49" s="220">
        <f t="shared" si="9"/>
        <v>13789229</v>
      </c>
      <c r="M49" s="220">
        <f t="shared" si="9"/>
        <v>8036593</v>
      </c>
      <c r="N49" s="220">
        <f t="shared" si="9"/>
        <v>36628748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108871441</v>
      </c>
      <c r="X49" s="220">
        <f t="shared" si="9"/>
        <v>98018500</v>
      </c>
      <c r="Y49" s="220">
        <f t="shared" si="9"/>
        <v>10852941</v>
      </c>
      <c r="Z49" s="221">
        <f t="shared" si="5"/>
        <v>11.072339405316344</v>
      </c>
      <c r="AA49" s="222">
        <f>SUM(AA41:AA48)</f>
        <v>196037000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16101089</v>
      </c>
      <c r="D51" s="129">
        <f t="shared" si="10"/>
        <v>0</v>
      </c>
      <c r="E51" s="54">
        <f t="shared" si="10"/>
        <v>18898000</v>
      </c>
      <c r="F51" s="54">
        <f t="shared" si="10"/>
        <v>18898000</v>
      </c>
      <c r="G51" s="54">
        <f t="shared" si="10"/>
        <v>974074</v>
      </c>
      <c r="H51" s="54">
        <f t="shared" si="10"/>
        <v>282873</v>
      </c>
      <c r="I51" s="54">
        <f t="shared" si="10"/>
        <v>3347190</v>
      </c>
      <c r="J51" s="54">
        <f t="shared" si="10"/>
        <v>4604137</v>
      </c>
      <c r="K51" s="54">
        <f t="shared" si="10"/>
        <v>658914</v>
      </c>
      <c r="L51" s="54">
        <f t="shared" si="10"/>
        <v>28883</v>
      </c>
      <c r="M51" s="54">
        <f t="shared" si="10"/>
        <v>1516635</v>
      </c>
      <c r="N51" s="54">
        <f t="shared" si="10"/>
        <v>2204432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6808569</v>
      </c>
      <c r="X51" s="54">
        <f t="shared" si="10"/>
        <v>9449000</v>
      </c>
      <c r="Y51" s="54">
        <f t="shared" si="10"/>
        <v>-2640431</v>
      </c>
      <c r="Z51" s="184">
        <f>+IF(X51&lt;&gt;0,+(Y51/X51)*100,0)</f>
        <v>-27.944025822838398</v>
      </c>
      <c r="AA51" s="130">
        <f>SUM(AA57:AA61)</f>
        <v>18898000</v>
      </c>
    </row>
    <row r="52" spans="1:27" ht="13.5">
      <c r="A52" s="310" t="s">
        <v>204</v>
      </c>
      <c r="B52" s="142"/>
      <c r="C52" s="62">
        <v>5318535</v>
      </c>
      <c r="D52" s="156"/>
      <c r="E52" s="60">
        <v>200000</v>
      </c>
      <c r="F52" s="60">
        <v>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100000</v>
      </c>
      <c r="Y52" s="60">
        <v>-100000</v>
      </c>
      <c r="Z52" s="140">
        <v>-100</v>
      </c>
      <c r="AA52" s="155">
        <v>200000</v>
      </c>
    </row>
    <row r="53" spans="1:27" ht="13.5">
      <c r="A53" s="310" t="s">
        <v>205</v>
      </c>
      <c r="B53" s="142"/>
      <c r="C53" s="62">
        <v>1817756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11297000</v>
      </c>
      <c r="F54" s="60">
        <v>11297000</v>
      </c>
      <c r="G54" s="60">
        <v>826376</v>
      </c>
      <c r="H54" s="60">
        <v>126935</v>
      </c>
      <c r="I54" s="60">
        <v>3078491</v>
      </c>
      <c r="J54" s="60">
        <v>4031802</v>
      </c>
      <c r="K54" s="60">
        <v>360369</v>
      </c>
      <c r="L54" s="60"/>
      <c r="M54" s="60">
        <v>1103712</v>
      </c>
      <c r="N54" s="60">
        <v>1464081</v>
      </c>
      <c r="O54" s="60"/>
      <c r="P54" s="60"/>
      <c r="Q54" s="60"/>
      <c r="R54" s="60"/>
      <c r="S54" s="60"/>
      <c r="T54" s="60"/>
      <c r="U54" s="60"/>
      <c r="V54" s="60"/>
      <c r="W54" s="60">
        <v>5495883</v>
      </c>
      <c r="X54" s="60">
        <v>5648500</v>
      </c>
      <c r="Y54" s="60">
        <v>-152617</v>
      </c>
      <c r="Z54" s="140">
        <v>-2.7</v>
      </c>
      <c r="AA54" s="155">
        <v>11297000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5000000</v>
      </c>
      <c r="F56" s="60">
        <v>5000000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2500000</v>
      </c>
      <c r="Y56" s="60">
        <v>-2500000</v>
      </c>
      <c r="Z56" s="140">
        <v>-100</v>
      </c>
      <c r="AA56" s="155">
        <v>5000000</v>
      </c>
    </row>
    <row r="57" spans="1:27" ht="13.5">
      <c r="A57" s="138" t="s">
        <v>209</v>
      </c>
      <c r="B57" s="142"/>
      <c r="C57" s="293">
        <f aca="true" t="shared" si="11" ref="C57:Y57">SUM(C52:C56)</f>
        <v>7136291</v>
      </c>
      <c r="D57" s="294">
        <f t="shared" si="11"/>
        <v>0</v>
      </c>
      <c r="E57" s="295">
        <f t="shared" si="11"/>
        <v>16497000</v>
      </c>
      <c r="F57" s="295">
        <f t="shared" si="11"/>
        <v>16497000</v>
      </c>
      <c r="G57" s="295">
        <f t="shared" si="11"/>
        <v>826376</v>
      </c>
      <c r="H57" s="295">
        <f t="shared" si="11"/>
        <v>126935</v>
      </c>
      <c r="I57" s="295">
        <f t="shared" si="11"/>
        <v>3078491</v>
      </c>
      <c r="J57" s="295">
        <f t="shared" si="11"/>
        <v>4031802</v>
      </c>
      <c r="K57" s="295">
        <f t="shared" si="11"/>
        <v>360369</v>
      </c>
      <c r="L57" s="295">
        <f t="shared" si="11"/>
        <v>0</v>
      </c>
      <c r="M57" s="295">
        <f t="shared" si="11"/>
        <v>1103712</v>
      </c>
      <c r="N57" s="295">
        <f t="shared" si="11"/>
        <v>1464081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5495883</v>
      </c>
      <c r="X57" s="295">
        <f t="shared" si="11"/>
        <v>8248500</v>
      </c>
      <c r="Y57" s="295">
        <f t="shared" si="11"/>
        <v>-2752617</v>
      </c>
      <c r="Z57" s="296">
        <f>+IF(X57&lt;&gt;0,+(Y57/X57)*100,0)</f>
        <v>-33.37112202218585</v>
      </c>
      <c r="AA57" s="297">
        <f>SUM(AA52:AA56)</f>
        <v>16497000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8964798</v>
      </c>
      <c r="D61" s="156"/>
      <c r="E61" s="60">
        <v>2401000</v>
      </c>
      <c r="F61" s="60">
        <v>2401000</v>
      </c>
      <c r="G61" s="60">
        <v>147698</v>
      </c>
      <c r="H61" s="60">
        <v>155938</v>
      </c>
      <c r="I61" s="60">
        <v>268699</v>
      </c>
      <c r="J61" s="60">
        <v>572335</v>
      </c>
      <c r="K61" s="60">
        <v>298545</v>
      </c>
      <c r="L61" s="60">
        <v>28883</v>
      </c>
      <c r="M61" s="60">
        <v>412923</v>
      </c>
      <c r="N61" s="60">
        <v>740351</v>
      </c>
      <c r="O61" s="60"/>
      <c r="P61" s="60"/>
      <c r="Q61" s="60"/>
      <c r="R61" s="60"/>
      <c r="S61" s="60"/>
      <c r="T61" s="60"/>
      <c r="U61" s="60"/>
      <c r="V61" s="60"/>
      <c r="W61" s="60">
        <v>1312686</v>
      </c>
      <c r="X61" s="60">
        <v>1200500</v>
      </c>
      <c r="Y61" s="60">
        <v>112186</v>
      </c>
      <c r="Z61" s="140">
        <v>9.34</v>
      </c>
      <c r="AA61" s="155">
        <v>2401000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37001</v>
      </c>
      <c r="H65" s="60">
        <v>37001</v>
      </c>
      <c r="I65" s="60">
        <v>37001</v>
      </c>
      <c r="J65" s="60">
        <v>111003</v>
      </c>
      <c r="K65" s="60">
        <v>37001</v>
      </c>
      <c r="L65" s="60">
        <v>74000</v>
      </c>
      <c r="M65" s="60">
        <v>74000</v>
      </c>
      <c r="N65" s="60">
        <v>185001</v>
      </c>
      <c r="O65" s="60"/>
      <c r="P65" s="60"/>
      <c r="Q65" s="60"/>
      <c r="R65" s="60"/>
      <c r="S65" s="60"/>
      <c r="T65" s="60"/>
      <c r="U65" s="60"/>
      <c r="V65" s="60"/>
      <c r="W65" s="60">
        <v>296004</v>
      </c>
      <c r="X65" s="60"/>
      <c r="Y65" s="60">
        <v>296004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974074</v>
      </c>
      <c r="H66" s="275">
        <v>282828</v>
      </c>
      <c r="I66" s="275">
        <v>3309809</v>
      </c>
      <c r="J66" s="275">
        <v>4566711</v>
      </c>
      <c r="K66" s="275">
        <v>677037</v>
      </c>
      <c r="L66" s="275">
        <v>1516636</v>
      </c>
      <c r="M66" s="275">
        <v>1516636</v>
      </c>
      <c r="N66" s="275">
        <v>3710309</v>
      </c>
      <c r="O66" s="275"/>
      <c r="P66" s="275"/>
      <c r="Q66" s="275"/>
      <c r="R66" s="275"/>
      <c r="S66" s="275"/>
      <c r="T66" s="275"/>
      <c r="U66" s="275"/>
      <c r="V66" s="275"/>
      <c r="W66" s="275">
        <v>8277020</v>
      </c>
      <c r="X66" s="275"/>
      <c r="Y66" s="275">
        <v>8277020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18898000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18898000</v>
      </c>
      <c r="F69" s="220">
        <f t="shared" si="12"/>
        <v>0</v>
      </c>
      <c r="G69" s="220">
        <f t="shared" si="12"/>
        <v>1011075</v>
      </c>
      <c r="H69" s="220">
        <f t="shared" si="12"/>
        <v>319829</v>
      </c>
      <c r="I69" s="220">
        <f t="shared" si="12"/>
        <v>3346810</v>
      </c>
      <c r="J69" s="220">
        <f t="shared" si="12"/>
        <v>4677714</v>
      </c>
      <c r="K69" s="220">
        <f t="shared" si="12"/>
        <v>714038</v>
      </c>
      <c r="L69" s="220">
        <f t="shared" si="12"/>
        <v>1590636</v>
      </c>
      <c r="M69" s="220">
        <f t="shared" si="12"/>
        <v>1590636</v>
      </c>
      <c r="N69" s="220">
        <f t="shared" si="12"/>
        <v>3895310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8573024</v>
      </c>
      <c r="X69" s="220">
        <f t="shared" si="12"/>
        <v>0</v>
      </c>
      <c r="Y69" s="220">
        <f t="shared" si="12"/>
        <v>8573024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96120009</v>
      </c>
      <c r="D5" s="357">
        <f t="shared" si="0"/>
        <v>0</v>
      </c>
      <c r="E5" s="356">
        <f t="shared" si="0"/>
        <v>191784000</v>
      </c>
      <c r="F5" s="358">
        <f t="shared" si="0"/>
        <v>191784000</v>
      </c>
      <c r="G5" s="358">
        <f t="shared" si="0"/>
        <v>34755945</v>
      </c>
      <c r="H5" s="356">
        <f t="shared" si="0"/>
        <v>19702558</v>
      </c>
      <c r="I5" s="356">
        <f t="shared" si="0"/>
        <v>17461867</v>
      </c>
      <c r="J5" s="358">
        <f t="shared" si="0"/>
        <v>71920370</v>
      </c>
      <c r="K5" s="358">
        <f t="shared" si="0"/>
        <v>14748926</v>
      </c>
      <c r="L5" s="356">
        <f t="shared" si="0"/>
        <v>13783779</v>
      </c>
      <c r="M5" s="356">
        <f t="shared" si="0"/>
        <v>8018725</v>
      </c>
      <c r="N5" s="358">
        <f t="shared" si="0"/>
        <v>36551430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108471800</v>
      </c>
      <c r="X5" s="356">
        <f t="shared" si="0"/>
        <v>95892000</v>
      </c>
      <c r="Y5" s="358">
        <f t="shared" si="0"/>
        <v>12579800</v>
      </c>
      <c r="Z5" s="359">
        <f>+IF(X5&lt;&gt;0,+(Y5/X5)*100,0)</f>
        <v>13.118716889834397</v>
      </c>
      <c r="AA5" s="360">
        <f>+AA6+AA8+AA11+AA13+AA15</f>
        <v>191784000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269210</v>
      </c>
      <c r="J6" s="59">
        <f t="shared" si="1"/>
        <v>269210</v>
      </c>
      <c r="K6" s="59">
        <f t="shared" si="1"/>
        <v>352298</v>
      </c>
      <c r="L6" s="60">
        <f t="shared" si="1"/>
        <v>468555</v>
      </c>
      <c r="M6" s="60">
        <f t="shared" si="1"/>
        <v>0</v>
      </c>
      <c r="N6" s="59">
        <f t="shared" si="1"/>
        <v>820853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1090063</v>
      </c>
      <c r="X6" s="60">
        <f t="shared" si="1"/>
        <v>0</v>
      </c>
      <c r="Y6" s="59">
        <f t="shared" si="1"/>
        <v>1090063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269210</v>
      </c>
      <c r="J7" s="59">
        <v>269210</v>
      </c>
      <c r="K7" s="59">
        <v>352298</v>
      </c>
      <c r="L7" s="60">
        <v>468555</v>
      </c>
      <c r="M7" s="60"/>
      <c r="N7" s="59">
        <v>820853</v>
      </c>
      <c r="O7" s="59"/>
      <c r="P7" s="60"/>
      <c r="Q7" s="60"/>
      <c r="R7" s="59"/>
      <c r="S7" s="59"/>
      <c r="T7" s="60"/>
      <c r="U7" s="60"/>
      <c r="V7" s="59"/>
      <c r="W7" s="59">
        <v>1090063</v>
      </c>
      <c r="X7" s="60"/>
      <c r="Y7" s="59">
        <v>1090063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96120009</v>
      </c>
      <c r="D11" s="363">
        <f aca="true" t="shared" si="3" ref="D11:AA11">+D12</f>
        <v>0</v>
      </c>
      <c r="E11" s="362">
        <f t="shared" si="3"/>
        <v>115070000</v>
      </c>
      <c r="F11" s="364">
        <f t="shared" si="3"/>
        <v>115070000</v>
      </c>
      <c r="G11" s="364">
        <f t="shared" si="3"/>
        <v>34755945</v>
      </c>
      <c r="H11" s="362">
        <f t="shared" si="3"/>
        <v>19702558</v>
      </c>
      <c r="I11" s="362">
        <f t="shared" si="3"/>
        <v>17192657</v>
      </c>
      <c r="J11" s="364">
        <f t="shared" si="3"/>
        <v>71651160</v>
      </c>
      <c r="K11" s="364">
        <f t="shared" si="3"/>
        <v>14396628</v>
      </c>
      <c r="L11" s="362">
        <f t="shared" si="3"/>
        <v>13315224</v>
      </c>
      <c r="M11" s="362">
        <f t="shared" si="3"/>
        <v>8018725</v>
      </c>
      <c r="N11" s="364">
        <f t="shared" si="3"/>
        <v>35730577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107381737</v>
      </c>
      <c r="X11" s="362">
        <f t="shared" si="3"/>
        <v>57535000</v>
      </c>
      <c r="Y11" s="364">
        <f t="shared" si="3"/>
        <v>49846737</v>
      </c>
      <c r="Z11" s="365">
        <f>+IF(X11&lt;&gt;0,+(Y11/X11)*100,0)</f>
        <v>86.63724167897801</v>
      </c>
      <c r="AA11" s="366">
        <f t="shared" si="3"/>
        <v>115070000</v>
      </c>
    </row>
    <row r="12" spans="1:27" ht="13.5">
      <c r="A12" s="291" t="s">
        <v>231</v>
      </c>
      <c r="B12" s="136"/>
      <c r="C12" s="60">
        <v>96120009</v>
      </c>
      <c r="D12" s="340"/>
      <c r="E12" s="60">
        <v>115070000</v>
      </c>
      <c r="F12" s="59">
        <v>115070000</v>
      </c>
      <c r="G12" s="59">
        <v>34755945</v>
      </c>
      <c r="H12" s="60">
        <v>19702558</v>
      </c>
      <c r="I12" s="60">
        <v>17192657</v>
      </c>
      <c r="J12" s="59">
        <v>71651160</v>
      </c>
      <c r="K12" s="59">
        <v>14396628</v>
      </c>
      <c r="L12" s="60">
        <v>13315224</v>
      </c>
      <c r="M12" s="60">
        <v>8018725</v>
      </c>
      <c r="N12" s="59">
        <v>35730577</v>
      </c>
      <c r="O12" s="59"/>
      <c r="P12" s="60"/>
      <c r="Q12" s="60"/>
      <c r="R12" s="59"/>
      <c r="S12" s="59"/>
      <c r="T12" s="60"/>
      <c r="U12" s="60"/>
      <c r="V12" s="59"/>
      <c r="W12" s="59">
        <v>107381737</v>
      </c>
      <c r="X12" s="60">
        <v>57535000</v>
      </c>
      <c r="Y12" s="59">
        <v>49846737</v>
      </c>
      <c r="Z12" s="61">
        <v>86.64</v>
      </c>
      <c r="AA12" s="62">
        <v>115070000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76714000</v>
      </c>
      <c r="F13" s="342">
        <f t="shared" si="4"/>
        <v>76714000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38357000</v>
      </c>
      <c r="Y13" s="342">
        <f t="shared" si="4"/>
        <v>-38357000</v>
      </c>
      <c r="Z13" s="335">
        <f>+IF(X13&lt;&gt;0,+(Y13/X13)*100,0)</f>
        <v>-100</v>
      </c>
      <c r="AA13" s="273">
        <f t="shared" si="4"/>
        <v>76714000</v>
      </c>
    </row>
    <row r="14" spans="1:27" ht="13.5">
      <c r="A14" s="291" t="s">
        <v>232</v>
      </c>
      <c r="B14" s="136"/>
      <c r="C14" s="60"/>
      <c r="D14" s="340"/>
      <c r="E14" s="60">
        <v>76714000</v>
      </c>
      <c r="F14" s="59">
        <v>76714000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38357000</v>
      </c>
      <c r="Y14" s="59">
        <v>-38357000</v>
      </c>
      <c r="Z14" s="61">
        <v>-100</v>
      </c>
      <c r="AA14" s="62">
        <v>76714000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2468000</v>
      </c>
      <c r="F22" s="345">
        <f t="shared" si="6"/>
        <v>2468000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1234000</v>
      </c>
      <c r="Y22" s="345">
        <f t="shared" si="6"/>
        <v>-1234000</v>
      </c>
      <c r="Z22" s="336">
        <f>+IF(X22&lt;&gt;0,+(Y22/X22)*100,0)</f>
        <v>-100</v>
      </c>
      <c r="AA22" s="350">
        <f>SUM(AA23:AA32)</f>
        <v>2468000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2468000</v>
      </c>
      <c r="F32" s="59">
        <v>2468000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1234000</v>
      </c>
      <c r="Y32" s="59">
        <v>-1234000</v>
      </c>
      <c r="Z32" s="61">
        <v>-100</v>
      </c>
      <c r="AA32" s="62">
        <v>2468000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5346293</v>
      </c>
      <c r="D40" s="344">
        <f t="shared" si="9"/>
        <v>0</v>
      </c>
      <c r="E40" s="343">
        <f t="shared" si="9"/>
        <v>1585000</v>
      </c>
      <c r="F40" s="345">
        <f t="shared" si="9"/>
        <v>1585000</v>
      </c>
      <c r="G40" s="345">
        <f t="shared" si="9"/>
        <v>0</v>
      </c>
      <c r="H40" s="343">
        <f t="shared" si="9"/>
        <v>316123</v>
      </c>
      <c r="I40" s="343">
        <f t="shared" si="9"/>
        <v>6200</v>
      </c>
      <c r="J40" s="345">
        <f t="shared" si="9"/>
        <v>322323</v>
      </c>
      <c r="K40" s="345">
        <f t="shared" si="9"/>
        <v>54000</v>
      </c>
      <c r="L40" s="343">
        <f t="shared" si="9"/>
        <v>5450</v>
      </c>
      <c r="M40" s="343">
        <f t="shared" si="9"/>
        <v>17868</v>
      </c>
      <c r="N40" s="345">
        <f t="shared" si="9"/>
        <v>77318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399641</v>
      </c>
      <c r="X40" s="343">
        <f t="shared" si="9"/>
        <v>792500</v>
      </c>
      <c r="Y40" s="345">
        <f t="shared" si="9"/>
        <v>-392859</v>
      </c>
      <c r="Z40" s="336">
        <f>+IF(X40&lt;&gt;0,+(Y40/X40)*100,0)</f>
        <v>-49.57211356466877</v>
      </c>
      <c r="AA40" s="350">
        <f>SUM(AA41:AA49)</f>
        <v>1585000</v>
      </c>
    </row>
    <row r="41" spans="1:27" ht="13.5">
      <c r="A41" s="361" t="s">
        <v>247</v>
      </c>
      <c r="B41" s="142"/>
      <c r="C41" s="362">
        <v>792669</v>
      </c>
      <c r="D41" s="363"/>
      <c r="E41" s="362">
        <v>750000</v>
      </c>
      <c r="F41" s="364">
        <v>750000</v>
      </c>
      <c r="G41" s="364"/>
      <c r="H41" s="362">
        <v>316123</v>
      </c>
      <c r="I41" s="362"/>
      <c r="J41" s="364">
        <v>316123</v>
      </c>
      <c r="K41" s="364"/>
      <c r="L41" s="362">
        <v>5450</v>
      </c>
      <c r="M41" s="362"/>
      <c r="N41" s="364">
        <v>5450</v>
      </c>
      <c r="O41" s="364"/>
      <c r="P41" s="362"/>
      <c r="Q41" s="362"/>
      <c r="R41" s="364"/>
      <c r="S41" s="364"/>
      <c r="T41" s="362"/>
      <c r="U41" s="362"/>
      <c r="V41" s="364"/>
      <c r="W41" s="364">
        <v>321573</v>
      </c>
      <c r="X41" s="362">
        <v>375000</v>
      </c>
      <c r="Y41" s="364">
        <v>-53427</v>
      </c>
      <c r="Z41" s="365">
        <v>-14.25</v>
      </c>
      <c r="AA41" s="366">
        <v>750000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350000</v>
      </c>
      <c r="F43" s="370">
        <v>350000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175000</v>
      </c>
      <c r="Y43" s="370">
        <v>-175000</v>
      </c>
      <c r="Z43" s="371">
        <v>-100</v>
      </c>
      <c r="AA43" s="303">
        <v>350000</v>
      </c>
    </row>
    <row r="44" spans="1:27" ht="13.5">
      <c r="A44" s="361" t="s">
        <v>250</v>
      </c>
      <c r="B44" s="136"/>
      <c r="C44" s="60"/>
      <c r="D44" s="368"/>
      <c r="E44" s="54">
        <v>240000</v>
      </c>
      <c r="F44" s="53">
        <v>240000</v>
      </c>
      <c r="G44" s="53"/>
      <c r="H44" s="54"/>
      <c r="I44" s="54">
        <v>6200</v>
      </c>
      <c r="J44" s="53">
        <v>6200</v>
      </c>
      <c r="K44" s="53">
        <v>54000</v>
      </c>
      <c r="L44" s="54"/>
      <c r="M44" s="54"/>
      <c r="N44" s="53">
        <v>54000</v>
      </c>
      <c r="O44" s="53"/>
      <c r="P44" s="54"/>
      <c r="Q44" s="54"/>
      <c r="R44" s="53"/>
      <c r="S44" s="53"/>
      <c r="T44" s="54"/>
      <c r="U44" s="54"/>
      <c r="V44" s="53"/>
      <c r="W44" s="53">
        <v>60200</v>
      </c>
      <c r="X44" s="54">
        <v>120000</v>
      </c>
      <c r="Y44" s="53">
        <v>-59800</v>
      </c>
      <c r="Z44" s="94">
        <v>-49.83</v>
      </c>
      <c r="AA44" s="95">
        <v>240000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4553624</v>
      </c>
      <c r="D49" s="368"/>
      <c r="E49" s="54">
        <v>245000</v>
      </c>
      <c r="F49" s="53">
        <v>245000</v>
      </c>
      <c r="G49" s="53"/>
      <c r="H49" s="54"/>
      <c r="I49" s="54"/>
      <c r="J49" s="53"/>
      <c r="K49" s="53"/>
      <c r="L49" s="54"/>
      <c r="M49" s="54">
        <v>17868</v>
      </c>
      <c r="N49" s="53">
        <v>17868</v>
      </c>
      <c r="O49" s="53"/>
      <c r="P49" s="54"/>
      <c r="Q49" s="54"/>
      <c r="R49" s="53"/>
      <c r="S49" s="53"/>
      <c r="T49" s="54"/>
      <c r="U49" s="54"/>
      <c r="V49" s="53"/>
      <c r="W49" s="53">
        <v>17868</v>
      </c>
      <c r="X49" s="54">
        <v>122500</v>
      </c>
      <c r="Y49" s="53">
        <v>-104632</v>
      </c>
      <c r="Z49" s="94">
        <v>-85.41</v>
      </c>
      <c r="AA49" s="95">
        <v>245000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101466302</v>
      </c>
      <c r="D60" s="346">
        <f t="shared" si="14"/>
        <v>0</v>
      </c>
      <c r="E60" s="219">
        <f t="shared" si="14"/>
        <v>195837000</v>
      </c>
      <c r="F60" s="264">
        <f t="shared" si="14"/>
        <v>195837000</v>
      </c>
      <c r="G60" s="264">
        <f t="shared" si="14"/>
        <v>34755945</v>
      </c>
      <c r="H60" s="219">
        <f t="shared" si="14"/>
        <v>20018681</v>
      </c>
      <c r="I60" s="219">
        <f t="shared" si="14"/>
        <v>17468067</v>
      </c>
      <c r="J60" s="264">
        <f t="shared" si="14"/>
        <v>72242693</v>
      </c>
      <c r="K60" s="264">
        <f t="shared" si="14"/>
        <v>14802926</v>
      </c>
      <c r="L60" s="219">
        <f t="shared" si="14"/>
        <v>13789229</v>
      </c>
      <c r="M60" s="219">
        <f t="shared" si="14"/>
        <v>8036593</v>
      </c>
      <c r="N60" s="264">
        <f t="shared" si="14"/>
        <v>36628748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108871441</v>
      </c>
      <c r="X60" s="219">
        <f t="shared" si="14"/>
        <v>97918500</v>
      </c>
      <c r="Y60" s="264">
        <f t="shared" si="14"/>
        <v>10952941</v>
      </c>
      <c r="Z60" s="337">
        <f>+IF(X60&lt;&gt;0,+(Y60/X60)*100,0)</f>
        <v>11.185772862125134</v>
      </c>
      <c r="AA60" s="232">
        <f>+AA57+AA54+AA51+AA40+AA37+AA34+AA22+AA5</f>
        <v>195837000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</v>
      </c>
      <c r="Y40" s="345">
        <f t="shared" si="9"/>
        <v>-100000</v>
      </c>
      <c r="Z40" s="336">
        <f>+IF(X40&lt;&gt;0,+(Y40/X40)*100,0)</f>
        <v>-100</v>
      </c>
      <c r="AA40" s="350">
        <f>SUM(AA41:AA49)</f>
        <v>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200000</v>
      </c>
      <c r="F60" s="264">
        <f t="shared" si="14"/>
        <v>200000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100000</v>
      </c>
      <c r="Y60" s="264">
        <f t="shared" si="14"/>
        <v>-100000</v>
      </c>
      <c r="Z60" s="337">
        <f>+IF(X60&lt;&gt;0,+(Y60/X60)*100,0)</f>
        <v>-100</v>
      </c>
      <c r="AA60" s="232">
        <f>+AA57+AA54+AA51+AA40+AA37+AA34+AA22+AA5</f>
        <v>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2014-02-05T07:14:45Z</dcterms:created>
  <dcterms:modified xsi:type="dcterms:W3CDTF">2014-02-05T07:14:48Z</dcterms:modified>
  <cp:category/>
  <cp:version/>
  <cp:contentType/>
  <cp:contentStatus/>
</cp:coreProperties>
</file>