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<sst xmlns="http://schemas.openxmlformats.org/spreadsheetml/2006/main" count="855" uniqueCount="302">
  <si>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Umzinyathi(DC24)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</si>
  <si>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</si>
  <si>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</si>
  <si>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</si>
  <si>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</si>
  <si>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</si>
  <si>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</si>
  <si>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</si>
  <si>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</si>
  <si>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</si>
  <si>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</si>
  <si>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</si>
  <si>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</si>
  <si>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</si>
  <si>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</si>
  <si>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</si>
  <si>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</si>
  <si>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</si>
  <si>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</si>
  <si>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</si>
  <si>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</si>
  <si>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</si>
  <si>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</si>
  <si>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</si>
  <si>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</si>
  <si>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</si>
  <si>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</si>
  <si>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</si>
  <si>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</si>
  <si>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</si>
  <si>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</si>
  <si>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</si>
  <si>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</si>
  <si>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</si>
  <si>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</si>
  <si>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</si>
  <si>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</si>
  <si>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</si>
  <si>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</si>
  <si>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</si>
  <si>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</si>
  <si>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</si>
  <si>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</si>
  <si>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</si>
  <si>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</si>
  <si>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</si>
  <si>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</si>
  <si>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</si>
  <si>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</si>
  <si>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</si>
  <si>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</si>
  <si>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</si>
  <si>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</si>
  <si>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</si>
  <si>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</si>
  <si>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</si>
  <si>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</si>
  <si>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</si>
  <si>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</si>
  <si>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</si>
  <si>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</si>
  <si>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</si>
  <si>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</si>
  <si>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</si>
  <si>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</si>
  <si>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</si>
  <si>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</si>
  <si>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</si>
  <si>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</si>
  <si>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</si>
  <si>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</si>
  <si>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</si>
  <si>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</si>
  <si>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</si>
  <si>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</si>
  <si>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</si>
  <si>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</si>
  <si>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</si>
  <si>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</si>
  <si>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</si>
  <si>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</si>
  <si>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</si>
  <si>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</si>
  <si>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</si>
  <si>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</si>
  <si>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</si>
  <si>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</si>
  <si>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</si>
  <si>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</si>
  <si>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</si>
  <si>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</si>
  <si>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</si>
  <si>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</si>
  <si>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</si>
  <si>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</si>
  <si>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</si>
  <si>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</si>
  <si>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</si>
  <si>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</si>
  <si>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</si>
  <si>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</si>
  <si>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</si>
  <si>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</si>
  <si>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</si>
  <si>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</si>
  <si>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</si>
  <si>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</si>
  <si>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</si>
  <si>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</si>
  <si>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</si>
  <si>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</si>
  <si>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</si>
  <si>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</si>
  <si>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</si>
  <si>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</si>
  <si>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</si>
  <si>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</si>
  <si>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</si>
  <si>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</si>
  <si>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</si>
  <si>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</si>
  <si>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</si>
  <si>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</si>
  <si>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</si>
  <si>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</si>
  <si>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</si>
  <si>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</si>
  <si>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</si>
  <si>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</si>
  <si>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Umzinyathi(DC24)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</si>
  <si>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</si>
  <si>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</si>
  <si>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</si>
  <si>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</si>
  <si>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</si>
  <si>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</si>
  <si>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</si>
  <si>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</si>
  <si>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</si>
  <si>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</si>
  <si>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Umzinyathi(DC24)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</si>
  <si>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</si>
  <si>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</si>
  <si>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</si>
  <si>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</si>
  <si>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</si>
  <si>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</si>
  <si>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</si>
  <si>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</si>
  <si>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</si>
  <si>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</si>
  <si>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</si>
  <si>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</si>
  <si>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</si>
  <si>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</si>
  <si>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</si>
  <si>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</si>
  <si>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</si>
  <si>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</si>
  <si>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</si>
  <si>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</si>
  <si>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</si>
  <si>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</si>
  <si>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</si>
  <si>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</si>
  <si>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</si>
  <si>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</si>
  <si>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</si>
  <si>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</si>
  <si>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</si>
  <si>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</si>
  <si>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</si>
  <si>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</si>
  <si>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</si>
  <si>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</si>
  <si>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</si>
  <si>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</si>
  <si>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</si>
  <si>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</si>
  <si>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</si>
  <si>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</si>
  <si>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</si>
  <si>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</si>
  <si>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</si>
  <si>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</si>
  <si>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</si>
  <si>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</si>
  <si>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</si>
  <si>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</si>
  <si>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</si>
  <si>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</si>
  <si>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</si>
  <si>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</si>
  <si>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</si>
  <si>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</si>
  <si>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</si>
  <si>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</si>
  <si>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</si>
  <si>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</si>
  <si>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</si>
  <si>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</si>
  <si>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Umzinyathi(DC24)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</si>
  <si>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</si>
  <si>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</si>
  <si>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</si>
  <si>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</si>
  <si>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</si>
  <si>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</si>
  <si>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</si>
  <si>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</si>
  <si>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</si>
  <si>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</si>
  <si>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</si>
  <si>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</si>
  <si>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</si>
  <si>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</si>
  <si>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</si>
  <si>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</si>
  <si>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</si>
  <si>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</si>
  <si>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</si>
  <si>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</si>
  <si>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</si>
  <si>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</si>
  <si>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</si>
  <si>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</si>
  <si>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Umzinyathi(DC24)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</si>
  <si>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</si>
  <si>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</si>
  <si>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</si>
  <si>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</si>
  <si>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</si>
  <si>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</si>
  <si>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</si>
  <si>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</si>
  <si>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</si>
  <si>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</si>
  <si>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</si>
  <si>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</si>
  <si>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</si>
  <si>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</si>
  <si>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</si>
  <si>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</si>
  <si>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</si>
  <si>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</si>
  <si>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</si>
  <si>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</si>
  <si>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</si>
  <si>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</si>
  <si>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</si>
  <si>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</si>
  <si>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</si>
  <si>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</si>
  <si>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</si>
  <si>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</si>
  <si>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</si>
  <si>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</si>
  <si>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</si>
  <si>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</si>
  <si>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</si>
  <si>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</si>
  <si>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</si>
  <si>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Umzinyathi(DC24)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</si>
  <si>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</si>
  <si>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</si>
  <si>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Umzinyathi(DC24)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</si>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</sst>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40838544</v>
      </c>
      <c r="C6" s="19">
        <v>0</v>
      </c>
      <c r="D6" s="59">
        <v>47295000</v>
      </c>
      <c r="E6" s="60">
        <v>47295000</v>
      </c>
      <c r="F6" s="60">
        <v>-279586</v>
      </c>
      <c r="G6" s="60">
        <v>4123838</v>
      </c>
      <c r="H6" s="60">
        <v>4728693</v>
      </c>
      <c r="I6" s="60">
        <v>8572945</v>
      </c>
      <c r="J6" s="60">
        <v>4042870</v>
      </c>
      <c r="K6" s="60">
        <v>3008983</v>
      </c>
      <c r="L6" s="60">
        <v>4373579</v>
      </c>
      <c r="M6" s="60">
        <v>11425432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19998377</v>
      </c>
      <c r="W6" s="60">
        <v>23647500</v>
      </c>
      <c r="X6" s="60">
        <v>-3649123</v>
      </c>
      <c r="Y6" s="61">
        <v>-15.43</v>
      </c>
      <c r="Z6" s="62">
        <v>47295000</v>
      </c>
    </row>
    <row r="7" spans="1:26" ht="13.5">
      <c r="A7" s="58" t="s">
        <v>33</v>
      </c>
      <c r="B7" s="19">
        <v>1708047</v>
      </c>
      <c r="C7" s="19">
        <v>0</v>
      </c>
      <c r="D7" s="59">
        <v>1583000</v>
      </c>
      <c r="E7" s="60">
        <v>1583000</v>
      </c>
      <c r="F7" s="60">
        <v>112000</v>
      </c>
      <c r="G7" s="60">
        <v>436910</v>
      </c>
      <c r="H7" s="60">
        <v>653929</v>
      </c>
      <c r="I7" s="60">
        <v>1202839</v>
      </c>
      <c r="J7" s="60">
        <v>581911</v>
      </c>
      <c r="K7" s="60">
        <v>889797</v>
      </c>
      <c r="L7" s="60">
        <v>478902</v>
      </c>
      <c r="M7" s="60">
        <v>1950610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3153449</v>
      </c>
      <c r="W7" s="60">
        <v>791500</v>
      </c>
      <c r="X7" s="60">
        <v>2361949</v>
      </c>
      <c r="Y7" s="61">
        <v>298.41</v>
      </c>
      <c r="Z7" s="62">
        <v>1583000</v>
      </c>
    </row>
    <row r="8" spans="1:26" ht="13.5">
      <c r="A8" s="58" t="s">
        <v>34</v>
      </c>
      <c r="B8" s="19">
        <v>193249550</v>
      </c>
      <c r="C8" s="19">
        <v>0</v>
      </c>
      <c r="D8" s="59">
        <v>196392000</v>
      </c>
      <c r="E8" s="60">
        <v>196392000</v>
      </c>
      <c r="F8" s="60">
        <v>82683562</v>
      </c>
      <c r="G8" s="60">
        <v>1290000</v>
      </c>
      <c r="H8" s="60">
        <v>3432380</v>
      </c>
      <c r="I8" s="60">
        <v>87405942</v>
      </c>
      <c r="J8" s="60">
        <v>5470744</v>
      </c>
      <c r="K8" s="60">
        <v>63317670</v>
      </c>
      <c r="L8" s="60">
        <v>301124</v>
      </c>
      <c r="M8" s="60">
        <v>69089538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156495480</v>
      </c>
      <c r="W8" s="60">
        <v>98196000</v>
      </c>
      <c r="X8" s="60">
        <v>58299480</v>
      </c>
      <c r="Y8" s="61">
        <v>59.37</v>
      </c>
      <c r="Z8" s="62">
        <v>196392000</v>
      </c>
    </row>
    <row r="9" spans="1:26" ht="13.5">
      <c r="A9" s="58" t="s">
        <v>35</v>
      </c>
      <c r="B9" s="19">
        <v>13929342</v>
      </c>
      <c r="C9" s="19">
        <v>0</v>
      </c>
      <c r="D9" s="59">
        <v>6091000</v>
      </c>
      <c r="E9" s="60">
        <v>6091000</v>
      </c>
      <c r="F9" s="60">
        <v>1212060</v>
      </c>
      <c r="G9" s="60">
        <v>1198378</v>
      </c>
      <c r="H9" s="60">
        <v>1154584</v>
      </c>
      <c r="I9" s="60">
        <v>3565022</v>
      </c>
      <c r="J9" s="60">
        <v>1195767</v>
      </c>
      <c r="K9" s="60">
        <v>998343</v>
      </c>
      <c r="L9" s="60">
        <v>1282760</v>
      </c>
      <c r="M9" s="60">
        <v>3476870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7041892</v>
      </c>
      <c r="W9" s="60">
        <v>3045500</v>
      </c>
      <c r="X9" s="60">
        <v>3996392</v>
      </c>
      <c r="Y9" s="61">
        <v>131.22</v>
      </c>
      <c r="Z9" s="62">
        <v>6091000</v>
      </c>
    </row>
    <row r="10" spans="1:26" ht="25.5">
      <c r="A10" s="63" t="s">
        <v>277</v>
      </c>
      <c r="B10" s="64">
        <f>SUM(B5:B9)</f>
        <v>249725483</v>
      </c>
      <c r="C10" s="64">
        <f>SUM(C5:C9)</f>
        <v>0</v>
      </c>
      <c r="D10" s="65">
        <f aca="true" t="shared" si="0" ref="D10:Z10">SUM(D5:D9)</f>
        <v>251361000</v>
      </c>
      <c r="E10" s="66">
        <f t="shared" si="0"/>
        <v>251361000</v>
      </c>
      <c r="F10" s="66">
        <f t="shared" si="0"/>
        <v>83728036</v>
      </c>
      <c r="G10" s="66">
        <f t="shared" si="0"/>
        <v>7049126</v>
      </c>
      <c r="H10" s="66">
        <f t="shared" si="0"/>
        <v>9969586</v>
      </c>
      <c r="I10" s="66">
        <f t="shared" si="0"/>
        <v>100746748</v>
      </c>
      <c r="J10" s="66">
        <f t="shared" si="0"/>
        <v>11291292</v>
      </c>
      <c r="K10" s="66">
        <f t="shared" si="0"/>
        <v>68214793</v>
      </c>
      <c r="L10" s="66">
        <f t="shared" si="0"/>
        <v>6436365</v>
      </c>
      <c r="M10" s="66">
        <f t="shared" si="0"/>
        <v>85942450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186689198</v>
      </c>
      <c r="W10" s="66">
        <f t="shared" si="0"/>
        <v>125680500</v>
      </c>
      <c r="X10" s="66">
        <f t="shared" si="0"/>
        <v>61008698</v>
      </c>
      <c r="Y10" s="67">
        <f>+IF(W10&lt;&gt;0,(X10/W10)*100,0)</f>
        <v>48.54269198483456</v>
      </c>
      <c r="Z10" s="68">
        <f t="shared" si="0"/>
        <v>251361000</v>
      </c>
    </row>
    <row r="11" spans="1:26" ht="13.5">
      <c r="A11" s="58" t="s">
        <v>37</v>
      </c>
      <c r="B11" s="19">
        <v>43833194</v>
      </c>
      <c r="C11" s="19">
        <v>0</v>
      </c>
      <c r="D11" s="59">
        <v>103612000</v>
      </c>
      <c r="E11" s="60">
        <v>103612000</v>
      </c>
      <c r="F11" s="60">
        <v>5863335</v>
      </c>
      <c r="G11" s="60">
        <v>6343500</v>
      </c>
      <c r="H11" s="60">
        <v>6315917</v>
      </c>
      <c r="I11" s="60">
        <v>18522752</v>
      </c>
      <c r="J11" s="60">
        <v>6401332</v>
      </c>
      <c r="K11" s="60">
        <v>9861274</v>
      </c>
      <c r="L11" s="60">
        <v>6482972</v>
      </c>
      <c r="M11" s="60">
        <v>22745578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41268330</v>
      </c>
      <c r="W11" s="60">
        <v>51806000</v>
      </c>
      <c r="X11" s="60">
        <v>-10537670</v>
      </c>
      <c r="Y11" s="61">
        <v>-20.34</v>
      </c>
      <c r="Z11" s="62">
        <v>103612000</v>
      </c>
    </row>
    <row r="12" spans="1:26" ht="13.5">
      <c r="A12" s="58" t="s">
        <v>38</v>
      </c>
      <c r="B12" s="19">
        <v>3376560</v>
      </c>
      <c r="C12" s="19">
        <v>0</v>
      </c>
      <c r="D12" s="59">
        <v>3306000</v>
      </c>
      <c r="E12" s="60">
        <v>3306000</v>
      </c>
      <c r="F12" s="60">
        <v>279000</v>
      </c>
      <c r="G12" s="60">
        <v>299930</v>
      </c>
      <c r="H12" s="60">
        <v>292070</v>
      </c>
      <c r="I12" s="60">
        <v>871000</v>
      </c>
      <c r="J12" s="60">
        <v>294944</v>
      </c>
      <c r="K12" s="60">
        <v>288900</v>
      </c>
      <c r="L12" s="60">
        <v>291208</v>
      </c>
      <c r="M12" s="60">
        <v>875052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1746052</v>
      </c>
      <c r="W12" s="60">
        <v>1653000</v>
      </c>
      <c r="X12" s="60">
        <v>93052</v>
      </c>
      <c r="Y12" s="61">
        <v>5.63</v>
      </c>
      <c r="Z12" s="62">
        <v>3306000</v>
      </c>
    </row>
    <row r="13" spans="1:26" ht="13.5">
      <c r="A13" s="58" t="s">
        <v>278</v>
      </c>
      <c r="B13" s="19">
        <v>5343858</v>
      </c>
      <c r="C13" s="19">
        <v>0</v>
      </c>
      <c r="D13" s="59">
        <v>12481000</v>
      </c>
      <c r="E13" s="60">
        <v>12481000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6240500</v>
      </c>
      <c r="X13" s="60">
        <v>-6240500</v>
      </c>
      <c r="Y13" s="61">
        <v>-100</v>
      </c>
      <c r="Z13" s="62">
        <v>12481000</v>
      </c>
    </row>
    <row r="14" spans="1:26" ht="13.5">
      <c r="A14" s="58" t="s">
        <v>40</v>
      </c>
      <c r="B14" s="19">
        <v>0</v>
      </c>
      <c r="C14" s="19">
        <v>0</v>
      </c>
      <c r="D14" s="59">
        <v>8392000</v>
      </c>
      <c r="E14" s="60">
        <v>8392000</v>
      </c>
      <c r="F14" s="60">
        <v>0</v>
      </c>
      <c r="G14" s="60">
        <v>700</v>
      </c>
      <c r="H14" s="60">
        <v>0</v>
      </c>
      <c r="I14" s="60">
        <v>700</v>
      </c>
      <c r="J14" s="60">
        <v>0</v>
      </c>
      <c r="K14" s="60">
        <v>249076</v>
      </c>
      <c r="L14" s="60">
        <v>0</v>
      </c>
      <c r="M14" s="60">
        <v>249076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249776</v>
      </c>
      <c r="W14" s="60">
        <v>4196000</v>
      </c>
      <c r="X14" s="60">
        <v>-3946224</v>
      </c>
      <c r="Y14" s="61">
        <v>-94.05</v>
      </c>
      <c r="Z14" s="62">
        <v>8392000</v>
      </c>
    </row>
    <row r="15" spans="1:26" ht="13.5">
      <c r="A15" s="58" t="s">
        <v>41</v>
      </c>
      <c r="B15" s="19">
        <v>99101393</v>
      </c>
      <c r="C15" s="19">
        <v>0</v>
      </c>
      <c r="D15" s="59">
        <v>14148000</v>
      </c>
      <c r="E15" s="60">
        <v>14148000</v>
      </c>
      <c r="F15" s="60">
        <v>0</v>
      </c>
      <c r="G15" s="60">
        <v>0</v>
      </c>
      <c r="H15" s="60">
        <v>0</v>
      </c>
      <c r="I15" s="60">
        <v>0</v>
      </c>
      <c r="J15" s="60">
        <v>3558806</v>
      </c>
      <c r="K15" s="60">
        <v>1160918</v>
      </c>
      <c r="L15" s="60">
        <v>0</v>
      </c>
      <c r="M15" s="60">
        <v>4719724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4719724</v>
      </c>
      <c r="W15" s="60">
        <v>7074000</v>
      </c>
      <c r="X15" s="60">
        <v>-2354276</v>
      </c>
      <c r="Y15" s="61">
        <v>-33.28</v>
      </c>
      <c r="Z15" s="62">
        <v>14148000</v>
      </c>
    </row>
    <row r="16" spans="1:26" ht="13.5">
      <c r="A16" s="69" t="s">
        <v>42</v>
      </c>
      <c r="B16" s="19">
        <v>15876550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93077521</v>
      </c>
      <c r="C17" s="19">
        <v>0</v>
      </c>
      <c r="D17" s="59">
        <v>103012000</v>
      </c>
      <c r="E17" s="60">
        <v>103012000</v>
      </c>
      <c r="F17" s="60">
        <v>3248591</v>
      </c>
      <c r="G17" s="60">
        <v>10636293</v>
      </c>
      <c r="H17" s="60">
        <v>11788470</v>
      </c>
      <c r="I17" s="60">
        <v>25673354</v>
      </c>
      <c r="J17" s="60">
        <v>5014329</v>
      </c>
      <c r="K17" s="60">
        <v>22420559</v>
      </c>
      <c r="L17" s="60">
        <v>14951655</v>
      </c>
      <c r="M17" s="60">
        <v>42386543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68059897</v>
      </c>
      <c r="W17" s="60">
        <v>51506000</v>
      </c>
      <c r="X17" s="60">
        <v>16553897</v>
      </c>
      <c r="Y17" s="61">
        <v>32.14</v>
      </c>
      <c r="Z17" s="62">
        <v>103012000</v>
      </c>
    </row>
    <row r="18" spans="1:26" ht="13.5">
      <c r="A18" s="70" t="s">
        <v>44</v>
      </c>
      <c r="B18" s="71">
        <f>SUM(B11:B17)</f>
        <v>260609076</v>
      </c>
      <c r="C18" s="71">
        <f>SUM(C11:C17)</f>
        <v>0</v>
      </c>
      <c r="D18" s="72">
        <f aca="true" t="shared" si="1" ref="D18:Z18">SUM(D11:D17)</f>
        <v>244951000</v>
      </c>
      <c r="E18" s="73">
        <f t="shared" si="1"/>
        <v>244951000</v>
      </c>
      <c r="F18" s="73">
        <f t="shared" si="1"/>
        <v>9390926</v>
      </c>
      <c r="G18" s="73">
        <f t="shared" si="1"/>
        <v>17280423</v>
      </c>
      <c r="H18" s="73">
        <f t="shared" si="1"/>
        <v>18396457</v>
      </c>
      <c r="I18" s="73">
        <f t="shared" si="1"/>
        <v>45067806</v>
      </c>
      <c r="J18" s="73">
        <f t="shared" si="1"/>
        <v>15269411</v>
      </c>
      <c r="K18" s="73">
        <f t="shared" si="1"/>
        <v>33980727</v>
      </c>
      <c r="L18" s="73">
        <f t="shared" si="1"/>
        <v>21725835</v>
      </c>
      <c r="M18" s="73">
        <f t="shared" si="1"/>
        <v>70975973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116043779</v>
      </c>
      <c r="W18" s="73">
        <f t="shared" si="1"/>
        <v>122475500</v>
      </c>
      <c r="X18" s="73">
        <f t="shared" si="1"/>
        <v>-6431721</v>
      </c>
      <c r="Y18" s="67">
        <f>+IF(W18&lt;&gt;0,(X18/W18)*100,0)</f>
        <v>-5.251434776751269</v>
      </c>
      <c r="Z18" s="74">
        <f t="shared" si="1"/>
        <v>244951000</v>
      </c>
    </row>
    <row r="19" spans="1:26" ht="13.5">
      <c r="A19" s="70" t="s">
        <v>45</v>
      </c>
      <c r="B19" s="75">
        <f>+B10-B18</f>
        <v>-10883593</v>
      </c>
      <c r="C19" s="75">
        <f>+C10-C18</f>
        <v>0</v>
      </c>
      <c r="D19" s="76">
        <f aca="true" t="shared" si="2" ref="D19:Z19">+D10-D18</f>
        <v>6410000</v>
      </c>
      <c r="E19" s="77">
        <f t="shared" si="2"/>
        <v>6410000</v>
      </c>
      <c r="F19" s="77">
        <f t="shared" si="2"/>
        <v>74337110</v>
      </c>
      <c r="G19" s="77">
        <f t="shared" si="2"/>
        <v>-10231297</v>
      </c>
      <c r="H19" s="77">
        <f t="shared" si="2"/>
        <v>-8426871</v>
      </c>
      <c r="I19" s="77">
        <f t="shared" si="2"/>
        <v>55678942</v>
      </c>
      <c r="J19" s="77">
        <f t="shared" si="2"/>
        <v>-3978119</v>
      </c>
      <c r="K19" s="77">
        <f t="shared" si="2"/>
        <v>34234066</v>
      </c>
      <c r="L19" s="77">
        <f t="shared" si="2"/>
        <v>-15289470</v>
      </c>
      <c r="M19" s="77">
        <f t="shared" si="2"/>
        <v>14966477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70645419</v>
      </c>
      <c r="W19" s="77">
        <f>IF(E10=E18,0,W10-W18)</f>
        <v>3205000</v>
      </c>
      <c r="X19" s="77">
        <f t="shared" si="2"/>
        <v>67440419</v>
      </c>
      <c r="Y19" s="78">
        <f>+IF(W19&lt;&gt;0,(X19/W19)*100,0)</f>
        <v>2104.2252418096723</v>
      </c>
      <c r="Z19" s="79">
        <f t="shared" si="2"/>
        <v>6410000</v>
      </c>
    </row>
    <row r="20" spans="1:26" ht="13.5">
      <c r="A20" s="58" t="s">
        <v>46</v>
      </c>
      <c r="B20" s="19">
        <v>0</v>
      </c>
      <c r="C20" s="19">
        <v>0</v>
      </c>
      <c r="D20" s="59">
        <v>244087000</v>
      </c>
      <c r="E20" s="60">
        <v>244087000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122043500</v>
      </c>
      <c r="X20" s="60">
        <v>-122043500</v>
      </c>
      <c r="Y20" s="61">
        <v>-100</v>
      </c>
      <c r="Z20" s="62">
        <v>244087000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-10883593</v>
      </c>
      <c r="C22" s="86">
        <f>SUM(C19:C21)</f>
        <v>0</v>
      </c>
      <c r="D22" s="87">
        <f aca="true" t="shared" si="3" ref="D22:Z22">SUM(D19:D21)</f>
        <v>250497000</v>
      </c>
      <c r="E22" s="88">
        <f t="shared" si="3"/>
        <v>250497000</v>
      </c>
      <c r="F22" s="88">
        <f t="shared" si="3"/>
        <v>74337110</v>
      </c>
      <c r="G22" s="88">
        <f t="shared" si="3"/>
        <v>-10231297</v>
      </c>
      <c r="H22" s="88">
        <f t="shared" si="3"/>
        <v>-8426871</v>
      </c>
      <c r="I22" s="88">
        <f t="shared" si="3"/>
        <v>55678942</v>
      </c>
      <c r="J22" s="88">
        <f t="shared" si="3"/>
        <v>-3978119</v>
      </c>
      <c r="K22" s="88">
        <f t="shared" si="3"/>
        <v>34234066</v>
      </c>
      <c r="L22" s="88">
        <f t="shared" si="3"/>
        <v>-15289470</v>
      </c>
      <c r="M22" s="88">
        <f t="shared" si="3"/>
        <v>14966477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70645419</v>
      </c>
      <c r="W22" s="88">
        <f t="shared" si="3"/>
        <v>125248500</v>
      </c>
      <c r="X22" s="88">
        <f t="shared" si="3"/>
        <v>-54603081</v>
      </c>
      <c r="Y22" s="89">
        <f>+IF(W22&lt;&gt;0,(X22/W22)*100,0)</f>
        <v>-43.5957963568426</v>
      </c>
      <c r="Z22" s="90">
        <f t="shared" si="3"/>
        <v>250497000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-10883593</v>
      </c>
      <c r="C24" s="75">
        <f>SUM(C22:C23)</f>
        <v>0</v>
      </c>
      <c r="D24" s="76">
        <f aca="true" t="shared" si="4" ref="D24:Z24">SUM(D22:D23)</f>
        <v>250497000</v>
      </c>
      <c r="E24" s="77">
        <f t="shared" si="4"/>
        <v>250497000</v>
      </c>
      <c r="F24" s="77">
        <f t="shared" si="4"/>
        <v>74337110</v>
      </c>
      <c r="G24" s="77">
        <f t="shared" si="4"/>
        <v>-10231297</v>
      </c>
      <c r="H24" s="77">
        <f t="shared" si="4"/>
        <v>-8426871</v>
      </c>
      <c r="I24" s="77">
        <f t="shared" si="4"/>
        <v>55678942</v>
      </c>
      <c r="J24" s="77">
        <f t="shared" si="4"/>
        <v>-3978119</v>
      </c>
      <c r="K24" s="77">
        <f t="shared" si="4"/>
        <v>34234066</v>
      </c>
      <c r="L24" s="77">
        <f t="shared" si="4"/>
        <v>-15289470</v>
      </c>
      <c r="M24" s="77">
        <f t="shared" si="4"/>
        <v>14966477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70645419</v>
      </c>
      <c r="W24" s="77">
        <f t="shared" si="4"/>
        <v>125248500</v>
      </c>
      <c r="X24" s="77">
        <f t="shared" si="4"/>
        <v>-54603081</v>
      </c>
      <c r="Y24" s="78">
        <f>+IF(W24&lt;&gt;0,(X24/W24)*100,0)</f>
        <v>-43.5957963568426</v>
      </c>
      <c r="Z24" s="79">
        <f t="shared" si="4"/>
        <v>250497000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244673460</v>
      </c>
      <c r="C27" s="22">
        <v>0</v>
      </c>
      <c r="D27" s="99">
        <v>250424000</v>
      </c>
      <c r="E27" s="100">
        <v>250424000</v>
      </c>
      <c r="F27" s="100">
        <v>0</v>
      </c>
      <c r="G27" s="100">
        <v>8172356</v>
      </c>
      <c r="H27" s="100">
        <v>15521428</v>
      </c>
      <c r="I27" s="100">
        <v>23693784</v>
      </c>
      <c r="J27" s="100">
        <v>18677654</v>
      </c>
      <c r="K27" s="100">
        <v>26083454</v>
      </c>
      <c r="L27" s="100">
        <v>27845644</v>
      </c>
      <c r="M27" s="100">
        <v>72606752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96300536</v>
      </c>
      <c r="W27" s="100">
        <v>125212000</v>
      </c>
      <c r="X27" s="100">
        <v>-28911464</v>
      </c>
      <c r="Y27" s="101">
        <v>-23.09</v>
      </c>
      <c r="Z27" s="102">
        <v>250424000</v>
      </c>
    </row>
    <row r="28" spans="1:26" ht="13.5">
      <c r="A28" s="103" t="s">
        <v>46</v>
      </c>
      <c r="B28" s="19">
        <v>244673460</v>
      </c>
      <c r="C28" s="19">
        <v>0</v>
      </c>
      <c r="D28" s="59">
        <v>247721000</v>
      </c>
      <c r="E28" s="60">
        <v>247721000</v>
      </c>
      <c r="F28" s="60">
        <v>0</v>
      </c>
      <c r="G28" s="60">
        <v>8172356</v>
      </c>
      <c r="H28" s="60">
        <v>15521428</v>
      </c>
      <c r="I28" s="60">
        <v>23693784</v>
      </c>
      <c r="J28" s="60">
        <v>18677654</v>
      </c>
      <c r="K28" s="60">
        <v>26083454</v>
      </c>
      <c r="L28" s="60">
        <v>27845644</v>
      </c>
      <c r="M28" s="60">
        <v>72606752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96300536</v>
      </c>
      <c r="W28" s="60">
        <v>123860500</v>
      </c>
      <c r="X28" s="60">
        <v>-27559964</v>
      </c>
      <c r="Y28" s="61">
        <v>-22.25</v>
      </c>
      <c r="Z28" s="62">
        <v>247721000</v>
      </c>
    </row>
    <row r="29" spans="1:26" ht="13.5">
      <c r="A29" s="58" t="s">
        <v>282</v>
      </c>
      <c r="B29" s="19">
        <v>0</v>
      </c>
      <c r="C29" s="19">
        <v>0</v>
      </c>
      <c r="D29" s="59">
        <v>603000</v>
      </c>
      <c r="E29" s="60">
        <v>603000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301500</v>
      </c>
      <c r="X29" s="60">
        <v>-301500</v>
      </c>
      <c r="Y29" s="61">
        <v>-100</v>
      </c>
      <c r="Z29" s="62">
        <v>603000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2100000</v>
      </c>
      <c r="E31" s="60">
        <v>2100000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1050000</v>
      </c>
      <c r="X31" s="60">
        <v>-1050000</v>
      </c>
      <c r="Y31" s="61">
        <v>-100</v>
      </c>
      <c r="Z31" s="62">
        <v>2100000</v>
      </c>
    </row>
    <row r="32" spans="1:26" ht="13.5">
      <c r="A32" s="70" t="s">
        <v>54</v>
      </c>
      <c r="B32" s="22">
        <f>SUM(B28:B31)</f>
        <v>244673460</v>
      </c>
      <c r="C32" s="22">
        <f>SUM(C28:C31)</f>
        <v>0</v>
      </c>
      <c r="D32" s="99">
        <f aca="true" t="shared" si="5" ref="D32:Z32">SUM(D28:D31)</f>
        <v>250424000</v>
      </c>
      <c r="E32" s="100">
        <f t="shared" si="5"/>
        <v>250424000</v>
      </c>
      <c r="F32" s="100">
        <f t="shared" si="5"/>
        <v>0</v>
      </c>
      <c r="G32" s="100">
        <f t="shared" si="5"/>
        <v>8172356</v>
      </c>
      <c r="H32" s="100">
        <f t="shared" si="5"/>
        <v>15521428</v>
      </c>
      <c r="I32" s="100">
        <f t="shared" si="5"/>
        <v>23693784</v>
      </c>
      <c r="J32" s="100">
        <f t="shared" si="5"/>
        <v>18677654</v>
      </c>
      <c r="K32" s="100">
        <f t="shared" si="5"/>
        <v>26083454</v>
      </c>
      <c r="L32" s="100">
        <f t="shared" si="5"/>
        <v>27845644</v>
      </c>
      <c r="M32" s="100">
        <f t="shared" si="5"/>
        <v>72606752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96300536</v>
      </c>
      <c r="W32" s="100">
        <f t="shared" si="5"/>
        <v>125212000</v>
      </c>
      <c r="X32" s="100">
        <f t="shared" si="5"/>
        <v>-28911464</v>
      </c>
      <c r="Y32" s="101">
        <f>+IF(W32&lt;&gt;0,(X32/W32)*100,0)</f>
        <v>-23.090010542120567</v>
      </c>
      <c r="Z32" s="102">
        <f t="shared" si="5"/>
        <v>250424000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121736927</v>
      </c>
      <c r="C35" s="19">
        <v>0</v>
      </c>
      <c r="D35" s="59">
        <v>109233000</v>
      </c>
      <c r="E35" s="60">
        <v>109233000</v>
      </c>
      <c r="F35" s="60">
        <v>230203612</v>
      </c>
      <c r="G35" s="60">
        <v>230203612</v>
      </c>
      <c r="H35" s="60">
        <v>189939482</v>
      </c>
      <c r="I35" s="60">
        <v>189939482</v>
      </c>
      <c r="J35" s="60">
        <v>230203612</v>
      </c>
      <c r="K35" s="60">
        <v>284247832</v>
      </c>
      <c r="L35" s="60">
        <v>392156044</v>
      </c>
      <c r="M35" s="60">
        <v>392156044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392156044</v>
      </c>
      <c r="W35" s="60">
        <v>54616500</v>
      </c>
      <c r="X35" s="60">
        <v>337539544</v>
      </c>
      <c r="Y35" s="61">
        <v>618.02</v>
      </c>
      <c r="Z35" s="62">
        <v>109233000</v>
      </c>
    </row>
    <row r="36" spans="1:26" ht="13.5">
      <c r="A36" s="58" t="s">
        <v>57</v>
      </c>
      <c r="B36" s="19">
        <v>1118536040</v>
      </c>
      <c r="C36" s="19">
        <v>0</v>
      </c>
      <c r="D36" s="59">
        <v>1314811000</v>
      </c>
      <c r="E36" s="60">
        <v>1314811000</v>
      </c>
      <c r="F36" s="60">
        <v>1208342621</v>
      </c>
      <c r="G36" s="60">
        <v>1208342621</v>
      </c>
      <c r="H36" s="60">
        <v>1121672465</v>
      </c>
      <c r="I36" s="60">
        <v>1121672465</v>
      </c>
      <c r="J36" s="60">
        <v>1208342621</v>
      </c>
      <c r="K36" s="60">
        <v>1132155490</v>
      </c>
      <c r="L36" s="60">
        <v>1132302066</v>
      </c>
      <c r="M36" s="60">
        <v>1132302066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1132302066</v>
      </c>
      <c r="W36" s="60">
        <v>657405500</v>
      </c>
      <c r="X36" s="60">
        <v>474896566</v>
      </c>
      <c r="Y36" s="61">
        <v>72.24</v>
      </c>
      <c r="Z36" s="62">
        <v>1314811000</v>
      </c>
    </row>
    <row r="37" spans="1:26" ht="13.5">
      <c r="A37" s="58" t="s">
        <v>58</v>
      </c>
      <c r="B37" s="19">
        <v>92576305</v>
      </c>
      <c r="C37" s="19">
        <v>0</v>
      </c>
      <c r="D37" s="59">
        <v>18956000</v>
      </c>
      <c r="E37" s="60">
        <v>18956000</v>
      </c>
      <c r="F37" s="60">
        <v>157414976</v>
      </c>
      <c r="G37" s="60">
        <v>157414976</v>
      </c>
      <c r="H37" s="60">
        <v>108828503</v>
      </c>
      <c r="I37" s="60">
        <v>108828503</v>
      </c>
      <c r="J37" s="60">
        <v>157414976</v>
      </c>
      <c r="K37" s="60">
        <v>71629936</v>
      </c>
      <c r="L37" s="60">
        <v>128489575</v>
      </c>
      <c r="M37" s="60">
        <v>128489575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128489575</v>
      </c>
      <c r="W37" s="60">
        <v>9478000</v>
      </c>
      <c r="X37" s="60">
        <v>119011575</v>
      </c>
      <c r="Y37" s="61">
        <v>1255.66</v>
      </c>
      <c r="Z37" s="62">
        <v>18956000</v>
      </c>
    </row>
    <row r="38" spans="1:26" ht="13.5">
      <c r="A38" s="58" t="s">
        <v>59</v>
      </c>
      <c r="B38" s="19">
        <v>70074603</v>
      </c>
      <c r="C38" s="19">
        <v>0</v>
      </c>
      <c r="D38" s="59">
        <v>8184000</v>
      </c>
      <c r="E38" s="60">
        <v>8184000</v>
      </c>
      <c r="F38" s="60">
        <v>70073082</v>
      </c>
      <c r="G38" s="60">
        <v>70073082</v>
      </c>
      <c r="H38" s="60">
        <v>70037410</v>
      </c>
      <c r="I38" s="60">
        <v>70037410</v>
      </c>
      <c r="J38" s="60">
        <v>70073082</v>
      </c>
      <c r="K38" s="60">
        <v>171165869</v>
      </c>
      <c r="L38" s="60">
        <v>237304699</v>
      </c>
      <c r="M38" s="60">
        <v>237304699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237304699</v>
      </c>
      <c r="W38" s="60">
        <v>4092000</v>
      </c>
      <c r="X38" s="60">
        <v>233212699</v>
      </c>
      <c r="Y38" s="61">
        <v>5699.24</v>
      </c>
      <c r="Z38" s="62">
        <v>8184000</v>
      </c>
    </row>
    <row r="39" spans="1:26" ht="13.5">
      <c r="A39" s="58" t="s">
        <v>60</v>
      </c>
      <c r="B39" s="19">
        <v>1077622059</v>
      </c>
      <c r="C39" s="19">
        <v>0</v>
      </c>
      <c r="D39" s="59">
        <v>1396904000</v>
      </c>
      <c r="E39" s="60">
        <v>1396904000</v>
      </c>
      <c r="F39" s="60">
        <v>1211058175</v>
      </c>
      <c r="G39" s="60">
        <v>1211058175</v>
      </c>
      <c r="H39" s="60">
        <v>1132746034</v>
      </c>
      <c r="I39" s="60">
        <v>1132746034</v>
      </c>
      <c r="J39" s="60">
        <v>1211058175</v>
      </c>
      <c r="K39" s="60">
        <v>1173607517</v>
      </c>
      <c r="L39" s="60">
        <v>1158663836</v>
      </c>
      <c r="M39" s="60">
        <v>1158663836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1158663836</v>
      </c>
      <c r="W39" s="60">
        <v>698452000</v>
      </c>
      <c r="X39" s="60">
        <v>460211836</v>
      </c>
      <c r="Y39" s="61">
        <v>65.89</v>
      </c>
      <c r="Z39" s="62">
        <v>1396904000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163085646</v>
      </c>
      <c r="C42" s="19">
        <v>0</v>
      </c>
      <c r="D42" s="59">
        <v>254364000</v>
      </c>
      <c r="E42" s="60">
        <v>254364000</v>
      </c>
      <c r="F42" s="60">
        <v>158648659</v>
      </c>
      <c r="G42" s="60">
        <v>-5667509</v>
      </c>
      <c r="H42" s="60">
        <v>-8456672</v>
      </c>
      <c r="I42" s="60">
        <v>144524478</v>
      </c>
      <c r="J42" s="60">
        <v>-3173168</v>
      </c>
      <c r="K42" s="60">
        <v>36127499</v>
      </c>
      <c r="L42" s="60">
        <v>63286415</v>
      </c>
      <c r="M42" s="60">
        <v>96240746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240765224</v>
      </c>
      <c r="W42" s="60">
        <v>39016000</v>
      </c>
      <c r="X42" s="60">
        <v>201749224</v>
      </c>
      <c r="Y42" s="61">
        <v>517.09</v>
      </c>
      <c r="Z42" s="62">
        <v>254364000</v>
      </c>
    </row>
    <row r="43" spans="1:26" ht="13.5">
      <c r="A43" s="58" t="s">
        <v>63</v>
      </c>
      <c r="B43" s="19">
        <v>-226734317</v>
      </c>
      <c r="C43" s="19">
        <v>0</v>
      </c>
      <c r="D43" s="59">
        <v>-250357000</v>
      </c>
      <c r="E43" s="60">
        <v>-250357000</v>
      </c>
      <c r="F43" s="60">
        <v>-46041297</v>
      </c>
      <c r="G43" s="60">
        <v>-75099670</v>
      </c>
      <c r="H43" s="60">
        <v>20735589</v>
      </c>
      <c r="I43" s="60">
        <v>-100405378</v>
      </c>
      <c r="J43" s="60">
        <v>-95279481</v>
      </c>
      <c r="K43" s="60">
        <v>24269318</v>
      </c>
      <c r="L43" s="60">
        <v>-185416091</v>
      </c>
      <c r="M43" s="60">
        <v>-256426254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-356831632</v>
      </c>
      <c r="W43" s="60">
        <v>-125179000</v>
      </c>
      <c r="X43" s="60">
        <v>-231652632</v>
      </c>
      <c r="Y43" s="61">
        <v>185.06</v>
      </c>
      <c r="Z43" s="62">
        <v>-250357000</v>
      </c>
    </row>
    <row r="44" spans="1:26" ht="13.5">
      <c r="A44" s="58" t="s">
        <v>64</v>
      </c>
      <c r="B44" s="19">
        <v>79558713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101166666</v>
      </c>
      <c r="I44" s="60">
        <v>101166666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101166666</v>
      </c>
      <c r="W44" s="60">
        <v>0</v>
      </c>
      <c r="X44" s="60">
        <v>101166666</v>
      </c>
      <c r="Y44" s="61">
        <v>0</v>
      </c>
      <c r="Z44" s="62">
        <v>0</v>
      </c>
    </row>
    <row r="45" spans="1:26" ht="13.5">
      <c r="A45" s="70" t="s">
        <v>65</v>
      </c>
      <c r="B45" s="22">
        <v>25437979</v>
      </c>
      <c r="C45" s="22">
        <v>0</v>
      </c>
      <c r="D45" s="99">
        <v>51649000</v>
      </c>
      <c r="E45" s="100">
        <v>51649000</v>
      </c>
      <c r="F45" s="100">
        <v>138045341</v>
      </c>
      <c r="G45" s="100">
        <v>57278162</v>
      </c>
      <c r="H45" s="100">
        <v>170723745</v>
      </c>
      <c r="I45" s="100">
        <v>170723745</v>
      </c>
      <c r="J45" s="100">
        <v>72271096</v>
      </c>
      <c r="K45" s="100">
        <v>132667913</v>
      </c>
      <c r="L45" s="100">
        <v>10538237</v>
      </c>
      <c r="M45" s="100">
        <v>10538237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10538237</v>
      </c>
      <c r="W45" s="100">
        <v>-38521000</v>
      </c>
      <c r="X45" s="100">
        <v>49059237</v>
      </c>
      <c r="Y45" s="101">
        <v>-127.36</v>
      </c>
      <c r="Z45" s="102">
        <v>51649000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5486334</v>
      </c>
      <c r="C49" s="52">
        <v>0</v>
      </c>
      <c r="D49" s="129">
        <v>4452508</v>
      </c>
      <c r="E49" s="54">
        <v>4307816</v>
      </c>
      <c r="F49" s="54">
        <v>0</v>
      </c>
      <c r="G49" s="54">
        <v>0</v>
      </c>
      <c r="H49" s="54">
        <v>0</v>
      </c>
      <c r="I49" s="54">
        <v>4287750</v>
      </c>
      <c r="J49" s="54">
        <v>0</v>
      </c>
      <c r="K49" s="54">
        <v>0</v>
      </c>
      <c r="L49" s="54">
        <v>0</v>
      </c>
      <c r="M49" s="54">
        <v>167721498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186255906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1611482</v>
      </c>
      <c r="C51" s="52">
        <v>0</v>
      </c>
      <c r="D51" s="129">
        <v>69781</v>
      </c>
      <c r="E51" s="54">
        <v>14536</v>
      </c>
      <c r="F51" s="54">
        <v>0</v>
      </c>
      <c r="G51" s="54">
        <v>0</v>
      </c>
      <c r="H51" s="54">
        <v>0</v>
      </c>
      <c r="I51" s="54">
        <v>9966018</v>
      </c>
      <c r="J51" s="54">
        <v>0</v>
      </c>
      <c r="K51" s="54">
        <v>0</v>
      </c>
      <c r="L51" s="54">
        <v>0</v>
      </c>
      <c r="M51" s="54">
        <v>65516394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77178211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35.84430343782555</v>
      </c>
      <c r="E58" s="7">
        <f t="shared" si="6"/>
        <v>35.84430343782555</v>
      </c>
      <c r="F58" s="7">
        <f t="shared" si="6"/>
        <v>466.8487990885628</v>
      </c>
      <c r="G58" s="7">
        <f t="shared" si="6"/>
        <v>45.60977735722228</v>
      </c>
      <c r="H58" s="7">
        <f t="shared" si="6"/>
        <v>56.57858020463603</v>
      </c>
      <c r="I58" s="7">
        <f t="shared" si="6"/>
        <v>79.84813020466726</v>
      </c>
      <c r="J58" s="7">
        <f t="shared" si="6"/>
        <v>54.774455396084896</v>
      </c>
      <c r="K58" s="7">
        <f t="shared" si="6"/>
        <v>89.25558698538072</v>
      </c>
      <c r="L58" s="7">
        <f t="shared" si="6"/>
        <v>68.26927842159887</v>
      </c>
      <c r="M58" s="7">
        <f t="shared" si="6"/>
        <v>69.14128707707896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73.9284300939875</v>
      </c>
      <c r="W58" s="7">
        <f t="shared" si="6"/>
        <v>35.84430343782555</v>
      </c>
      <c r="X58" s="7">
        <f t="shared" si="6"/>
        <v>0</v>
      </c>
      <c r="Y58" s="7">
        <f t="shared" si="6"/>
        <v>0</v>
      </c>
      <c r="Z58" s="8">
        <f t="shared" si="6"/>
        <v>35.84430343782555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40.01268633047891</v>
      </c>
      <c r="E60" s="13">
        <f t="shared" si="7"/>
        <v>40.01268633047891</v>
      </c>
      <c r="F60" s="13">
        <f t="shared" si="7"/>
        <v>-972.2217850679218</v>
      </c>
      <c r="G60" s="13">
        <f t="shared" si="7"/>
        <v>30.698199104814496</v>
      </c>
      <c r="H60" s="13">
        <f t="shared" si="7"/>
        <v>46.18809045120925</v>
      </c>
      <c r="I60" s="13">
        <f t="shared" si="7"/>
        <v>71.94998918108071</v>
      </c>
      <c r="J60" s="13">
        <f t="shared" si="7"/>
        <v>41.642595482911894</v>
      </c>
      <c r="K60" s="13">
        <f t="shared" si="7"/>
        <v>85.8326550864528</v>
      </c>
      <c r="L60" s="13">
        <f t="shared" si="7"/>
        <v>59.5950821969833</v>
      </c>
      <c r="M60" s="13">
        <f t="shared" si="7"/>
        <v>60.15250889419323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65.20987678150082</v>
      </c>
      <c r="W60" s="13">
        <f t="shared" si="7"/>
        <v>40.01268633047891</v>
      </c>
      <c r="X60" s="13">
        <f t="shared" si="7"/>
        <v>0</v>
      </c>
      <c r="Y60" s="13">
        <f t="shared" si="7"/>
        <v>0</v>
      </c>
      <c r="Z60" s="14">
        <f t="shared" si="7"/>
        <v>40.01268633047891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74.82610300700242</v>
      </c>
      <c r="C62" s="12">
        <f t="shared" si="7"/>
        <v>0</v>
      </c>
      <c r="D62" s="3">
        <f t="shared" si="7"/>
        <v>40.00647878198899</v>
      </c>
      <c r="E62" s="13">
        <f t="shared" si="7"/>
        <v>40.00647878198899</v>
      </c>
      <c r="F62" s="13">
        <f t="shared" si="7"/>
        <v>-875.8558439466107</v>
      </c>
      <c r="G62" s="13">
        <f t="shared" si="7"/>
        <v>30.648981084240347</v>
      </c>
      <c r="H62" s="13">
        <f t="shared" si="7"/>
        <v>45.78698108121256</v>
      </c>
      <c r="I62" s="13">
        <f t="shared" si="7"/>
        <v>71.80521104773162</v>
      </c>
      <c r="J62" s="13">
        <f t="shared" si="7"/>
        <v>41.25346154873185</v>
      </c>
      <c r="K62" s="13">
        <f t="shared" si="7"/>
        <v>82.95198168754435</v>
      </c>
      <c r="L62" s="13">
        <f t="shared" si="7"/>
        <v>59.42197917184253</v>
      </c>
      <c r="M62" s="13">
        <f t="shared" si="7"/>
        <v>59.34549507551512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64.65170987134</v>
      </c>
      <c r="W62" s="13">
        <f t="shared" si="7"/>
        <v>40.00647878198899</v>
      </c>
      <c r="X62" s="13">
        <f t="shared" si="7"/>
        <v>0</v>
      </c>
      <c r="Y62" s="13">
        <f t="shared" si="7"/>
        <v>0</v>
      </c>
      <c r="Z62" s="14">
        <f t="shared" si="7"/>
        <v>40.00647878198899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40.03511852502195</v>
      </c>
      <c r="E63" s="13">
        <f t="shared" si="7"/>
        <v>40.03511852502195</v>
      </c>
      <c r="F63" s="13">
        <f t="shared" si="7"/>
        <v>-1594.0370518459283</v>
      </c>
      <c r="G63" s="13">
        <f t="shared" si="7"/>
        <v>30.873980134799574</v>
      </c>
      <c r="H63" s="13">
        <f t="shared" si="7"/>
        <v>47.6686507936508</v>
      </c>
      <c r="I63" s="13">
        <f t="shared" si="7"/>
        <v>72.46803181732008</v>
      </c>
      <c r="J63" s="13">
        <f t="shared" si="7"/>
        <v>43.08345498641945</v>
      </c>
      <c r="K63" s="13">
        <f t="shared" si="7"/>
        <v>97.8844802161</v>
      </c>
      <c r="L63" s="13">
        <f t="shared" si="7"/>
        <v>60.21702306854615</v>
      </c>
      <c r="M63" s="13">
        <f t="shared" si="7"/>
        <v>63.19955726578181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67.26894508778607</v>
      </c>
      <c r="W63" s="13">
        <f t="shared" si="7"/>
        <v>40.03511852502195</v>
      </c>
      <c r="X63" s="13">
        <f t="shared" si="7"/>
        <v>0</v>
      </c>
      <c r="Y63" s="13">
        <f t="shared" si="7"/>
        <v>0</v>
      </c>
      <c r="Z63" s="14">
        <f t="shared" si="7"/>
        <v>40.03511852502195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100.03688346241071</v>
      </c>
      <c r="I66" s="16">
        <f t="shared" si="7"/>
        <v>100.01241835379086</v>
      </c>
      <c r="J66" s="16">
        <f t="shared" si="7"/>
        <v>100</v>
      </c>
      <c r="K66" s="16">
        <f t="shared" si="7"/>
        <v>100.00010432032181</v>
      </c>
      <c r="L66" s="16">
        <f t="shared" si="7"/>
        <v>100</v>
      </c>
      <c r="M66" s="16">
        <f t="shared" si="7"/>
        <v>100.00003004726435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100.00625184807173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52769986</v>
      </c>
      <c r="C67" s="24"/>
      <c r="D67" s="25">
        <v>52795000</v>
      </c>
      <c r="E67" s="26">
        <v>52795000</v>
      </c>
      <c r="F67" s="26">
        <v>817171</v>
      </c>
      <c r="G67" s="26">
        <v>5254426</v>
      </c>
      <c r="H67" s="26">
        <v>5859281</v>
      </c>
      <c r="I67" s="26">
        <v>11930878</v>
      </c>
      <c r="J67" s="26">
        <v>5216773</v>
      </c>
      <c r="K67" s="26">
        <v>3967569</v>
      </c>
      <c r="L67" s="26">
        <v>5569180</v>
      </c>
      <c r="M67" s="26">
        <v>14753522</v>
      </c>
      <c r="N67" s="26"/>
      <c r="O67" s="26"/>
      <c r="P67" s="26"/>
      <c r="Q67" s="26"/>
      <c r="R67" s="26"/>
      <c r="S67" s="26"/>
      <c r="T67" s="26"/>
      <c r="U67" s="26"/>
      <c r="V67" s="26">
        <v>26684400</v>
      </c>
      <c r="W67" s="26">
        <v>26397500</v>
      </c>
      <c r="X67" s="26"/>
      <c r="Y67" s="25"/>
      <c r="Z67" s="27">
        <v>52795000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40838544</v>
      </c>
      <c r="C69" s="19"/>
      <c r="D69" s="20">
        <v>47295000</v>
      </c>
      <c r="E69" s="21">
        <v>47295000</v>
      </c>
      <c r="F69" s="21">
        <v>-279586</v>
      </c>
      <c r="G69" s="21">
        <v>4123838</v>
      </c>
      <c r="H69" s="21">
        <v>4728693</v>
      </c>
      <c r="I69" s="21">
        <v>8572945</v>
      </c>
      <c r="J69" s="21">
        <v>4042870</v>
      </c>
      <c r="K69" s="21">
        <v>3008983</v>
      </c>
      <c r="L69" s="21">
        <v>4373579</v>
      </c>
      <c r="M69" s="21">
        <v>11425432</v>
      </c>
      <c r="N69" s="21"/>
      <c r="O69" s="21"/>
      <c r="P69" s="21"/>
      <c r="Q69" s="21"/>
      <c r="R69" s="21"/>
      <c r="S69" s="21"/>
      <c r="T69" s="21"/>
      <c r="U69" s="21"/>
      <c r="V69" s="21">
        <v>19998377</v>
      </c>
      <c r="W69" s="21">
        <v>23647500</v>
      </c>
      <c r="X69" s="21"/>
      <c r="Y69" s="20"/>
      <c r="Z69" s="23">
        <v>47295000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40838544</v>
      </c>
      <c r="C71" s="19"/>
      <c r="D71" s="20">
        <v>37044000</v>
      </c>
      <c r="E71" s="21">
        <v>37044000</v>
      </c>
      <c r="F71" s="21">
        <v>-242071</v>
      </c>
      <c r="G71" s="21">
        <v>3221758</v>
      </c>
      <c r="H71" s="21">
        <v>3720693</v>
      </c>
      <c r="I71" s="21">
        <v>6700380</v>
      </c>
      <c r="J71" s="21">
        <v>3183185</v>
      </c>
      <c r="K71" s="21">
        <v>2428511</v>
      </c>
      <c r="L71" s="21">
        <v>3421330</v>
      </c>
      <c r="M71" s="21">
        <v>9033026</v>
      </c>
      <c r="N71" s="21"/>
      <c r="O71" s="21"/>
      <c r="P71" s="21"/>
      <c r="Q71" s="21"/>
      <c r="R71" s="21"/>
      <c r="S71" s="21"/>
      <c r="T71" s="21"/>
      <c r="U71" s="21"/>
      <c r="V71" s="21">
        <v>15733406</v>
      </c>
      <c r="W71" s="21">
        <v>18522000</v>
      </c>
      <c r="X71" s="21"/>
      <c r="Y71" s="20"/>
      <c r="Z71" s="23">
        <v>37044000</v>
      </c>
    </row>
    <row r="72" spans="1:26" ht="13.5" hidden="1">
      <c r="A72" s="39" t="s">
        <v>105</v>
      </c>
      <c r="B72" s="19"/>
      <c r="C72" s="19"/>
      <c r="D72" s="20">
        <v>10251000</v>
      </c>
      <c r="E72" s="21">
        <v>10251000</v>
      </c>
      <c r="F72" s="21">
        <v>-37515</v>
      </c>
      <c r="G72" s="21">
        <v>902080</v>
      </c>
      <c r="H72" s="21">
        <v>1008000</v>
      </c>
      <c r="I72" s="21">
        <v>1872565</v>
      </c>
      <c r="J72" s="21">
        <v>859685</v>
      </c>
      <c r="K72" s="21">
        <v>580472</v>
      </c>
      <c r="L72" s="21">
        <v>952249</v>
      </c>
      <c r="M72" s="21">
        <v>2392406</v>
      </c>
      <c r="N72" s="21"/>
      <c r="O72" s="21"/>
      <c r="P72" s="21"/>
      <c r="Q72" s="21"/>
      <c r="R72" s="21"/>
      <c r="S72" s="21"/>
      <c r="T72" s="21"/>
      <c r="U72" s="21"/>
      <c r="V72" s="21">
        <v>4264971</v>
      </c>
      <c r="W72" s="21">
        <v>5125500</v>
      </c>
      <c r="X72" s="21"/>
      <c r="Y72" s="20"/>
      <c r="Z72" s="23">
        <v>10251000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11931442</v>
      </c>
      <c r="C75" s="28"/>
      <c r="D75" s="29">
        <v>5500000</v>
      </c>
      <c r="E75" s="30">
        <v>5500000</v>
      </c>
      <c r="F75" s="30">
        <v>1096757</v>
      </c>
      <c r="G75" s="30">
        <v>1130588</v>
      </c>
      <c r="H75" s="30">
        <v>1130588</v>
      </c>
      <c r="I75" s="30">
        <v>3357933</v>
      </c>
      <c r="J75" s="30">
        <v>1173903</v>
      </c>
      <c r="K75" s="30">
        <v>958586</v>
      </c>
      <c r="L75" s="30">
        <v>1195601</v>
      </c>
      <c r="M75" s="30">
        <v>3328090</v>
      </c>
      <c r="N75" s="30"/>
      <c r="O75" s="30"/>
      <c r="P75" s="30"/>
      <c r="Q75" s="30"/>
      <c r="R75" s="30"/>
      <c r="S75" s="30"/>
      <c r="T75" s="30"/>
      <c r="U75" s="30"/>
      <c r="V75" s="30">
        <v>6686023</v>
      </c>
      <c r="W75" s="30">
        <v>2750000</v>
      </c>
      <c r="X75" s="30"/>
      <c r="Y75" s="29"/>
      <c r="Z75" s="31">
        <v>5500000</v>
      </c>
    </row>
    <row r="76" spans="1:26" ht="13.5" hidden="1">
      <c r="A76" s="42" t="s">
        <v>286</v>
      </c>
      <c r="B76" s="32">
        <v>52769986</v>
      </c>
      <c r="C76" s="32"/>
      <c r="D76" s="33">
        <v>18924000</v>
      </c>
      <c r="E76" s="34">
        <v>18924000</v>
      </c>
      <c r="F76" s="34">
        <v>3814953</v>
      </c>
      <c r="G76" s="34">
        <v>2396532</v>
      </c>
      <c r="H76" s="34">
        <v>3315098</v>
      </c>
      <c r="I76" s="34">
        <v>9526583</v>
      </c>
      <c r="J76" s="34">
        <v>2857459</v>
      </c>
      <c r="K76" s="34">
        <v>3541277</v>
      </c>
      <c r="L76" s="34">
        <v>3802039</v>
      </c>
      <c r="M76" s="34">
        <v>10200775</v>
      </c>
      <c r="N76" s="34"/>
      <c r="O76" s="34"/>
      <c r="P76" s="34"/>
      <c r="Q76" s="34"/>
      <c r="R76" s="34"/>
      <c r="S76" s="34"/>
      <c r="T76" s="34"/>
      <c r="U76" s="34"/>
      <c r="V76" s="34">
        <v>19727358</v>
      </c>
      <c r="W76" s="34">
        <v>9462000</v>
      </c>
      <c r="X76" s="34"/>
      <c r="Y76" s="33"/>
      <c r="Z76" s="35">
        <v>18924000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40838544</v>
      </c>
      <c r="C78" s="19"/>
      <c r="D78" s="20">
        <v>18924000</v>
      </c>
      <c r="E78" s="21">
        <v>18924000</v>
      </c>
      <c r="F78" s="21">
        <v>2718196</v>
      </c>
      <c r="G78" s="21">
        <v>1265944</v>
      </c>
      <c r="H78" s="21">
        <v>2184093</v>
      </c>
      <c r="I78" s="21">
        <v>6168233</v>
      </c>
      <c r="J78" s="21">
        <v>1683556</v>
      </c>
      <c r="K78" s="21">
        <v>2582690</v>
      </c>
      <c r="L78" s="21">
        <v>2606438</v>
      </c>
      <c r="M78" s="21">
        <v>6872684</v>
      </c>
      <c r="N78" s="21"/>
      <c r="O78" s="21"/>
      <c r="P78" s="21"/>
      <c r="Q78" s="21"/>
      <c r="R78" s="21"/>
      <c r="S78" s="21"/>
      <c r="T78" s="21"/>
      <c r="U78" s="21"/>
      <c r="V78" s="21">
        <v>13040917</v>
      </c>
      <c r="W78" s="21">
        <v>9462000</v>
      </c>
      <c r="X78" s="21"/>
      <c r="Y78" s="20"/>
      <c r="Z78" s="23">
        <v>18924000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30557891</v>
      </c>
      <c r="C80" s="19"/>
      <c r="D80" s="20">
        <v>14820000</v>
      </c>
      <c r="E80" s="21">
        <v>14820000</v>
      </c>
      <c r="F80" s="21">
        <v>2120193</v>
      </c>
      <c r="G80" s="21">
        <v>987436</v>
      </c>
      <c r="H80" s="21">
        <v>1703593</v>
      </c>
      <c r="I80" s="21">
        <v>4811222</v>
      </c>
      <c r="J80" s="21">
        <v>1313174</v>
      </c>
      <c r="K80" s="21">
        <v>2014498</v>
      </c>
      <c r="L80" s="21">
        <v>2033022</v>
      </c>
      <c r="M80" s="21">
        <v>5360694</v>
      </c>
      <c r="N80" s="21"/>
      <c r="O80" s="21"/>
      <c r="P80" s="21"/>
      <c r="Q80" s="21"/>
      <c r="R80" s="21"/>
      <c r="S80" s="21"/>
      <c r="T80" s="21"/>
      <c r="U80" s="21"/>
      <c r="V80" s="21">
        <v>10171916</v>
      </c>
      <c r="W80" s="21">
        <v>7410000</v>
      </c>
      <c r="X80" s="21"/>
      <c r="Y80" s="20"/>
      <c r="Z80" s="23">
        <v>14820000</v>
      </c>
    </row>
    <row r="81" spans="1:26" ht="13.5" hidden="1">
      <c r="A81" s="39" t="s">
        <v>105</v>
      </c>
      <c r="B81" s="19">
        <v>10280653</v>
      </c>
      <c r="C81" s="19"/>
      <c r="D81" s="20">
        <v>4104000</v>
      </c>
      <c r="E81" s="21">
        <v>4104000</v>
      </c>
      <c r="F81" s="21">
        <v>598003</v>
      </c>
      <c r="G81" s="21">
        <v>278508</v>
      </c>
      <c r="H81" s="21">
        <v>480500</v>
      </c>
      <c r="I81" s="21">
        <v>1357011</v>
      </c>
      <c r="J81" s="21">
        <v>370382</v>
      </c>
      <c r="K81" s="21">
        <v>568192</v>
      </c>
      <c r="L81" s="21">
        <v>573416</v>
      </c>
      <c r="M81" s="21">
        <v>1511990</v>
      </c>
      <c r="N81" s="21"/>
      <c r="O81" s="21"/>
      <c r="P81" s="21"/>
      <c r="Q81" s="21"/>
      <c r="R81" s="21"/>
      <c r="S81" s="21"/>
      <c r="T81" s="21"/>
      <c r="U81" s="21"/>
      <c r="V81" s="21">
        <v>2869001</v>
      </c>
      <c r="W81" s="21">
        <v>2052000</v>
      </c>
      <c r="X81" s="21"/>
      <c r="Y81" s="20"/>
      <c r="Z81" s="23">
        <v>4104000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11931442</v>
      </c>
      <c r="C84" s="28"/>
      <c r="D84" s="29"/>
      <c r="E84" s="30"/>
      <c r="F84" s="30">
        <v>1096757</v>
      </c>
      <c r="G84" s="30">
        <v>1130588</v>
      </c>
      <c r="H84" s="30">
        <v>1131005</v>
      </c>
      <c r="I84" s="30">
        <v>3358350</v>
      </c>
      <c r="J84" s="30">
        <v>1173903</v>
      </c>
      <c r="K84" s="30">
        <v>958587</v>
      </c>
      <c r="L84" s="30">
        <v>1195601</v>
      </c>
      <c r="M84" s="30">
        <v>3328091</v>
      </c>
      <c r="N84" s="30"/>
      <c r="O84" s="30"/>
      <c r="P84" s="30"/>
      <c r="Q84" s="30"/>
      <c r="R84" s="30"/>
      <c r="S84" s="30"/>
      <c r="T84" s="30"/>
      <c r="U84" s="30"/>
      <c r="V84" s="30">
        <v>6686441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5946930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602495</v>
      </c>
      <c r="I5" s="356">
        <f t="shared" si="0"/>
        <v>77057</v>
      </c>
      <c r="J5" s="358">
        <f t="shared" si="0"/>
        <v>679552</v>
      </c>
      <c r="K5" s="358">
        <f t="shared" si="0"/>
        <v>478095</v>
      </c>
      <c r="L5" s="356">
        <f t="shared" si="0"/>
        <v>0</v>
      </c>
      <c r="M5" s="356">
        <f t="shared" si="0"/>
        <v>468238</v>
      </c>
      <c r="N5" s="358">
        <f t="shared" si="0"/>
        <v>946333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1625885</v>
      </c>
      <c r="X5" s="356">
        <f t="shared" si="0"/>
        <v>0</v>
      </c>
      <c r="Y5" s="358">
        <f t="shared" si="0"/>
        <v>1625885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5946930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602495</v>
      </c>
      <c r="I11" s="362">
        <f t="shared" si="3"/>
        <v>77057</v>
      </c>
      <c r="J11" s="364">
        <f t="shared" si="3"/>
        <v>679552</v>
      </c>
      <c r="K11" s="364">
        <f t="shared" si="3"/>
        <v>96426</v>
      </c>
      <c r="L11" s="362">
        <f t="shared" si="3"/>
        <v>0</v>
      </c>
      <c r="M11" s="362">
        <f t="shared" si="3"/>
        <v>88178</v>
      </c>
      <c r="N11" s="364">
        <f t="shared" si="3"/>
        <v>184604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864156</v>
      </c>
      <c r="X11" s="362">
        <f t="shared" si="3"/>
        <v>0</v>
      </c>
      <c r="Y11" s="364">
        <f t="shared" si="3"/>
        <v>864156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5946930</v>
      </c>
      <c r="D12" s="340"/>
      <c r="E12" s="60"/>
      <c r="F12" s="59"/>
      <c r="G12" s="59"/>
      <c r="H12" s="60">
        <v>602495</v>
      </c>
      <c r="I12" s="60">
        <v>77057</v>
      </c>
      <c r="J12" s="59">
        <v>679552</v>
      </c>
      <c r="K12" s="59">
        <v>96426</v>
      </c>
      <c r="L12" s="60"/>
      <c r="M12" s="60">
        <v>88178</v>
      </c>
      <c r="N12" s="59">
        <v>184604</v>
      </c>
      <c r="O12" s="59"/>
      <c r="P12" s="60"/>
      <c r="Q12" s="60"/>
      <c r="R12" s="59"/>
      <c r="S12" s="59"/>
      <c r="T12" s="60"/>
      <c r="U12" s="60"/>
      <c r="V12" s="59"/>
      <c r="W12" s="59">
        <v>864156</v>
      </c>
      <c r="X12" s="60"/>
      <c r="Y12" s="59">
        <v>864156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381669</v>
      </c>
      <c r="L13" s="275">
        <f t="shared" si="4"/>
        <v>0</v>
      </c>
      <c r="M13" s="275">
        <f t="shared" si="4"/>
        <v>380060</v>
      </c>
      <c r="N13" s="342">
        <f t="shared" si="4"/>
        <v>761729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761729</v>
      </c>
      <c r="X13" s="275">
        <f t="shared" si="4"/>
        <v>0</v>
      </c>
      <c r="Y13" s="342">
        <f t="shared" si="4"/>
        <v>761729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>
        <v>381669</v>
      </c>
      <c r="L14" s="60"/>
      <c r="M14" s="60">
        <v>380060</v>
      </c>
      <c r="N14" s="59">
        <v>761729</v>
      </c>
      <c r="O14" s="59"/>
      <c r="P14" s="60"/>
      <c r="Q14" s="60"/>
      <c r="R14" s="59"/>
      <c r="S14" s="59"/>
      <c r="T14" s="60"/>
      <c r="U14" s="60"/>
      <c r="V14" s="59"/>
      <c r="W14" s="59">
        <v>761729</v>
      </c>
      <c r="X14" s="60"/>
      <c r="Y14" s="59">
        <v>761729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123050</v>
      </c>
      <c r="I40" s="343">
        <f t="shared" si="9"/>
        <v>124583</v>
      </c>
      <c r="J40" s="345">
        <f t="shared" si="9"/>
        <v>247633</v>
      </c>
      <c r="K40" s="345">
        <f t="shared" si="9"/>
        <v>133590</v>
      </c>
      <c r="L40" s="343">
        <f t="shared" si="9"/>
        <v>0</v>
      </c>
      <c r="M40" s="343">
        <f t="shared" si="9"/>
        <v>115816</v>
      </c>
      <c r="N40" s="345">
        <f t="shared" si="9"/>
        <v>249406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497039</v>
      </c>
      <c r="X40" s="343">
        <f t="shared" si="9"/>
        <v>0</v>
      </c>
      <c r="Y40" s="345">
        <f t="shared" si="9"/>
        <v>497039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117983</v>
      </c>
      <c r="I41" s="362">
        <v>116123</v>
      </c>
      <c r="J41" s="364">
        <v>234106</v>
      </c>
      <c r="K41" s="364">
        <v>121125</v>
      </c>
      <c r="L41" s="362"/>
      <c r="M41" s="362">
        <v>115816</v>
      </c>
      <c r="N41" s="364">
        <v>236941</v>
      </c>
      <c r="O41" s="364"/>
      <c r="P41" s="362"/>
      <c r="Q41" s="362"/>
      <c r="R41" s="364"/>
      <c r="S41" s="364"/>
      <c r="T41" s="362"/>
      <c r="U41" s="362"/>
      <c r="V41" s="364"/>
      <c r="W41" s="364">
        <v>471047</v>
      </c>
      <c r="X41" s="362"/>
      <c r="Y41" s="364">
        <v>471047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529</v>
      </c>
      <c r="L43" s="305"/>
      <c r="M43" s="305"/>
      <c r="N43" s="370">
        <v>529</v>
      </c>
      <c r="O43" s="370"/>
      <c r="P43" s="305"/>
      <c r="Q43" s="305"/>
      <c r="R43" s="370"/>
      <c r="S43" s="370"/>
      <c r="T43" s="305"/>
      <c r="U43" s="305"/>
      <c r="V43" s="370"/>
      <c r="W43" s="370">
        <v>529</v>
      </c>
      <c r="X43" s="305"/>
      <c r="Y43" s="370">
        <v>529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5067</v>
      </c>
      <c r="I44" s="54">
        <v>8460</v>
      </c>
      <c r="J44" s="53">
        <v>13527</v>
      </c>
      <c r="K44" s="53">
        <v>11936</v>
      </c>
      <c r="L44" s="54"/>
      <c r="M44" s="54"/>
      <c r="N44" s="53">
        <v>11936</v>
      </c>
      <c r="O44" s="53"/>
      <c r="P44" s="54"/>
      <c r="Q44" s="54"/>
      <c r="R44" s="53"/>
      <c r="S44" s="53"/>
      <c r="T44" s="54"/>
      <c r="U44" s="54"/>
      <c r="V44" s="53"/>
      <c r="W44" s="53">
        <v>25463</v>
      </c>
      <c r="X44" s="54"/>
      <c r="Y44" s="53">
        <v>25463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5946930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725545</v>
      </c>
      <c r="I60" s="219">
        <f t="shared" si="14"/>
        <v>201640</v>
      </c>
      <c r="J60" s="264">
        <f t="shared" si="14"/>
        <v>927185</v>
      </c>
      <c r="K60" s="264">
        <f t="shared" si="14"/>
        <v>611685</v>
      </c>
      <c r="L60" s="219">
        <f t="shared" si="14"/>
        <v>0</v>
      </c>
      <c r="M60" s="219">
        <f t="shared" si="14"/>
        <v>584054</v>
      </c>
      <c r="N60" s="264">
        <f t="shared" si="14"/>
        <v>1195739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2122924</v>
      </c>
      <c r="X60" s="219">
        <f t="shared" si="14"/>
        <v>0</v>
      </c>
      <c r="Y60" s="264">
        <f t="shared" si="14"/>
        <v>2122924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99420951</v>
      </c>
      <c r="D5" s="153">
        <f>SUM(D6:D8)</f>
        <v>0</v>
      </c>
      <c r="E5" s="154">
        <f t="shared" si="0"/>
        <v>347730000</v>
      </c>
      <c r="F5" s="100">
        <f t="shared" si="0"/>
        <v>347730000</v>
      </c>
      <c r="G5" s="100">
        <f t="shared" si="0"/>
        <v>44320865</v>
      </c>
      <c r="H5" s="100">
        <f t="shared" si="0"/>
        <v>1794700</v>
      </c>
      <c r="I5" s="100">
        <f t="shared" si="0"/>
        <v>4109743</v>
      </c>
      <c r="J5" s="100">
        <f t="shared" si="0"/>
        <v>50225308</v>
      </c>
      <c r="K5" s="100">
        <f t="shared" si="0"/>
        <v>6071887</v>
      </c>
      <c r="L5" s="100">
        <f t="shared" si="0"/>
        <v>33838889</v>
      </c>
      <c r="M5" s="100">
        <f t="shared" si="0"/>
        <v>513430</v>
      </c>
      <c r="N5" s="100">
        <f t="shared" si="0"/>
        <v>40424206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90649514</v>
      </c>
      <c r="X5" s="100">
        <f t="shared" si="0"/>
        <v>173865000</v>
      </c>
      <c r="Y5" s="100">
        <f t="shared" si="0"/>
        <v>-83215486</v>
      </c>
      <c r="Z5" s="137">
        <f>+IF(X5&lt;&gt;0,+(Y5/X5)*100,0)</f>
        <v>-47.862126362407615</v>
      </c>
      <c r="AA5" s="153">
        <f>SUM(AA6:AA8)</f>
        <v>347730000</v>
      </c>
    </row>
    <row r="6" spans="1:27" ht="13.5">
      <c r="A6" s="138" t="s">
        <v>75</v>
      </c>
      <c r="B6" s="136"/>
      <c r="C6" s="155">
        <v>69175470</v>
      </c>
      <c r="D6" s="155"/>
      <c r="E6" s="156">
        <v>321800000</v>
      </c>
      <c r="F6" s="60">
        <v>321800000</v>
      </c>
      <c r="G6" s="60"/>
      <c r="H6" s="60"/>
      <c r="I6" s="60"/>
      <c r="J6" s="60"/>
      <c r="K6" s="60"/>
      <c r="L6" s="60">
        <v>24693630</v>
      </c>
      <c r="M6" s="60"/>
      <c r="N6" s="60">
        <v>24693630</v>
      </c>
      <c r="O6" s="60"/>
      <c r="P6" s="60"/>
      <c r="Q6" s="60"/>
      <c r="R6" s="60"/>
      <c r="S6" s="60"/>
      <c r="T6" s="60"/>
      <c r="U6" s="60"/>
      <c r="V6" s="60"/>
      <c r="W6" s="60">
        <v>24693630</v>
      </c>
      <c r="X6" s="60">
        <v>160900000</v>
      </c>
      <c r="Y6" s="60">
        <v>-136206370</v>
      </c>
      <c r="Z6" s="140">
        <v>-84.65</v>
      </c>
      <c r="AA6" s="155">
        <v>321800000</v>
      </c>
    </row>
    <row r="7" spans="1:27" ht="13.5">
      <c r="A7" s="138" t="s">
        <v>76</v>
      </c>
      <c r="B7" s="136"/>
      <c r="C7" s="157">
        <v>29724901</v>
      </c>
      <c r="D7" s="157"/>
      <c r="E7" s="158">
        <v>25455000</v>
      </c>
      <c r="F7" s="159">
        <v>25455000</v>
      </c>
      <c r="G7" s="159">
        <v>44306000</v>
      </c>
      <c r="H7" s="159">
        <v>1773910</v>
      </c>
      <c r="I7" s="159">
        <v>4094743</v>
      </c>
      <c r="J7" s="159">
        <v>50174653</v>
      </c>
      <c r="K7" s="159">
        <v>5989591</v>
      </c>
      <c r="L7" s="159">
        <v>9129073</v>
      </c>
      <c r="M7" s="159">
        <v>501247</v>
      </c>
      <c r="N7" s="159">
        <v>15619911</v>
      </c>
      <c r="O7" s="159"/>
      <c r="P7" s="159"/>
      <c r="Q7" s="159"/>
      <c r="R7" s="159"/>
      <c r="S7" s="159"/>
      <c r="T7" s="159"/>
      <c r="U7" s="159"/>
      <c r="V7" s="159"/>
      <c r="W7" s="159">
        <v>65794564</v>
      </c>
      <c r="X7" s="159">
        <v>12727500</v>
      </c>
      <c r="Y7" s="159">
        <v>53067064</v>
      </c>
      <c r="Z7" s="141">
        <v>416.95</v>
      </c>
      <c r="AA7" s="157">
        <v>25455000</v>
      </c>
    </row>
    <row r="8" spans="1:27" ht="13.5">
      <c r="A8" s="138" t="s">
        <v>77</v>
      </c>
      <c r="B8" s="136"/>
      <c r="C8" s="155">
        <v>520580</v>
      </c>
      <c r="D8" s="155"/>
      <c r="E8" s="156">
        <v>475000</v>
      </c>
      <c r="F8" s="60">
        <v>475000</v>
      </c>
      <c r="G8" s="60">
        <v>14865</v>
      </c>
      <c r="H8" s="60">
        <v>20790</v>
      </c>
      <c r="I8" s="60">
        <v>15000</v>
      </c>
      <c r="J8" s="60">
        <v>50655</v>
      </c>
      <c r="K8" s="60">
        <v>82296</v>
      </c>
      <c r="L8" s="60">
        <v>16186</v>
      </c>
      <c r="M8" s="60">
        <v>12183</v>
      </c>
      <c r="N8" s="60">
        <v>110665</v>
      </c>
      <c r="O8" s="60"/>
      <c r="P8" s="60"/>
      <c r="Q8" s="60"/>
      <c r="R8" s="60"/>
      <c r="S8" s="60"/>
      <c r="T8" s="60"/>
      <c r="U8" s="60"/>
      <c r="V8" s="60"/>
      <c r="W8" s="60">
        <v>161320</v>
      </c>
      <c r="X8" s="60">
        <v>237500</v>
      </c>
      <c r="Y8" s="60">
        <v>-76180</v>
      </c>
      <c r="Z8" s="140">
        <v>-32.08</v>
      </c>
      <c r="AA8" s="155">
        <v>475000</v>
      </c>
    </row>
    <row r="9" spans="1:27" ht="13.5">
      <c r="A9" s="135" t="s">
        <v>78</v>
      </c>
      <c r="B9" s="136"/>
      <c r="C9" s="153">
        <f aca="true" t="shared" si="1" ref="C9:Y9">SUM(C10:C14)</f>
        <v>10244728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10244728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2350000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445000</v>
      </c>
      <c r="Y15" s="100">
        <f t="shared" si="2"/>
        <v>-445000</v>
      </c>
      <c r="Z15" s="137">
        <f>+IF(X15&lt;&gt;0,+(Y15/X15)*100,0)</f>
        <v>-100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2350000</v>
      </c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445000</v>
      </c>
      <c r="Y16" s="60">
        <v>-445000</v>
      </c>
      <c r="Z16" s="140">
        <v>-100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137709804</v>
      </c>
      <c r="D19" s="153">
        <f>SUM(D20:D23)</f>
        <v>0</v>
      </c>
      <c r="E19" s="154">
        <f t="shared" si="3"/>
        <v>146828000</v>
      </c>
      <c r="F19" s="100">
        <f t="shared" si="3"/>
        <v>146828000</v>
      </c>
      <c r="G19" s="100">
        <f t="shared" si="3"/>
        <v>39407171</v>
      </c>
      <c r="H19" s="100">
        <f t="shared" si="3"/>
        <v>5254426</v>
      </c>
      <c r="I19" s="100">
        <f t="shared" si="3"/>
        <v>5859843</v>
      </c>
      <c r="J19" s="100">
        <f t="shared" si="3"/>
        <v>50521440</v>
      </c>
      <c r="K19" s="100">
        <f t="shared" si="3"/>
        <v>5219405</v>
      </c>
      <c r="L19" s="100">
        <f t="shared" si="3"/>
        <v>34375904</v>
      </c>
      <c r="M19" s="100">
        <f t="shared" si="3"/>
        <v>5922935</v>
      </c>
      <c r="N19" s="100">
        <f t="shared" si="3"/>
        <v>45518244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96039684</v>
      </c>
      <c r="X19" s="100">
        <f t="shared" si="3"/>
        <v>73414000</v>
      </c>
      <c r="Y19" s="100">
        <f t="shared" si="3"/>
        <v>22625684</v>
      </c>
      <c r="Z19" s="137">
        <f>+IF(X19&lt;&gt;0,+(Y19/X19)*100,0)</f>
        <v>30.81930421990356</v>
      </c>
      <c r="AA19" s="153">
        <f>SUM(AA20:AA23)</f>
        <v>146828000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137709804</v>
      </c>
      <c r="D21" s="155"/>
      <c r="E21" s="156">
        <v>136577000</v>
      </c>
      <c r="F21" s="60">
        <v>136577000</v>
      </c>
      <c r="G21" s="60">
        <v>39444686</v>
      </c>
      <c r="H21" s="60">
        <v>4352346</v>
      </c>
      <c r="I21" s="60">
        <v>4851843</v>
      </c>
      <c r="J21" s="60">
        <v>48648875</v>
      </c>
      <c r="K21" s="60">
        <v>4359720</v>
      </c>
      <c r="L21" s="60">
        <v>33795432</v>
      </c>
      <c r="M21" s="60">
        <v>4970686</v>
      </c>
      <c r="N21" s="60">
        <v>43125838</v>
      </c>
      <c r="O21" s="60"/>
      <c r="P21" s="60"/>
      <c r="Q21" s="60"/>
      <c r="R21" s="60"/>
      <c r="S21" s="60"/>
      <c r="T21" s="60"/>
      <c r="U21" s="60"/>
      <c r="V21" s="60"/>
      <c r="W21" s="60">
        <v>91774713</v>
      </c>
      <c r="X21" s="60">
        <v>68288500</v>
      </c>
      <c r="Y21" s="60">
        <v>23486213</v>
      </c>
      <c r="Z21" s="140">
        <v>34.39</v>
      </c>
      <c r="AA21" s="155">
        <v>136577000</v>
      </c>
    </row>
    <row r="22" spans="1:27" ht="13.5">
      <c r="A22" s="138" t="s">
        <v>91</v>
      </c>
      <c r="B22" s="136"/>
      <c r="C22" s="157"/>
      <c r="D22" s="157"/>
      <c r="E22" s="158">
        <v>10251000</v>
      </c>
      <c r="F22" s="159">
        <v>10251000</v>
      </c>
      <c r="G22" s="159">
        <v>-37515</v>
      </c>
      <c r="H22" s="159">
        <v>902080</v>
      </c>
      <c r="I22" s="159">
        <v>1008000</v>
      </c>
      <c r="J22" s="159">
        <v>1872565</v>
      </c>
      <c r="K22" s="159">
        <v>859685</v>
      </c>
      <c r="L22" s="159">
        <v>580472</v>
      </c>
      <c r="M22" s="159">
        <v>952249</v>
      </c>
      <c r="N22" s="159">
        <v>2392406</v>
      </c>
      <c r="O22" s="159"/>
      <c r="P22" s="159"/>
      <c r="Q22" s="159"/>
      <c r="R22" s="159"/>
      <c r="S22" s="159"/>
      <c r="T22" s="159"/>
      <c r="U22" s="159"/>
      <c r="V22" s="159"/>
      <c r="W22" s="159">
        <v>4264971</v>
      </c>
      <c r="X22" s="159">
        <v>5125500</v>
      </c>
      <c r="Y22" s="159">
        <v>-860529</v>
      </c>
      <c r="Z22" s="141">
        <v>-16.79</v>
      </c>
      <c r="AA22" s="157">
        <v>10251000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249725483</v>
      </c>
      <c r="D25" s="168">
        <f>+D5+D9+D15+D19+D24</f>
        <v>0</v>
      </c>
      <c r="E25" s="169">
        <f t="shared" si="4"/>
        <v>495448000</v>
      </c>
      <c r="F25" s="73">
        <f t="shared" si="4"/>
        <v>495448000</v>
      </c>
      <c r="G25" s="73">
        <f t="shared" si="4"/>
        <v>83728036</v>
      </c>
      <c r="H25" s="73">
        <f t="shared" si="4"/>
        <v>7049126</v>
      </c>
      <c r="I25" s="73">
        <f t="shared" si="4"/>
        <v>9969586</v>
      </c>
      <c r="J25" s="73">
        <f t="shared" si="4"/>
        <v>100746748</v>
      </c>
      <c r="K25" s="73">
        <f t="shared" si="4"/>
        <v>11291292</v>
      </c>
      <c r="L25" s="73">
        <f t="shared" si="4"/>
        <v>68214793</v>
      </c>
      <c r="M25" s="73">
        <f t="shared" si="4"/>
        <v>6436365</v>
      </c>
      <c r="N25" s="73">
        <f t="shared" si="4"/>
        <v>85942450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186689198</v>
      </c>
      <c r="X25" s="73">
        <f t="shared" si="4"/>
        <v>247724000</v>
      </c>
      <c r="Y25" s="73">
        <f t="shared" si="4"/>
        <v>-61034802</v>
      </c>
      <c r="Z25" s="170">
        <f>+IF(X25&lt;&gt;0,+(Y25/X25)*100,0)</f>
        <v>-24.638227220616493</v>
      </c>
      <c r="AA25" s="168">
        <f>+AA5+AA9+AA15+AA19+AA24</f>
        <v>495448000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130038618</v>
      </c>
      <c r="D28" s="153">
        <f>SUM(D29:D31)</f>
        <v>0</v>
      </c>
      <c r="E28" s="154">
        <f t="shared" si="5"/>
        <v>95705000</v>
      </c>
      <c r="F28" s="100">
        <f t="shared" si="5"/>
        <v>95705000</v>
      </c>
      <c r="G28" s="100">
        <f t="shared" si="5"/>
        <v>3931315</v>
      </c>
      <c r="H28" s="100">
        <f t="shared" si="5"/>
        <v>9189265</v>
      </c>
      <c r="I28" s="100">
        <f t="shared" si="5"/>
        <v>11741414</v>
      </c>
      <c r="J28" s="100">
        <f t="shared" si="5"/>
        <v>24861994</v>
      </c>
      <c r="K28" s="100">
        <f t="shared" si="5"/>
        <v>5242413</v>
      </c>
      <c r="L28" s="100">
        <f t="shared" si="5"/>
        <v>7532578</v>
      </c>
      <c r="M28" s="100">
        <f t="shared" si="5"/>
        <v>4344741</v>
      </c>
      <c r="N28" s="100">
        <f t="shared" si="5"/>
        <v>17119732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41981726</v>
      </c>
      <c r="X28" s="100">
        <f t="shared" si="5"/>
        <v>47852500</v>
      </c>
      <c r="Y28" s="100">
        <f t="shared" si="5"/>
        <v>-5870774</v>
      </c>
      <c r="Z28" s="137">
        <f>+IF(X28&lt;&gt;0,+(Y28/X28)*100,0)</f>
        <v>-12.26847918081605</v>
      </c>
      <c r="AA28" s="153">
        <f>SUM(AA29:AA31)</f>
        <v>95705000</v>
      </c>
    </row>
    <row r="29" spans="1:27" ht="13.5">
      <c r="A29" s="138" t="s">
        <v>75</v>
      </c>
      <c r="B29" s="136"/>
      <c r="C29" s="155">
        <v>9009148</v>
      </c>
      <c r="D29" s="155"/>
      <c r="E29" s="156">
        <v>16817000</v>
      </c>
      <c r="F29" s="60">
        <v>16817000</v>
      </c>
      <c r="G29" s="60">
        <v>625000</v>
      </c>
      <c r="H29" s="60">
        <v>667588</v>
      </c>
      <c r="I29" s="60">
        <v>646044</v>
      </c>
      <c r="J29" s="60">
        <v>1938632</v>
      </c>
      <c r="K29" s="60">
        <v>921385</v>
      </c>
      <c r="L29" s="60">
        <v>1854436</v>
      </c>
      <c r="M29" s="60">
        <v>1786928</v>
      </c>
      <c r="N29" s="60">
        <v>4562749</v>
      </c>
      <c r="O29" s="60"/>
      <c r="P29" s="60"/>
      <c r="Q29" s="60"/>
      <c r="R29" s="60"/>
      <c r="S29" s="60"/>
      <c r="T29" s="60"/>
      <c r="U29" s="60"/>
      <c r="V29" s="60"/>
      <c r="W29" s="60">
        <v>6501381</v>
      </c>
      <c r="X29" s="60">
        <v>8408500</v>
      </c>
      <c r="Y29" s="60">
        <v>-1907119</v>
      </c>
      <c r="Z29" s="140">
        <v>-22.68</v>
      </c>
      <c r="AA29" s="155">
        <v>16817000</v>
      </c>
    </row>
    <row r="30" spans="1:27" ht="13.5">
      <c r="A30" s="138" t="s">
        <v>76</v>
      </c>
      <c r="B30" s="136"/>
      <c r="C30" s="157">
        <v>99067555</v>
      </c>
      <c r="D30" s="157"/>
      <c r="E30" s="158">
        <v>50739000</v>
      </c>
      <c r="F30" s="159">
        <v>50739000</v>
      </c>
      <c r="G30" s="159">
        <v>1939110</v>
      </c>
      <c r="H30" s="159">
        <v>7411491</v>
      </c>
      <c r="I30" s="159">
        <v>9964620</v>
      </c>
      <c r="J30" s="159">
        <v>19315221</v>
      </c>
      <c r="K30" s="159">
        <v>1636183</v>
      </c>
      <c r="L30" s="159">
        <v>3094815</v>
      </c>
      <c r="M30" s="159">
        <v>1084342</v>
      </c>
      <c r="N30" s="159">
        <v>5815340</v>
      </c>
      <c r="O30" s="159"/>
      <c r="P30" s="159"/>
      <c r="Q30" s="159"/>
      <c r="R30" s="159"/>
      <c r="S30" s="159"/>
      <c r="T30" s="159"/>
      <c r="U30" s="159"/>
      <c r="V30" s="159"/>
      <c r="W30" s="159">
        <v>25130561</v>
      </c>
      <c r="X30" s="159">
        <v>25369500</v>
      </c>
      <c r="Y30" s="159">
        <v>-238939</v>
      </c>
      <c r="Z30" s="141">
        <v>-0.94</v>
      </c>
      <c r="AA30" s="157">
        <v>50739000</v>
      </c>
    </row>
    <row r="31" spans="1:27" ht="13.5">
      <c r="A31" s="138" t="s">
        <v>77</v>
      </c>
      <c r="B31" s="136"/>
      <c r="C31" s="155">
        <v>21961915</v>
      </c>
      <c r="D31" s="155"/>
      <c r="E31" s="156">
        <v>28149000</v>
      </c>
      <c r="F31" s="60">
        <v>28149000</v>
      </c>
      <c r="G31" s="60">
        <v>1367205</v>
      </c>
      <c r="H31" s="60">
        <v>1110186</v>
      </c>
      <c r="I31" s="60">
        <v>1130750</v>
      </c>
      <c r="J31" s="60">
        <v>3608141</v>
      </c>
      <c r="K31" s="60">
        <v>2684845</v>
      </c>
      <c r="L31" s="60">
        <v>2583327</v>
      </c>
      <c r="M31" s="60">
        <v>1473471</v>
      </c>
      <c r="N31" s="60">
        <v>6741643</v>
      </c>
      <c r="O31" s="60"/>
      <c r="P31" s="60"/>
      <c r="Q31" s="60"/>
      <c r="R31" s="60"/>
      <c r="S31" s="60"/>
      <c r="T31" s="60"/>
      <c r="U31" s="60"/>
      <c r="V31" s="60"/>
      <c r="W31" s="60">
        <v>10349784</v>
      </c>
      <c r="X31" s="60">
        <v>14074500</v>
      </c>
      <c r="Y31" s="60">
        <v>-3724716</v>
      </c>
      <c r="Z31" s="140">
        <v>-26.46</v>
      </c>
      <c r="AA31" s="155">
        <v>28149000</v>
      </c>
    </row>
    <row r="32" spans="1:27" ht="13.5">
      <c r="A32" s="135" t="s">
        <v>78</v>
      </c>
      <c r="B32" s="136"/>
      <c r="C32" s="153">
        <f aca="true" t="shared" si="6" ref="C32:Y32">SUM(C33:C37)</f>
        <v>17063697</v>
      </c>
      <c r="D32" s="153">
        <f>SUM(D33:D37)</f>
        <v>0</v>
      </c>
      <c r="E32" s="154">
        <f t="shared" si="6"/>
        <v>23483000</v>
      </c>
      <c r="F32" s="100">
        <f t="shared" si="6"/>
        <v>23483000</v>
      </c>
      <c r="G32" s="100">
        <f t="shared" si="6"/>
        <v>645000</v>
      </c>
      <c r="H32" s="100">
        <f t="shared" si="6"/>
        <v>644061</v>
      </c>
      <c r="I32" s="100">
        <f t="shared" si="6"/>
        <v>695575</v>
      </c>
      <c r="J32" s="100">
        <f t="shared" si="6"/>
        <v>1984636</v>
      </c>
      <c r="K32" s="100">
        <f t="shared" si="6"/>
        <v>1493746</v>
      </c>
      <c r="L32" s="100">
        <f t="shared" si="6"/>
        <v>4397240</v>
      </c>
      <c r="M32" s="100">
        <f t="shared" si="6"/>
        <v>2345194</v>
      </c>
      <c r="N32" s="100">
        <f t="shared" si="6"/>
        <v>8236180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10220816</v>
      </c>
      <c r="X32" s="100">
        <f t="shared" si="6"/>
        <v>11741500</v>
      </c>
      <c r="Y32" s="100">
        <f t="shared" si="6"/>
        <v>-1520684</v>
      </c>
      <c r="Z32" s="137">
        <f>+IF(X32&lt;&gt;0,+(Y32/X32)*100,0)</f>
        <v>-12.95136055870204</v>
      </c>
      <c r="AA32" s="153">
        <f>SUM(AA33:AA37)</f>
        <v>23483000</v>
      </c>
    </row>
    <row r="33" spans="1:27" ht="13.5">
      <c r="A33" s="138" t="s">
        <v>79</v>
      </c>
      <c r="B33" s="136"/>
      <c r="C33" s="155">
        <v>17063697</v>
      </c>
      <c r="D33" s="155"/>
      <c r="E33" s="156">
        <v>23483000</v>
      </c>
      <c r="F33" s="60">
        <v>23483000</v>
      </c>
      <c r="G33" s="60">
        <v>645000</v>
      </c>
      <c r="H33" s="60">
        <v>644061</v>
      </c>
      <c r="I33" s="60">
        <v>695575</v>
      </c>
      <c r="J33" s="60">
        <v>1984636</v>
      </c>
      <c r="K33" s="60">
        <v>1493746</v>
      </c>
      <c r="L33" s="60">
        <v>4397240</v>
      </c>
      <c r="M33" s="60">
        <v>2345194</v>
      </c>
      <c r="N33" s="60">
        <v>8236180</v>
      </c>
      <c r="O33" s="60"/>
      <c r="P33" s="60"/>
      <c r="Q33" s="60"/>
      <c r="R33" s="60"/>
      <c r="S33" s="60"/>
      <c r="T33" s="60"/>
      <c r="U33" s="60"/>
      <c r="V33" s="60"/>
      <c r="W33" s="60">
        <v>10220816</v>
      </c>
      <c r="X33" s="60">
        <v>11741500</v>
      </c>
      <c r="Y33" s="60">
        <v>-1520684</v>
      </c>
      <c r="Z33" s="140">
        <v>-12.95</v>
      </c>
      <c r="AA33" s="155">
        <v>23483000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4586329</v>
      </c>
      <c r="D38" s="153">
        <f>SUM(D39:D41)</f>
        <v>0</v>
      </c>
      <c r="E38" s="154">
        <f t="shared" si="7"/>
        <v>25265500</v>
      </c>
      <c r="F38" s="100">
        <f t="shared" si="7"/>
        <v>25265500</v>
      </c>
      <c r="G38" s="100">
        <f t="shared" si="7"/>
        <v>335000</v>
      </c>
      <c r="H38" s="100">
        <f t="shared" si="7"/>
        <v>339880</v>
      </c>
      <c r="I38" s="100">
        <f t="shared" si="7"/>
        <v>341700</v>
      </c>
      <c r="J38" s="100">
        <f t="shared" si="7"/>
        <v>1016580</v>
      </c>
      <c r="K38" s="100">
        <f t="shared" si="7"/>
        <v>503717</v>
      </c>
      <c r="L38" s="100">
        <f t="shared" si="7"/>
        <v>1398734</v>
      </c>
      <c r="M38" s="100">
        <f t="shared" si="7"/>
        <v>465612</v>
      </c>
      <c r="N38" s="100">
        <f t="shared" si="7"/>
        <v>2368063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3384643</v>
      </c>
      <c r="X38" s="100">
        <f t="shared" si="7"/>
        <v>12632750</v>
      </c>
      <c r="Y38" s="100">
        <f t="shared" si="7"/>
        <v>-9248107</v>
      </c>
      <c r="Z38" s="137">
        <f>+IF(X38&lt;&gt;0,+(Y38/X38)*100,0)</f>
        <v>-73.20739348122935</v>
      </c>
      <c r="AA38" s="153">
        <f>SUM(AA39:AA41)</f>
        <v>25265500</v>
      </c>
    </row>
    <row r="39" spans="1:27" ht="13.5">
      <c r="A39" s="138" t="s">
        <v>85</v>
      </c>
      <c r="B39" s="136"/>
      <c r="C39" s="155">
        <v>4586329</v>
      </c>
      <c r="D39" s="155"/>
      <c r="E39" s="156">
        <v>25265500</v>
      </c>
      <c r="F39" s="60">
        <v>25265500</v>
      </c>
      <c r="G39" s="60">
        <v>335000</v>
      </c>
      <c r="H39" s="60">
        <v>339880</v>
      </c>
      <c r="I39" s="60">
        <v>341700</v>
      </c>
      <c r="J39" s="60">
        <v>1016580</v>
      </c>
      <c r="K39" s="60">
        <v>503717</v>
      </c>
      <c r="L39" s="60">
        <v>1398734</v>
      </c>
      <c r="M39" s="60">
        <v>465612</v>
      </c>
      <c r="N39" s="60">
        <v>2368063</v>
      </c>
      <c r="O39" s="60"/>
      <c r="P39" s="60"/>
      <c r="Q39" s="60"/>
      <c r="R39" s="60"/>
      <c r="S39" s="60"/>
      <c r="T39" s="60"/>
      <c r="U39" s="60"/>
      <c r="V39" s="60"/>
      <c r="W39" s="60">
        <v>3384643</v>
      </c>
      <c r="X39" s="60">
        <v>12632750</v>
      </c>
      <c r="Y39" s="60">
        <v>-9248107</v>
      </c>
      <c r="Z39" s="140">
        <v>-73.21</v>
      </c>
      <c r="AA39" s="155">
        <v>25265500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108920432</v>
      </c>
      <c r="D42" s="153">
        <f>SUM(D43:D46)</f>
        <v>0</v>
      </c>
      <c r="E42" s="154">
        <f t="shared" si="8"/>
        <v>100497500</v>
      </c>
      <c r="F42" s="100">
        <f t="shared" si="8"/>
        <v>100497500</v>
      </c>
      <c r="G42" s="100">
        <f t="shared" si="8"/>
        <v>4479611</v>
      </c>
      <c r="H42" s="100">
        <f t="shared" si="8"/>
        <v>7107217</v>
      </c>
      <c r="I42" s="100">
        <f t="shared" si="8"/>
        <v>5617768</v>
      </c>
      <c r="J42" s="100">
        <f t="shared" si="8"/>
        <v>17204596</v>
      </c>
      <c r="K42" s="100">
        <f t="shared" si="8"/>
        <v>8029535</v>
      </c>
      <c r="L42" s="100">
        <f t="shared" si="8"/>
        <v>20652175</v>
      </c>
      <c r="M42" s="100">
        <f t="shared" si="8"/>
        <v>14570288</v>
      </c>
      <c r="N42" s="100">
        <f t="shared" si="8"/>
        <v>43251998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60456594</v>
      </c>
      <c r="X42" s="100">
        <f t="shared" si="8"/>
        <v>50248750</v>
      </c>
      <c r="Y42" s="100">
        <f t="shared" si="8"/>
        <v>10207844</v>
      </c>
      <c r="Z42" s="137">
        <f>+IF(X42&lt;&gt;0,+(Y42/X42)*100,0)</f>
        <v>20.314622751809747</v>
      </c>
      <c r="AA42" s="153">
        <f>SUM(AA43:AA46)</f>
        <v>100497500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108920432</v>
      </c>
      <c r="D44" s="155"/>
      <c r="E44" s="156">
        <v>100497500</v>
      </c>
      <c r="F44" s="60">
        <v>100497500</v>
      </c>
      <c r="G44" s="60">
        <v>4479611</v>
      </c>
      <c r="H44" s="60">
        <v>7107217</v>
      </c>
      <c r="I44" s="60">
        <v>5617768</v>
      </c>
      <c r="J44" s="60">
        <v>17204596</v>
      </c>
      <c r="K44" s="60">
        <v>8029535</v>
      </c>
      <c r="L44" s="60">
        <v>20652175</v>
      </c>
      <c r="M44" s="60">
        <v>14570288</v>
      </c>
      <c r="N44" s="60">
        <v>43251998</v>
      </c>
      <c r="O44" s="60"/>
      <c r="P44" s="60"/>
      <c r="Q44" s="60"/>
      <c r="R44" s="60"/>
      <c r="S44" s="60"/>
      <c r="T44" s="60"/>
      <c r="U44" s="60"/>
      <c r="V44" s="60"/>
      <c r="W44" s="60">
        <v>60456594</v>
      </c>
      <c r="X44" s="60">
        <v>50248750</v>
      </c>
      <c r="Y44" s="60">
        <v>10207844</v>
      </c>
      <c r="Z44" s="140">
        <v>20.31</v>
      </c>
      <c r="AA44" s="155">
        <v>100497500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260609076</v>
      </c>
      <c r="D48" s="168">
        <f>+D28+D32+D38+D42+D47</f>
        <v>0</v>
      </c>
      <c r="E48" s="169">
        <f t="shared" si="9"/>
        <v>244951000</v>
      </c>
      <c r="F48" s="73">
        <f t="shared" si="9"/>
        <v>244951000</v>
      </c>
      <c r="G48" s="73">
        <f t="shared" si="9"/>
        <v>9390926</v>
      </c>
      <c r="H48" s="73">
        <f t="shared" si="9"/>
        <v>17280423</v>
      </c>
      <c r="I48" s="73">
        <f t="shared" si="9"/>
        <v>18396457</v>
      </c>
      <c r="J48" s="73">
        <f t="shared" si="9"/>
        <v>45067806</v>
      </c>
      <c r="K48" s="73">
        <f t="shared" si="9"/>
        <v>15269411</v>
      </c>
      <c r="L48" s="73">
        <f t="shared" si="9"/>
        <v>33980727</v>
      </c>
      <c r="M48" s="73">
        <f t="shared" si="9"/>
        <v>21725835</v>
      </c>
      <c r="N48" s="73">
        <f t="shared" si="9"/>
        <v>70975973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116043779</v>
      </c>
      <c r="X48" s="73">
        <f t="shared" si="9"/>
        <v>122475500</v>
      </c>
      <c r="Y48" s="73">
        <f t="shared" si="9"/>
        <v>-6431721</v>
      </c>
      <c r="Z48" s="170">
        <f>+IF(X48&lt;&gt;0,+(Y48/X48)*100,0)</f>
        <v>-5.251434776751269</v>
      </c>
      <c r="AA48" s="168">
        <f>+AA28+AA32+AA38+AA42+AA47</f>
        <v>244951000</v>
      </c>
    </row>
    <row r="49" spans="1:27" ht="13.5">
      <c r="A49" s="148" t="s">
        <v>49</v>
      </c>
      <c r="B49" s="149"/>
      <c r="C49" s="171">
        <f aca="true" t="shared" si="10" ref="C49:Y49">+C25-C48</f>
        <v>-10883593</v>
      </c>
      <c r="D49" s="171">
        <f>+D25-D48</f>
        <v>0</v>
      </c>
      <c r="E49" s="172">
        <f t="shared" si="10"/>
        <v>250497000</v>
      </c>
      <c r="F49" s="173">
        <f t="shared" si="10"/>
        <v>250497000</v>
      </c>
      <c r="G49" s="173">
        <f t="shared" si="10"/>
        <v>74337110</v>
      </c>
      <c r="H49" s="173">
        <f t="shared" si="10"/>
        <v>-10231297</v>
      </c>
      <c r="I49" s="173">
        <f t="shared" si="10"/>
        <v>-8426871</v>
      </c>
      <c r="J49" s="173">
        <f t="shared" si="10"/>
        <v>55678942</v>
      </c>
      <c r="K49" s="173">
        <f t="shared" si="10"/>
        <v>-3978119</v>
      </c>
      <c r="L49" s="173">
        <f t="shared" si="10"/>
        <v>34234066</v>
      </c>
      <c r="M49" s="173">
        <f t="shared" si="10"/>
        <v>-15289470</v>
      </c>
      <c r="N49" s="173">
        <f t="shared" si="10"/>
        <v>14966477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70645419</v>
      </c>
      <c r="X49" s="173">
        <f>IF(F25=F48,0,X25-X48)</f>
        <v>125248500</v>
      </c>
      <c r="Y49" s="173">
        <f t="shared" si="10"/>
        <v>-54603081</v>
      </c>
      <c r="Z49" s="174">
        <f>+IF(X49&lt;&gt;0,+(Y49/X49)*100,0)</f>
        <v>-43.5957963568426</v>
      </c>
      <c r="AA49" s="171">
        <f>+AA25-AA48</f>
        <v>250497000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40838544</v>
      </c>
      <c r="D8" s="155">
        <v>0</v>
      </c>
      <c r="E8" s="156">
        <v>37044000</v>
      </c>
      <c r="F8" s="60">
        <v>37044000</v>
      </c>
      <c r="G8" s="60">
        <v>-242071</v>
      </c>
      <c r="H8" s="60">
        <v>3221758</v>
      </c>
      <c r="I8" s="60">
        <v>3720693</v>
      </c>
      <c r="J8" s="60">
        <v>6700380</v>
      </c>
      <c r="K8" s="60">
        <v>3183185</v>
      </c>
      <c r="L8" s="60">
        <v>2428511</v>
      </c>
      <c r="M8" s="60">
        <v>3421330</v>
      </c>
      <c r="N8" s="60">
        <v>9033026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15733406</v>
      </c>
      <c r="X8" s="60">
        <v>18522000</v>
      </c>
      <c r="Y8" s="60">
        <v>-2788594</v>
      </c>
      <c r="Z8" s="140">
        <v>-15.06</v>
      </c>
      <c r="AA8" s="155">
        <v>37044000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10251000</v>
      </c>
      <c r="F9" s="60">
        <v>10251000</v>
      </c>
      <c r="G9" s="60">
        <v>-37515</v>
      </c>
      <c r="H9" s="60">
        <v>902080</v>
      </c>
      <c r="I9" s="60">
        <v>1008000</v>
      </c>
      <c r="J9" s="60">
        <v>1872565</v>
      </c>
      <c r="K9" s="60">
        <v>859685</v>
      </c>
      <c r="L9" s="60">
        <v>580472</v>
      </c>
      <c r="M9" s="60">
        <v>952249</v>
      </c>
      <c r="N9" s="60">
        <v>2392406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4264971</v>
      </c>
      <c r="X9" s="60">
        <v>5125500</v>
      </c>
      <c r="Y9" s="60">
        <v>-860529</v>
      </c>
      <c r="Z9" s="140">
        <v>-16.79</v>
      </c>
      <c r="AA9" s="155">
        <v>10251000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321358</v>
      </c>
      <c r="D12" s="155">
        <v>0</v>
      </c>
      <c r="E12" s="156">
        <v>454000</v>
      </c>
      <c r="F12" s="60">
        <v>454000</v>
      </c>
      <c r="G12" s="60">
        <v>14865</v>
      </c>
      <c r="H12" s="60">
        <v>20790</v>
      </c>
      <c r="I12" s="60">
        <v>15000</v>
      </c>
      <c r="J12" s="60">
        <v>50655</v>
      </c>
      <c r="K12" s="60">
        <v>12184</v>
      </c>
      <c r="L12" s="60">
        <v>15692</v>
      </c>
      <c r="M12" s="60">
        <v>12183</v>
      </c>
      <c r="N12" s="60">
        <v>40059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90714</v>
      </c>
      <c r="X12" s="60">
        <v>227000</v>
      </c>
      <c r="Y12" s="60">
        <v>-136286</v>
      </c>
      <c r="Z12" s="140">
        <v>-60.04</v>
      </c>
      <c r="AA12" s="155">
        <v>454000</v>
      </c>
    </row>
    <row r="13" spans="1:27" ht="13.5">
      <c r="A13" s="181" t="s">
        <v>109</v>
      </c>
      <c r="B13" s="185"/>
      <c r="C13" s="155">
        <v>1708047</v>
      </c>
      <c r="D13" s="155">
        <v>0</v>
      </c>
      <c r="E13" s="156">
        <v>1583000</v>
      </c>
      <c r="F13" s="60">
        <v>1583000</v>
      </c>
      <c r="G13" s="60">
        <v>112000</v>
      </c>
      <c r="H13" s="60">
        <v>436910</v>
      </c>
      <c r="I13" s="60">
        <v>653929</v>
      </c>
      <c r="J13" s="60">
        <v>1202839</v>
      </c>
      <c r="K13" s="60">
        <v>581911</v>
      </c>
      <c r="L13" s="60">
        <v>889797</v>
      </c>
      <c r="M13" s="60">
        <v>478902</v>
      </c>
      <c r="N13" s="60">
        <v>1950610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3153449</v>
      </c>
      <c r="X13" s="60">
        <v>791500</v>
      </c>
      <c r="Y13" s="60">
        <v>2361949</v>
      </c>
      <c r="Z13" s="140">
        <v>298.41</v>
      </c>
      <c r="AA13" s="155">
        <v>1583000</v>
      </c>
    </row>
    <row r="14" spans="1:27" ht="13.5">
      <c r="A14" s="181" t="s">
        <v>110</v>
      </c>
      <c r="B14" s="185"/>
      <c r="C14" s="155">
        <v>11931442</v>
      </c>
      <c r="D14" s="155">
        <v>0</v>
      </c>
      <c r="E14" s="156">
        <v>5500000</v>
      </c>
      <c r="F14" s="60">
        <v>5500000</v>
      </c>
      <c r="G14" s="60">
        <v>1096757</v>
      </c>
      <c r="H14" s="60">
        <v>1130588</v>
      </c>
      <c r="I14" s="60">
        <v>1130588</v>
      </c>
      <c r="J14" s="60">
        <v>3357933</v>
      </c>
      <c r="K14" s="60">
        <v>1173903</v>
      </c>
      <c r="L14" s="60">
        <v>958586</v>
      </c>
      <c r="M14" s="60">
        <v>1195601</v>
      </c>
      <c r="N14" s="60">
        <v>3328090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6686023</v>
      </c>
      <c r="X14" s="60">
        <v>2750000</v>
      </c>
      <c r="Y14" s="60">
        <v>3936023</v>
      </c>
      <c r="Z14" s="140">
        <v>143.13</v>
      </c>
      <c r="AA14" s="155">
        <v>5500000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193249550</v>
      </c>
      <c r="D19" s="155">
        <v>0</v>
      </c>
      <c r="E19" s="156">
        <v>196392000</v>
      </c>
      <c r="F19" s="60">
        <v>196392000</v>
      </c>
      <c r="G19" s="60">
        <v>82683562</v>
      </c>
      <c r="H19" s="60">
        <v>1290000</v>
      </c>
      <c r="I19" s="60">
        <v>3432380</v>
      </c>
      <c r="J19" s="60">
        <v>87405942</v>
      </c>
      <c r="K19" s="60">
        <v>5470744</v>
      </c>
      <c r="L19" s="60">
        <v>63317670</v>
      </c>
      <c r="M19" s="60">
        <v>301124</v>
      </c>
      <c r="N19" s="60">
        <v>69089538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156495480</v>
      </c>
      <c r="X19" s="60">
        <v>98196000</v>
      </c>
      <c r="Y19" s="60">
        <v>58299480</v>
      </c>
      <c r="Z19" s="140">
        <v>59.37</v>
      </c>
      <c r="AA19" s="155">
        <v>196392000</v>
      </c>
    </row>
    <row r="20" spans="1:27" ht="13.5">
      <c r="A20" s="181" t="s">
        <v>35</v>
      </c>
      <c r="B20" s="185"/>
      <c r="C20" s="155">
        <v>1676542</v>
      </c>
      <c r="D20" s="155">
        <v>0</v>
      </c>
      <c r="E20" s="156">
        <v>137000</v>
      </c>
      <c r="F20" s="54">
        <v>137000</v>
      </c>
      <c r="G20" s="54">
        <v>100438</v>
      </c>
      <c r="H20" s="54">
        <v>47000</v>
      </c>
      <c r="I20" s="54">
        <v>8996</v>
      </c>
      <c r="J20" s="54">
        <v>156434</v>
      </c>
      <c r="K20" s="54">
        <v>9680</v>
      </c>
      <c r="L20" s="54">
        <v>24065</v>
      </c>
      <c r="M20" s="54">
        <v>74976</v>
      </c>
      <c r="N20" s="54">
        <v>108721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265155</v>
      </c>
      <c r="X20" s="54">
        <v>68500</v>
      </c>
      <c r="Y20" s="54">
        <v>196655</v>
      </c>
      <c r="Z20" s="184">
        <v>287.09</v>
      </c>
      <c r="AA20" s="130">
        <v>137000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249725483</v>
      </c>
      <c r="D22" s="188">
        <f>SUM(D5:D21)</f>
        <v>0</v>
      </c>
      <c r="E22" s="189">
        <f t="shared" si="0"/>
        <v>251361000</v>
      </c>
      <c r="F22" s="190">
        <f t="shared" si="0"/>
        <v>251361000</v>
      </c>
      <c r="G22" s="190">
        <f t="shared" si="0"/>
        <v>83728036</v>
      </c>
      <c r="H22" s="190">
        <f t="shared" si="0"/>
        <v>7049126</v>
      </c>
      <c r="I22" s="190">
        <f t="shared" si="0"/>
        <v>9969586</v>
      </c>
      <c r="J22" s="190">
        <f t="shared" si="0"/>
        <v>100746748</v>
      </c>
      <c r="K22" s="190">
        <f t="shared" si="0"/>
        <v>11291292</v>
      </c>
      <c r="L22" s="190">
        <f t="shared" si="0"/>
        <v>68214793</v>
      </c>
      <c r="M22" s="190">
        <f t="shared" si="0"/>
        <v>6436365</v>
      </c>
      <c r="N22" s="190">
        <f t="shared" si="0"/>
        <v>85942450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186689198</v>
      </c>
      <c r="X22" s="190">
        <f t="shared" si="0"/>
        <v>125680500</v>
      </c>
      <c r="Y22" s="190">
        <f t="shared" si="0"/>
        <v>61008698</v>
      </c>
      <c r="Z22" s="191">
        <f>+IF(X22&lt;&gt;0,+(Y22/X22)*100,0)</f>
        <v>48.54269198483456</v>
      </c>
      <c r="AA22" s="188">
        <f>SUM(AA5:AA21)</f>
        <v>251361000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43833194</v>
      </c>
      <c r="D25" s="155">
        <v>0</v>
      </c>
      <c r="E25" s="156">
        <v>103612000</v>
      </c>
      <c r="F25" s="60">
        <v>103612000</v>
      </c>
      <c r="G25" s="60">
        <v>5863335</v>
      </c>
      <c r="H25" s="60">
        <v>6343500</v>
      </c>
      <c r="I25" s="60">
        <v>6315917</v>
      </c>
      <c r="J25" s="60">
        <v>18522752</v>
      </c>
      <c r="K25" s="60">
        <v>6401332</v>
      </c>
      <c r="L25" s="60">
        <v>9861274</v>
      </c>
      <c r="M25" s="60">
        <v>6482972</v>
      </c>
      <c r="N25" s="60">
        <v>22745578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41268330</v>
      </c>
      <c r="X25" s="60">
        <v>51806000</v>
      </c>
      <c r="Y25" s="60">
        <v>-10537670</v>
      </c>
      <c r="Z25" s="140">
        <v>-20.34</v>
      </c>
      <c r="AA25" s="155">
        <v>103612000</v>
      </c>
    </row>
    <row r="26" spans="1:27" ht="13.5">
      <c r="A26" s="183" t="s">
        <v>38</v>
      </c>
      <c r="B26" s="182"/>
      <c r="C26" s="155">
        <v>3376560</v>
      </c>
      <c r="D26" s="155">
        <v>0</v>
      </c>
      <c r="E26" s="156">
        <v>3306000</v>
      </c>
      <c r="F26" s="60">
        <v>3306000</v>
      </c>
      <c r="G26" s="60">
        <v>279000</v>
      </c>
      <c r="H26" s="60">
        <v>299930</v>
      </c>
      <c r="I26" s="60">
        <v>292070</v>
      </c>
      <c r="J26" s="60">
        <v>871000</v>
      </c>
      <c r="K26" s="60">
        <v>294944</v>
      </c>
      <c r="L26" s="60">
        <v>288900</v>
      </c>
      <c r="M26" s="60">
        <v>291208</v>
      </c>
      <c r="N26" s="60">
        <v>875052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1746052</v>
      </c>
      <c r="X26" s="60">
        <v>1653000</v>
      </c>
      <c r="Y26" s="60">
        <v>93052</v>
      </c>
      <c r="Z26" s="140">
        <v>5.63</v>
      </c>
      <c r="AA26" s="155">
        <v>3306000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15957000</v>
      </c>
      <c r="F27" s="60">
        <v>15957000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7978500</v>
      </c>
      <c r="Y27" s="60">
        <v>-7978500</v>
      </c>
      <c r="Z27" s="140">
        <v>-100</v>
      </c>
      <c r="AA27" s="155">
        <v>15957000</v>
      </c>
    </row>
    <row r="28" spans="1:27" ht="13.5">
      <c r="A28" s="183" t="s">
        <v>39</v>
      </c>
      <c r="B28" s="182"/>
      <c r="C28" s="155">
        <v>5343858</v>
      </c>
      <c r="D28" s="155">
        <v>0</v>
      </c>
      <c r="E28" s="156">
        <v>12481000</v>
      </c>
      <c r="F28" s="60">
        <v>12481000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6240500</v>
      </c>
      <c r="Y28" s="60">
        <v>-6240500</v>
      </c>
      <c r="Z28" s="140">
        <v>-100</v>
      </c>
      <c r="AA28" s="155">
        <v>12481000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8392000</v>
      </c>
      <c r="F29" s="60">
        <v>8392000</v>
      </c>
      <c r="G29" s="60">
        <v>0</v>
      </c>
      <c r="H29" s="60">
        <v>700</v>
      </c>
      <c r="I29" s="60">
        <v>0</v>
      </c>
      <c r="J29" s="60">
        <v>700</v>
      </c>
      <c r="K29" s="60">
        <v>0</v>
      </c>
      <c r="L29" s="60">
        <v>249076</v>
      </c>
      <c r="M29" s="60">
        <v>0</v>
      </c>
      <c r="N29" s="60">
        <v>249076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249776</v>
      </c>
      <c r="X29" s="60">
        <v>4196000</v>
      </c>
      <c r="Y29" s="60">
        <v>-3946224</v>
      </c>
      <c r="Z29" s="140">
        <v>-94.05</v>
      </c>
      <c r="AA29" s="155">
        <v>8392000</v>
      </c>
    </row>
    <row r="30" spans="1:27" ht="13.5">
      <c r="A30" s="183" t="s">
        <v>119</v>
      </c>
      <c r="B30" s="182"/>
      <c r="C30" s="155">
        <v>99101393</v>
      </c>
      <c r="D30" s="155">
        <v>0</v>
      </c>
      <c r="E30" s="156">
        <v>14148000</v>
      </c>
      <c r="F30" s="60">
        <v>14148000</v>
      </c>
      <c r="G30" s="60">
        <v>0</v>
      </c>
      <c r="H30" s="60">
        <v>0</v>
      </c>
      <c r="I30" s="60">
        <v>0</v>
      </c>
      <c r="J30" s="60">
        <v>0</v>
      </c>
      <c r="K30" s="60">
        <v>3558806</v>
      </c>
      <c r="L30" s="60">
        <v>1160918</v>
      </c>
      <c r="M30" s="60">
        <v>0</v>
      </c>
      <c r="N30" s="60">
        <v>4719724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4719724</v>
      </c>
      <c r="X30" s="60">
        <v>7074000</v>
      </c>
      <c r="Y30" s="60">
        <v>-2354276</v>
      </c>
      <c r="Z30" s="140">
        <v>-33.28</v>
      </c>
      <c r="AA30" s="155">
        <v>14148000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11985319</v>
      </c>
      <c r="D32" s="155">
        <v>0</v>
      </c>
      <c r="E32" s="156">
        <v>12470000</v>
      </c>
      <c r="F32" s="60">
        <v>12470000</v>
      </c>
      <c r="G32" s="60">
        <v>749834</v>
      </c>
      <c r="H32" s="60">
        <v>4239683</v>
      </c>
      <c r="I32" s="60">
        <v>2514944</v>
      </c>
      <c r="J32" s="60">
        <v>7504461</v>
      </c>
      <c r="K32" s="60">
        <v>0</v>
      </c>
      <c r="L32" s="60">
        <v>0</v>
      </c>
      <c r="M32" s="60">
        <v>9346348</v>
      </c>
      <c r="N32" s="60">
        <v>9346348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16850809</v>
      </c>
      <c r="X32" s="60">
        <v>6235000</v>
      </c>
      <c r="Y32" s="60">
        <v>10615809</v>
      </c>
      <c r="Z32" s="140">
        <v>170.26</v>
      </c>
      <c r="AA32" s="155">
        <v>12470000</v>
      </c>
    </row>
    <row r="33" spans="1:27" ht="13.5">
      <c r="A33" s="183" t="s">
        <v>42</v>
      </c>
      <c r="B33" s="182"/>
      <c r="C33" s="155">
        <v>15876550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81092202</v>
      </c>
      <c r="D34" s="155">
        <v>0</v>
      </c>
      <c r="E34" s="156">
        <v>74585000</v>
      </c>
      <c r="F34" s="60">
        <v>74585000</v>
      </c>
      <c r="G34" s="60">
        <v>2498757</v>
      </c>
      <c r="H34" s="60">
        <v>6396610</v>
      </c>
      <c r="I34" s="60">
        <v>9273526</v>
      </c>
      <c r="J34" s="60">
        <v>18168893</v>
      </c>
      <c r="K34" s="60">
        <v>5014329</v>
      </c>
      <c r="L34" s="60">
        <v>22420559</v>
      </c>
      <c r="M34" s="60">
        <v>5605307</v>
      </c>
      <c r="N34" s="60">
        <v>33040195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51209088</v>
      </c>
      <c r="X34" s="60">
        <v>37292500</v>
      </c>
      <c r="Y34" s="60">
        <v>13916588</v>
      </c>
      <c r="Z34" s="140">
        <v>37.32</v>
      </c>
      <c r="AA34" s="155">
        <v>74585000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260609076</v>
      </c>
      <c r="D36" s="188">
        <f>SUM(D25:D35)</f>
        <v>0</v>
      </c>
      <c r="E36" s="189">
        <f t="shared" si="1"/>
        <v>244951000</v>
      </c>
      <c r="F36" s="190">
        <f t="shared" si="1"/>
        <v>244951000</v>
      </c>
      <c r="G36" s="190">
        <f t="shared" si="1"/>
        <v>9390926</v>
      </c>
      <c r="H36" s="190">
        <f t="shared" si="1"/>
        <v>17280423</v>
      </c>
      <c r="I36" s="190">
        <f t="shared" si="1"/>
        <v>18396457</v>
      </c>
      <c r="J36" s="190">
        <f t="shared" si="1"/>
        <v>45067806</v>
      </c>
      <c r="K36" s="190">
        <f t="shared" si="1"/>
        <v>15269411</v>
      </c>
      <c r="L36" s="190">
        <f t="shared" si="1"/>
        <v>33980727</v>
      </c>
      <c r="M36" s="190">
        <f t="shared" si="1"/>
        <v>21725835</v>
      </c>
      <c r="N36" s="190">
        <f t="shared" si="1"/>
        <v>70975973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116043779</v>
      </c>
      <c r="X36" s="190">
        <f t="shared" si="1"/>
        <v>122475500</v>
      </c>
      <c r="Y36" s="190">
        <f t="shared" si="1"/>
        <v>-6431721</v>
      </c>
      <c r="Z36" s="191">
        <f>+IF(X36&lt;&gt;0,+(Y36/X36)*100,0)</f>
        <v>-5.251434776751269</v>
      </c>
      <c r="AA36" s="188">
        <f>SUM(AA25:AA35)</f>
        <v>244951000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-10883593</v>
      </c>
      <c r="D38" s="199">
        <f>+D22-D36</f>
        <v>0</v>
      </c>
      <c r="E38" s="200">
        <f t="shared" si="2"/>
        <v>6410000</v>
      </c>
      <c r="F38" s="106">
        <f t="shared" si="2"/>
        <v>6410000</v>
      </c>
      <c r="G38" s="106">
        <f t="shared" si="2"/>
        <v>74337110</v>
      </c>
      <c r="H38" s="106">
        <f t="shared" si="2"/>
        <v>-10231297</v>
      </c>
      <c r="I38" s="106">
        <f t="shared" si="2"/>
        <v>-8426871</v>
      </c>
      <c r="J38" s="106">
        <f t="shared" si="2"/>
        <v>55678942</v>
      </c>
      <c r="K38" s="106">
        <f t="shared" si="2"/>
        <v>-3978119</v>
      </c>
      <c r="L38" s="106">
        <f t="shared" si="2"/>
        <v>34234066</v>
      </c>
      <c r="M38" s="106">
        <f t="shared" si="2"/>
        <v>-15289470</v>
      </c>
      <c r="N38" s="106">
        <f t="shared" si="2"/>
        <v>14966477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70645419</v>
      </c>
      <c r="X38" s="106">
        <f>IF(F22=F36,0,X22-X36)</f>
        <v>3205000</v>
      </c>
      <c r="Y38" s="106">
        <f t="shared" si="2"/>
        <v>67440419</v>
      </c>
      <c r="Z38" s="201">
        <f>+IF(X38&lt;&gt;0,+(Y38/X38)*100,0)</f>
        <v>2104.2252418096723</v>
      </c>
      <c r="AA38" s="199">
        <f>+AA22-AA36</f>
        <v>6410000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244087000</v>
      </c>
      <c r="F39" s="60">
        <v>244087000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122043500</v>
      </c>
      <c r="Y39" s="60">
        <v>-122043500</v>
      </c>
      <c r="Z39" s="140">
        <v>-100</v>
      </c>
      <c r="AA39" s="155">
        <v>244087000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-10883593</v>
      </c>
      <c r="D42" s="206">
        <f>SUM(D38:D41)</f>
        <v>0</v>
      </c>
      <c r="E42" s="207">
        <f t="shared" si="3"/>
        <v>250497000</v>
      </c>
      <c r="F42" s="88">
        <f t="shared" si="3"/>
        <v>250497000</v>
      </c>
      <c r="G42" s="88">
        <f t="shared" si="3"/>
        <v>74337110</v>
      </c>
      <c r="H42" s="88">
        <f t="shared" si="3"/>
        <v>-10231297</v>
      </c>
      <c r="I42" s="88">
        <f t="shared" si="3"/>
        <v>-8426871</v>
      </c>
      <c r="J42" s="88">
        <f t="shared" si="3"/>
        <v>55678942</v>
      </c>
      <c r="K42" s="88">
        <f t="shared" si="3"/>
        <v>-3978119</v>
      </c>
      <c r="L42" s="88">
        <f t="shared" si="3"/>
        <v>34234066</v>
      </c>
      <c r="M42" s="88">
        <f t="shared" si="3"/>
        <v>-15289470</v>
      </c>
      <c r="N42" s="88">
        <f t="shared" si="3"/>
        <v>14966477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70645419</v>
      </c>
      <c r="X42" s="88">
        <f t="shared" si="3"/>
        <v>125248500</v>
      </c>
      <c r="Y42" s="88">
        <f t="shared" si="3"/>
        <v>-54603081</v>
      </c>
      <c r="Z42" s="208">
        <f>+IF(X42&lt;&gt;0,+(Y42/X42)*100,0)</f>
        <v>-43.5957963568426</v>
      </c>
      <c r="AA42" s="206">
        <f>SUM(AA38:AA41)</f>
        <v>250497000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-10883593</v>
      </c>
      <c r="D44" s="210">
        <f>+D42-D43</f>
        <v>0</v>
      </c>
      <c r="E44" s="211">
        <f t="shared" si="4"/>
        <v>250497000</v>
      </c>
      <c r="F44" s="77">
        <f t="shared" si="4"/>
        <v>250497000</v>
      </c>
      <c r="G44" s="77">
        <f t="shared" si="4"/>
        <v>74337110</v>
      </c>
      <c r="H44" s="77">
        <f t="shared" si="4"/>
        <v>-10231297</v>
      </c>
      <c r="I44" s="77">
        <f t="shared" si="4"/>
        <v>-8426871</v>
      </c>
      <c r="J44" s="77">
        <f t="shared" si="4"/>
        <v>55678942</v>
      </c>
      <c r="K44" s="77">
        <f t="shared" si="4"/>
        <v>-3978119</v>
      </c>
      <c r="L44" s="77">
        <f t="shared" si="4"/>
        <v>34234066</v>
      </c>
      <c r="M44" s="77">
        <f t="shared" si="4"/>
        <v>-15289470</v>
      </c>
      <c r="N44" s="77">
        <f t="shared" si="4"/>
        <v>14966477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70645419</v>
      </c>
      <c r="X44" s="77">
        <f t="shared" si="4"/>
        <v>125248500</v>
      </c>
      <c r="Y44" s="77">
        <f t="shared" si="4"/>
        <v>-54603081</v>
      </c>
      <c r="Z44" s="212">
        <f>+IF(X44&lt;&gt;0,+(Y44/X44)*100,0)</f>
        <v>-43.5957963568426</v>
      </c>
      <c r="AA44" s="210">
        <f>+AA42-AA43</f>
        <v>250497000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-10883593</v>
      </c>
      <c r="D46" s="206">
        <f>SUM(D44:D45)</f>
        <v>0</v>
      </c>
      <c r="E46" s="207">
        <f t="shared" si="5"/>
        <v>250497000</v>
      </c>
      <c r="F46" s="88">
        <f t="shared" si="5"/>
        <v>250497000</v>
      </c>
      <c r="G46" s="88">
        <f t="shared" si="5"/>
        <v>74337110</v>
      </c>
      <c r="H46" s="88">
        <f t="shared" si="5"/>
        <v>-10231297</v>
      </c>
      <c r="I46" s="88">
        <f t="shared" si="5"/>
        <v>-8426871</v>
      </c>
      <c r="J46" s="88">
        <f t="shared" si="5"/>
        <v>55678942</v>
      </c>
      <c r="K46" s="88">
        <f t="shared" si="5"/>
        <v>-3978119</v>
      </c>
      <c r="L46" s="88">
        <f t="shared" si="5"/>
        <v>34234066</v>
      </c>
      <c r="M46" s="88">
        <f t="shared" si="5"/>
        <v>-15289470</v>
      </c>
      <c r="N46" s="88">
        <f t="shared" si="5"/>
        <v>14966477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70645419</v>
      </c>
      <c r="X46" s="88">
        <f t="shared" si="5"/>
        <v>125248500</v>
      </c>
      <c r="Y46" s="88">
        <f t="shared" si="5"/>
        <v>-54603081</v>
      </c>
      <c r="Z46" s="208">
        <f>+IF(X46&lt;&gt;0,+(Y46/X46)*100,0)</f>
        <v>-43.5957963568426</v>
      </c>
      <c r="AA46" s="206">
        <f>SUM(AA44:AA45)</f>
        <v>250497000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-10883593</v>
      </c>
      <c r="D48" s="217">
        <f>SUM(D46:D47)</f>
        <v>0</v>
      </c>
      <c r="E48" s="218">
        <f t="shared" si="6"/>
        <v>250497000</v>
      </c>
      <c r="F48" s="219">
        <f t="shared" si="6"/>
        <v>250497000</v>
      </c>
      <c r="G48" s="219">
        <f t="shared" si="6"/>
        <v>74337110</v>
      </c>
      <c r="H48" s="220">
        <f t="shared" si="6"/>
        <v>-10231297</v>
      </c>
      <c r="I48" s="220">
        <f t="shared" si="6"/>
        <v>-8426871</v>
      </c>
      <c r="J48" s="220">
        <f t="shared" si="6"/>
        <v>55678942</v>
      </c>
      <c r="K48" s="220">
        <f t="shared" si="6"/>
        <v>-3978119</v>
      </c>
      <c r="L48" s="220">
        <f t="shared" si="6"/>
        <v>34234066</v>
      </c>
      <c r="M48" s="219">
        <f t="shared" si="6"/>
        <v>-15289470</v>
      </c>
      <c r="N48" s="219">
        <f t="shared" si="6"/>
        <v>14966477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70645419</v>
      </c>
      <c r="X48" s="220">
        <f t="shared" si="6"/>
        <v>125248500</v>
      </c>
      <c r="Y48" s="220">
        <f t="shared" si="6"/>
        <v>-54603081</v>
      </c>
      <c r="Z48" s="221">
        <f>+IF(X48&lt;&gt;0,+(Y48/X48)*100,0)</f>
        <v>-43.5957963568426</v>
      </c>
      <c r="AA48" s="222">
        <f>SUM(AA46:AA47)</f>
        <v>250497000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8237447</v>
      </c>
      <c r="D5" s="153">
        <f>SUM(D6:D8)</f>
        <v>0</v>
      </c>
      <c r="E5" s="154">
        <f t="shared" si="0"/>
        <v>670000</v>
      </c>
      <c r="F5" s="100">
        <f t="shared" si="0"/>
        <v>670000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37005</v>
      </c>
      <c r="M5" s="100">
        <f t="shared" si="0"/>
        <v>0</v>
      </c>
      <c r="N5" s="100">
        <f t="shared" si="0"/>
        <v>37005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37005</v>
      </c>
      <c r="X5" s="100">
        <f t="shared" si="0"/>
        <v>335000</v>
      </c>
      <c r="Y5" s="100">
        <f t="shared" si="0"/>
        <v>-297995</v>
      </c>
      <c r="Z5" s="137">
        <f>+IF(X5&lt;&gt;0,+(Y5/X5)*100,0)</f>
        <v>-88.95373134328358</v>
      </c>
      <c r="AA5" s="153">
        <f>SUM(AA6:AA8)</f>
        <v>670000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>
        <v>37005</v>
      </c>
      <c r="M6" s="60"/>
      <c r="N6" s="60">
        <v>37005</v>
      </c>
      <c r="O6" s="60"/>
      <c r="P6" s="60"/>
      <c r="Q6" s="60"/>
      <c r="R6" s="60"/>
      <c r="S6" s="60"/>
      <c r="T6" s="60"/>
      <c r="U6" s="60"/>
      <c r="V6" s="60"/>
      <c r="W6" s="60">
        <v>37005</v>
      </c>
      <c r="X6" s="60"/>
      <c r="Y6" s="60">
        <v>37005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603000</v>
      </c>
      <c r="F7" s="159">
        <v>603000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301500</v>
      </c>
      <c r="Y7" s="159">
        <v>-301500</v>
      </c>
      <c r="Z7" s="141">
        <v>-100</v>
      </c>
      <c r="AA7" s="225">
        <v>603000</v>
      </c>
    </row>
    <row r="8" spans="1:27" ht="13.5">
      <c r="A8" s="138" t="s">
        <v>77</v>
      </c>
      <c r="B8" s="136"/>
      <c r="C8" s="155">
        <v>8237447</v>
      </c>
      <c r="D8" s="155"/>
      <c r="E8" s="156">
        <v>67000</v>
      </c>
      <c r="F8" s="60">
        <v>67000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33500</v>
      </c>
      <c r="Y8" s="60">
        <v>-33500</v>
      </c>
      <c r="Z8" s="140">
        <v>-100</v>
      </c>
      <c r="AA8" s="62">
        <v>67000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236436013</v>
      </c>
      <c r="D19" s="153">
        <f>SUM(D20:D23)</f>
        <v>0</v>
      </c>
      <c r="E19" s="154">
        <f t="shared" si="3"/>
        <v>249754000</v>
      </c>
      <c r="F19" s="100">
        <f t="shared" si="3"/>
        <v>249754000</v>
      </c>
      <c r="G19" s="100">
        <f t="shared" si="3"/>
        <v>0</v>
      </c>
      <c r="H19" s="100">
        <f t="shared" si="3"/>
        <v>8172356</v>
      </c>
      <c r="I19" s="100">
        <f t="shared" si="3"/>
        <v>15521428</v>
      </c>
      <c r="J19" s="100">
        <f t="shared" si="3"/>
        <v>23693784</v>
      </c>
      <c r="K19" s="100">
        <f t="shared" si="3"/>
        <v>18677654</v>
      </c>
      <c r="L19" s="100">
        <f t="shared" si="3"/>
        <v>26046449</v>
      </c>
      <c r="M19" s="100">
        <f t="shared" si="3"/>
        <v>27845644</v>
      </c>
      <c r="N19" s="100">
        <f t="shared" si="3"/>
        <v>72569747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96263531</v>
      </c>
      <c r="X19" s="100">
        <f t="shared" si="3"/>
        <v>124877000</v>
      </c>
      <c r="Y19" s="100">
        <f t="shared" si="3"/>
        <v>-28613469</v>
      </c>
      <c r="Z19" s="137">
        <f>+IF(X19&lt;&gt;0,+(Y19/X19)*100,0)</f>
        <v>-22.91332190875822</v>
      </c>
      <c r="AA19" s="102">
        <f>SUM(AA20:AA23)</f>
        <v>249754000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236436013</v>
      </c>
      <c r="D21" s="155"/>
      <c r="E21" s="156">
        <v>249754000</v>
      </c>
      <c r="F21" s="60">
        <v>249754000</v>
      </c>
      <c r="G21" s="60"/>
      <c r="H21" s="60">
        <v>8172356</v>
      </c>
      <c r="I21" s="60">
        <v>15521428</v>
      </c>
      <c r="J21" s="60">
        <v>23693784</v>
      </c>
      <c r="K21" s="60">
        <v>18677654</v>
      </c>
      <c r="L21" s="60">
        <v>26046449</v>
      </c>
      <c r="M21" s="60">
        <v>27845644</v>
      </c>
      <c r="N21" s="60">
        <v>72569747</v>
      </c>
      <c r="O21" s="60"/>
      <c r="P21" s="60"/>
      <c r="Q21" s="60"/>
      <c r="R21" s="60"/>
      <c r="S21" s="60"/>
      <c r="T21" s="60"/>
      <c r="U21" s="60"/>
      <c r="V21" s="60"/>
      <c r="W21" s="60">
        <v>96263531</v>
      </c>
      <c r="X21" s="60">
        <v>124877000</v>
      </c>
      <c r="Y21" s="60">
        <v>-28613469</v>
      </c>
      <c r="Z21" s="140">
        <v>-22.91</v>
      </c>
      <c r="AA21" s="62">
        <v>249754000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244673460</v>
      </c>
      <c r="D25" s="217">
        <f>+D5+D9+D15+D19+D24</f>
        <v>0</v>
      </c>
      <c r="E25" s="230">
        <f t="shared" si="4"/>
        <v>250424000</v>
      </c>
      <c r="F25" s="219">
        <f t="shared" si="4"/>
        <v>250424000</v>
      </c>
      <c r="G25" s="219">
        <f t="shared" si="4"/>
        <v>0</v>
      </c>
      <c r="H25" s="219">
        <f t="shared" si="4"/>
        <v>8172356</v>
      </c>
      <c r="I25" s="219">
        <f t="shared" si="4"/>
        <v>15521428</v>
      </c>
      <c r="J25" s="219">
        <f t="shared" si="4"/>
        <v>23693784</v>
      </c>
      <c r="K25" s="219">
        <f t="shared" si="4"/>
        <v>18677654</v>
      </c>
      <c r="L25" s="219">
        <f t="shared" si="4"/>
        <v>26083454</v>
      </c>
      <c r="M25" s="219">
        <f t="shared" si="4"/>
        <v>27845644</v>
      </c>
      <c r="N25" s="219">
        <f t="shared" si="4"/>
        <v>72606752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96300536</v>
      </c>
      <c r="X25" s="219">
        <f t="shared" si="4"/>
        <v>125212000</v>
      </c>
      <c r="Y25" s="219">
        <f t="shared" si="4"/>
        <v>-28911464</v>
      </c>
      <c r="Z25" s="231">
        <f>+IF(X25&lt;&gt;0,+(Y25/X25)*100,0)</f>
        <v>-23.090010542120567</v>
      </c>
      <c r="AA25" s="232">
        <f>+AA5+AA9+AA15+AA19+AA24</f>
        <v>250424000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236436013</v>
      </c>
      <c r="D28" s="155"/>
      <c r="E28" s="156">
        <v>247721000</v>
      </c>
      <c r="F28" s="60">
        <v>247721000</v>
      </c>
      <c r="G28" s="60"/>
      <c r="H28" s="60">
        <v>8172356</v>
      </c>
      <c r="I28" s="60">
        <v>15521428</v>
      </c>
      <c r="J28" s="60">
        <v>23693784</v>
      </c>
      <c r="K28" s="60">
        <v>18677654</v>
      </c>
      <c r="L28" s="60">
        <v>26083454</v>
      </c>
      <c r="M28" s="60">
        <v>27845644</v>
      </c>
      <c r="N28" s="60">
        <v>72606752</v>
      </c>
      <c r="O28" s="60"/>
      <c r="P28" s="60"/>
      <c r="Q28" s="60"/>
      <c r="R28" s="60"/>
      <c r="S28" s="60"/>
      <c r="T28" s="60"/>
      <c r="U28" s="60"/>
      <c r="V28" s="60"/>
      <c r="W28" s="60">
        <v>96300536</v>
      </c>
      <c r="X28" s="60">
        <v>123860500</v>
      </c>
      <c r="Y28" s="60">
        <v>-27559964</v>
      </c>
      <c r="Z28" s="140">
        <v>-22.25</v>
      </c>
      <c r="AA28" s="155">
        <v>247721000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8237447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244673460</v>
      </c>
      <c r="D32" s="210">
        <f>SUM(D28:D31)</f>
        <v>0</v>
      </c>
      <c r="E32" s="211">
        <f t="shared" si="5"/>
        <v>247721000</v>
      </c>
      <c r="F32" s="77">
        <f t="shared" si="5"/>
        <v>247721000</v>
      </c>
      <c r="G32" s="77">
        <f t="shared" si="5"/>
        <v>0</v>
      </c>
      <c r="H32" s="77">
        <f t="shared" si="5"/>
        <v>8172356</v>
      </c>
      <c r="I32" s="77">
        <f t="shared" si="5"/>
        <v>15521428</v>
      </c>
      <c r="J32" s="77">
        <f t="shared" si="5"/>
        <v>23693784</v>
      </c>
      <c r="K32" s="77">
        <f t="shared" si="5"/>
        <v>18677654</v>
      </c>
      <c r="L32" s="77">
        <f t="shared" si="5"/>
        <v>26083454</v>
      </c>
      <c r="M32" s="77">
        <f t="shared" si="5"/>
        <v>27845644</v>
      </c>
      <c r="N32" s="77">
        <f t="shared" si="5"/>
        <v>72606752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96300536</v>
      </c>
      <c r="X32" s="77">
        <f t="shared" si="5"/>
        <v>123860500</v>
      </c>
      <c r="Y32" s="77">
        <f t="shared" si="5"/>
        <v>-27559964</v>
      </c>
      <c r="Z32" s="212">
        <f>+IF(X32&lt;&gt;0,+(Y32/X32)*100,0)</f>
        <v>-22.25080958013249</v>
      </c>
      <c r="AA32" s="79">
        <f>SUM(AA28:AA31)</f>
        <v>247721000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603000</v>
      </c>
      <c r="F33" s="60">
        <v>603000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301500</v>
      </c>
      <c r="Y33" s="60">
        <v>-301500</v>
      </c>
      <c r="Z33" s="140">
        <v>-100</v>
      </c>
      <c r="AA33" s="62">
        <v>603000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2100000</v>
      </c>
      <c r="F35" s="60">
        <v>2100000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1050000</v>
      </c>
      <c r="Y35" s="60">
        <v>-1050000</v>
      </c>
      <c r="Z35" s="140">
        <v>-100</v>
      </c>
      <c r="AA35" s="62">
        <v>2100000</v>
      </c>
    </row>
    <row r="36" spans="1:27" ht="13.5">
      <c r="A36" s="238" t="s">
        <v>139</v>
      </c>
      <c r="B36" s="149"/>
      <c r="C36" s="222">
        <f aca="true" t="shared" si="6" ref="C36:Y36">SUM(C32:C35)</f>
        <v>244673460</v>
      </c>
      <c r="D36" s="222">
        <f>SUM(D32:D35)</f>
        <v>0</v>
      </c>
      <c r="E36" s="218">
        <f t="shared" si="6"/>
        <v>250424000</v>
      </c>
      <c r="F36" s="220">
        <f t="shared" si="6"/>
        <v>250424000</v>
      </c>
      <c r="G36" s="220">
        <f t="shared" si="6"/>
        <v>0</v>
      </c>
      <c r="H36" s="220">
        <f t="shared" si="6"/>
        <v>8172356</v>
      </c>
      <c r="I36" s="220">
        <f t="shared" si="6"/>
        <v>15521428</v>
      </c>
      <c r="J36" s="220">
        <f t="shared" si="6"/>
        <v>23693784</v>
      </c>
      <c r="K36" s="220">
        <f t="shared" si="6"/>
        <v>18677654</v>
      </c>
      <c r="L36" s="220">
        <f t="shared" si="6"/>
        <v>26083454</v>
      </c>
      <c r="M36" s="220">
        <f t="shared" si="6"/>
        <v>27845644</v>
      </c>
      <c r="N36" s="220">
        <f t="shared" si="6"/>
        <v>72606752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96300536</v>
      </c>
      <c r="X36" s="220">
        <f t="shared" si="6"/>
        <v>125212000</v>
      </c>
      <c r="Y36" s="220">
        <f t="shared" si="6"/>
        <v>-28911464</v>
      </c>
      <c r="Z36" s="221">
        <f>+IF(X36&lt;&gt;0,+(Y36/X36)*100,0)</f>
        <v>-23.090010542120567</v>
      </c>
      <c r="AA36" s="239">
        <f>SUM(AA32:AA35)</f>
        <v>250424000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25437979</v>
      </c>
      <c r="D6" s="155"/>
      <c r="E6" s="59">
        <v>51649000</v>
      </c>
      <c r="F6" s="60">
        <v>51649000</v>
      </c>
      <c r="G6" s="60">
        <v>92285438</v>
      </c>
      <c r="H6" s="60">
        <v>92285438</v>
      </c>
      <c r="I6" s="60">
        <v>7594851</v>
      </c>
      <c r="J6" s="60">
        <v>7594851</v>
      </c>
      <c r="K6" s="60">
        <v>92285438</v>
      </c>
      <c r="L6" s="60">
        <v>63191004</v>
      </c>
      <c r="M6" s="60">
        <v>8381419</v>
      </c>
      <c r="N6" s="60">
        <v>8381419</v>
      </c>
      <c r="O6" s="60"/>
      <c r="P6" s="60"/>
      <c r="Q6" s="60"/>
      <c r="R6" s="60"/>
      <c r="S6" s="60"/>
      <c r="T6" s="60"/>
      <c r="U6" s="60"/>
      <c r="V6" s="60"/>
      <c r="W6" s="60">
        <v>8381419</v>
      </c>
      <c r="X6" s="60">
        <v>25824500</v>
      </c>
      <c r="Y6" s="60">
        <v>-17443081</v>
      </c>
      <c r="Z6" s="140">
        <v>-67.54</v>
      </c>
      <c r="AA6" s="62">
        <v>51649000</v>
      </c>
    </row>
    <row r="7" spans="1:27" ht="13.5">
      <c r="A7" s="249" t="s">
        <v>144</v>
      </c>
      <c r="B7" s="182"/>
      <c r="C7" s="155"/>
      <c r="D7" s="155"/>
      <c r="E7" s="59">
        <v>16650000</v>
      </c>
      <c r="F7" s="60">
        <v>16650000</v>
      </c>
      <c r="G7" s="60">
        <v>68664741</v>
      </c>
      <c r="H7" s="60">
        <v>68664741</v>
      </c>
      <c r="I7" s="60">
        <v>99362512</v>
      </c>
      <c r="J7" s="60">
        <v>99362512</v>
      </c>
      <c r="K7" s="60">
        <v>68664741</v>
      </c>
      <c r="L7" s="60">
        <v>125145144</v>
      </c>
      <c r="M7" s="60">
        <v>282553665</v>
      </c>
      <c r="N7" s="60">
        <v>282553665</v>
      </c>
      <c r="O7" s="60"/>
      <c r="P7" s="60"/>
      <c r="Q7" s="60"/>
      <c r="R7" s="60"/>
      <c r="S7" s="60"/>
      <c r="T7" s="60"/>
      <c r="U7" s="60"/>
      <c r="V7" s="60"/>
      <c r="W7" s="60">
        <v>282553665</v>
      </c>
      <c r="X7" s="60">
        <v>8325000</v>
      </c>
      <c r="Y7" s="60">
        <v>274228665</v>
      </c>
      <c r="Z7" s="140">
        <v>3294.04</v>
      </c>
      <c r="AA7" s="62">
        <v>16650000</v>
      </c>
    </row>
    <row r="8" spans="1:27" ht="13.5">
      <c r="A8" s="249" t="s">
        <v>145</v>
      </c>
      <c r="B8" s="182"/>
      <c r="C8" s="155">
        <v>74568790</v>
      </c>
      <c r="D8" s="155"/>
      <c r="E8" s="59">
        <v>33634000</v>
      </c>
      <c r="F8" s="60">
        <v>33634000</v>
      </c>
      <c r="G8" s="60">
        <v>71160673</v>
      </c>
      <c r="H8" s="60">
        <v>71160673</v>
      </c>
      <c r="I8" s="60">
        <v>78723696</v>
      </c>
      <c r="J8" s="60">
        <v>78723696</v>
      </c>
      <c r="K8" s="60">
        <v>71160673</v>
      </c>
      <c r="L8" s="60">
        <v>82990243</v>
      </c>
      <c r="M8" s="60">
        <v>85789310</v>
      </c>
      <c r="N8" s="60">
        <v>85789310</v>
      </c>
      <c r="O8" s="60"/>
      <c r="P8" s="60"/>
      <c r="Q8" s="60"/>
      <c r="R8" s="60"/>
      <c r="S8" s="60"/>
      <c r="T8" s="60"/>
      <c r="U8" s="60"/>
      <c r="V8" s="60"/>
      <c r="W8" s="60">
        <v>85789310</v>
      </c>
      <c r="X8" s="60">
        <v>16817000</v>
      </c>
      <c r="Y8" s="60">
        <v>68972310</v>
      </c>
      <c r="Z8" s="140">
        <v>410.13</v>
      </c>
      <c r="AA8" s="62">
        <v>33634000</v>
      </c>
    </row>
    <row r="9" spans="1:27" ht="13.5">
      <c r="A9" s="249" t="s">
        <v>146</v>
      </c>
      <c r="B9" s="182"/>
      <c r="C9" s="155">
        <v>8364016</v>
      </c>
      <c r="D9" s="155"/>
      <c r="E9" s="59">
        <v>7300000</v>
      </c>
      <c r="F9" s="60">
        <v>7300000</v>
      </c>
      <c r="G9" s="60">
        <v>-1907240</v>
      </c>
      <c r="H9" s="60">
        <v>-1907240</v>
      </c>
      <c r="I9" s="60">
        <v>4258423</v>
      </c>
      <c r="J9" s="60">
        <v>4258423</v>
      </c>
      <c r="K9" s="60">
        <v>-1907240</v>
      </c>
      <c r="L9" s="60">
        <v>12921441</v>
      </c>
      <c r="M9" s="60">
        <v>15431650</v>
      </c>
      <c r="N9" s="60">
        <v>15431650</v>
      </c>
      <c r="O9" s="60"/>
      <c r="P9" s="60"/>
      <c r="Q9" s="60"/>
      <c r="R9" s="60"/>
      <c r="S9" s="60"/>
      <c r="T9" s="60"/>
      <c r="U9" s="60"/>
      <c r="V9" s="60"/>
      <c r="W9" s="60">
        <v>15431650</v>
      </c>
      <c r="X9" s="60">
        <v>3650000</v>
      </c>
      <c r="Y9" s="60">
        <v>11781650</v>
      </c>
      <c r="Z9" s="140">
        <v>322.78</v>
      </c>
      <c r="AA9" s="62">
        <v>7300000</v>
      </c>
    </row>
    <row r="10" spans="1:27" ht="13.5">
      <c r="A10" s="249" t="s">
        <v>147</v>
      </c>
      <c r="B10" s="182"/>
      <c r="C10" s="155">
        <v>13366142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121736927</v>
      </c>
      <c r="D12" s="168">
        <f>SUM(D6:D11)</f>
        <v>0</v>
      </c>
      <c r="E12" s="72">
        <f t="shared" si="0"/>
        <v>109233000</v>
      </c>
      <c r="F12" s="73">
        <f t="shared" si="0"/>
        <v>109233000</v>
      </c>
      <c r="G12" s="73">
        <f t="shared" si="0"/>
        <v>230203612</v>
      </c>
      <c r="H12" s="73">
        <f t="shared" si="0"/>
        <v>230203612</v>
      </c>
      <c r="I12" s="73">
        <f t="shared" si="0"/>
        <v>189939482</v>
      </c>
      <c r="J12" s="73">
        <f t="shared" si="0"/>
        <v>189939482</v>
      </c>
      <c r="K12" s="73">
        <f t="shared" si="0"/>
        <v>230203612</v>
      </c>
      <c r="L12" s="73">
        <f t="shared" si="0"/>
        <v>284247832</v>
      </c>
      <c r="M12" s="73">
        <f t="shared" si="0"/>
        <v>392156044</v>
      </c>
      <c r="N12" s="73">
        <f t="shared" si="0"/>
        <v>392156044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392156044</v>
      </c>
      <c r="X12" s="73">
        <f t="shared" si="0"/>
        <v>54616500</v>
      </c>
      <c r="Y12" s="73">
        <f t="shared" si="0"/>
        <v>337539544</v>
      </c>
      <c r="Z12" s="170">
        <f>+IF(X12&lt;&gt;0,+(Y12/X12)*100,0)</f>
        <v>618.017529501158</v>
      </c>
      <c r="AA12" s="74">
        <f>SUM(AA6:AA11)</f>
        <v>109233000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15068348</v>
      </c>
      <c r="D16" s="155"/>
      <c r="E16" s="59">
        <v>15000000</v>
      </c>
      <c r="F16" s="60">
        <v>15000000</v>
      </c>
      <c r="G16" s="159">
        <v>15000000</v>
      </c>
      <c r="H16" s="159">
        <v>15000000</v>
      </c>
      <c r="I16" s="159">
        <v>15000000</v>
      </c>
      <c r="J16" s="60">
        <v>15000000</v>
      </c>
      <c r="K16" s="159">
        <v>15000000</v>
      </c>
      <c r="L16" s="159">
        <v>15154768</v>
      </c>
      <c r="M16" s="60">
        <v>15000000</v>
      </c>
      <c r="N16" s="159">
        <v>15000000</v>
      </c>
      <c r="O16" s="159"/>
      <c r="P16" s="159"/>
      <c r="Q16" s="60"/>
      <c r="R16" s="159"/>
      <c r="S16" s="159"/>
      <c r="T16" s="60"/>
      <c r="U16" s="159"/>
      <c r="V16" s="159"/>
      <c r="W16" s="159">
        <v>15000000</v>
      </c>
      <c r="X16" s="60">
        <v>7500000</v>
      </c>
      <c r="Y16" s="159">
        <v>7500000</v>
      </c>
      <c r="Z16" s="141">
        <v>100</v>
      </c>
      <c r="AA16" s="225">
        <v>15000000</v>
      </c>
    </row>
    <row r="17" spans="1:27" ht="13.5">
      <c r="A17" s="249" t="s">
        <v>152</v>
      </c>
      <c r="B17" s="182"/>
      <c r="C17" s="155">
        <v>1040000</v>
      </c>
      <c r="D17" s="155"/>
      <c r="E17" s="59">
        <v>985000</v>
      </c>
      <c r="F17" s="60">
        <v>985000</v>
      </c>
      <c r="G17" s="60">
        <v>864155</v>
      </c>
      <c r="H17" s="60">
        <v>864155</v>
      </c>
      <c r="I17" s="60">
        <v>1040000</v>
      </c>
      <c r="J17" s="60">
        <v>1040000</v>
      </c>
      <c r="K17" s="60">
        <v>864155</v>
      </c>
      <c r="L17" s="60">
        <v>1040000</v>
      </c>
      <c r="M17" s="60">
        <v>1040000</v>
      </c>
      <c r="N17" s="60">
        <v>1040000</v>
      </c>
      <c r="O17" s="60"/>
      <c r="P17" s="60"/>
      <c r="Q17" s="60"/>
      <c r="R17" s="60"/>
      <c r="S17" s="60"/>
      <c r="T17" s="60"/>
      <c r="U17" s="60"/>
      <c r="V17" s="60"/>
      <c r="W17" s="60">
        <v>1040000</v>
      </c>
      <c r="X17" s="60">
        <v>492500</v>
      </c>
      <c r="Y17" s="60">
        <v>547500</v>
      </c>
      <c r="Z17" s="140">
        <v>111.17</v>
      </c>
      <c r="AA17" s="62">
        <v>985000</v>
      </c>
    </row>
    <row r="18" spans="1:27" ht="13.5">
      <c r="A18" s="249" t="s">
        <v>153</v>
      </c>
      <c r="B18" s="182"/>
      <c r="C18" s="155">
        <v>1074653899</v>
      </c>
      <c r="D18" s="155"/>
      <c r="E18" s="59">
        <v>1030786000</v>
      </c>
      <c r="F18" s="60">
        <v>1030786000</v>
      </c>
      <c r="G18" s="60">
        <v>1160147494</v>
      </c>
      <c r="H18" s="60">
        <v>1160147494</v>
      </c>
      <c r="I18" s="60">
        <v>1074653899</v>
      </c>
      <c r="J18" s="60">
        <v>1074653899</v>
      </c>
      <c r="K18" s="60">
        <v>1160147494</v>
      </c>
      <c r="L18" s="60">
        <v>1088442618</v>
      </c>
      <c r="M18" s="60">
        <v>1088442618</v>
      </c>
      <c r="N18" s="60">
        <v>1088442618</v>
      </c>
      <c r="O18" s="60"/>
      <c r="P18" s="60"/>
      <c r="Q18" s="60"/>
      <c r="R18" s="60"/>
      <c r="S18" s="60"/>
      <c r="T18" s="60"/>
      <c r="U18" s="60"/>
      <c r="V18" s="60"/>
      <c r="W18" s="60">
        <v>1088442618</v>
      </c>
      <c r="X18" s="60">
        <v>515393000</v>
      </c>
      <c r="Y18" s="60">
        <v>573049618</v>
      </c>
      <c r="Z18" s="140">
        <v>111.19</v>
      </c>
      <c r="AA18" s="62">
        <v>1030786000</v>
      </c>
    </row>
    <row r="19" spans="1:27" ht="13.5">
      <c r="A19" s="249" t="s">
        <v>154</v>
      </c>
      <c r="B19" s="182"/>
      <c r="C19" s="155">
        <v>25635641</v>
      </c>
      <c r="D19" s="155"/>
      <c r="E19" s="59">
        <v>264098000</v>
      </c>
      <c r="F19" s="60">
        <v>264098000</v>
      </c>
      <c r="G19" s="60">
        <v>28402036</v>
      </c>
      <c r="H19" s="60">
        <v>28402036</v>
      </c>
      <c r="I19" s="60">
        <v>28840414</v>
      </c>
      <c r="J19" s="60">
        <v>28840414</v>
      </c>
      <c r="K19" s="60">
        <v>28402036</v>
      </c>
      <c r="L19" s="60">
        <v>25681295</v>
      </c>
      <c r="M19" s="60">
        <v>25982639</v>
      </c>
      <c r="N19" s="60">
        <v>25982639</v>
      </c>
      <c r="O19" s="60"/>
      <c r="P19" s="60"/>
      <c r="Q19" s="60"/>
      <c r="R19" s="60"/>
      <c r="S19" s="60"/>
      <c r="T19" s="60"/>
      <c r="U19" s="60"/>
      <c r="V19" s="60"/>
      <c r="W19" s="60">
        <v>25982639</v>
      </c>
      <c r="X19" s="60">
        <v>132049000</v>
      </c>
      <c r="Y19" s="60">
        <v>-106066361</v>
      </c>
      <c r="Z19" s="140">
        <v>-80.32</v>
      </c>
      <c r="AA19" s="62">
        <v>264098000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2138152</v>
      </c>
      <c r="D22" s="155"/>
      <c r="E22" s="59">
        <v>3942000</v>
      </c>
      <c r="F22" s="60">
        <v>3942000</v>
      </c>
      <c r="G22" s="60">
        <v>3928936</v>
      </c>
      <c r="H22" s="60">
        <v>3928936</v>
      </c>
      <c r="I22" s="60">
        <v>2138152</v>
      </c>
      <c r="J22" s="60">
        <v>2138152</v>
      </c>
      <c r="K22" s="60">
        <v>3928936</v>
      </c>
      <c r="L22" s="60">
        <v>1836809</v>
      </c>
      <c r="M22" s="60">
        <v>1836809</v>
      </c>
      <c r="N22" s="60">
        <v>1836809</v>
      </c>
      <c r="O22" s="60"/>
      <c r="P22" s="60"/>
      <c r="Q22" s="60"/>
      <c r="R22" s="60"/>
      <c r="S22" s="60"/>
      <c r="T22" s="60"/>
      <c r="U22" s="60"/>
      <c r="V22" s="60"/>
      <c r="W22" s="60">
        <v>1836809</v>
      </c>
      <c r="X22" s="60">
        <v>1971000</v>
      </c>
      <c r="Y22" s="60">
        <v>-134191</v>
      </c>
      <c r="Z22" s="140">
        <v>-6.81</v>
      </c>
      <c r="AA22" s="62">
        <v>3942000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1118536040</v>
      </c>
      <c r="D24" s="168">
        <f>SUM(D15:D23)</f>
        <v>0</v>
      </c>
      <c r="E24" s="76">
        <f t="shared" si="1"/>
        <v>1314811000</v>
      </c>
      <c r="F24" s="77">
        <f t="shared" si="1"/>
        <v>1314811000</v>
      </c>
      <c r="G24" s="77">
        <f t="shared" si="1"/>
        <v>1208342621</v>
      </c>
      <c r="H24" s="77">
        <f t="shared" si="1"/>
        <v>1208342621</v>
      </c>
      <c r="I24" s="77">
        <f t="shared" si="1"/>
        <v>1121672465</v>
      </c>
      <c r="J24" s="77">
        <f t="shared" si="1"/>
        <v>1121672465</v>
      </c>
      <c r="K24" s="77">
        <f t="shared" si="1"/>
        <v>1208342621</v>
      </c>
      <c r="L24" s="77">
        <f t="shared" si="1"/>
        <v>1132155490</v>
      </c>
      <c r="M24" s="77">
        <f t="shared" si="1"/>
        <v>1132302066</v>
      </c>
      <c r="N24" s="77">
        <f t="shared" si="1"/>
        <v>1132302066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1132302066</v>
      </c>
      <c r="X24" s="77">
        <f t="shared" si="1"/>
        <v>657405500</v>
      </c>
      <c r="Y24" s="77">
        <f t="shared" si="1"/>
        <v>474896566</v>
      </c>
      <c r="Z24" s="212">
        <f>+IF(X24&lt;&gt;0,+(Y24/X24)*100,0)</f>
        <v>72.23799709616058</v>
      </c>
      <c r="AA24" s="79">
        <f>SUM(AA15:AA23)</f>
        <v>1314811000</v>
      </c>
    </row>
    <row r="25" spans="1:27" ht="13.5">
      <c r="A25" s="250" t="s">
        <v>159</v>
      </c>
      <c r="B25" s="251"/>
      <c r="C25" s="168">
        <f aca="true" t="shared" si="2" ref="C25:Y25">+C12+C24</f>
        <v>1240272967</v>
      </c>
      <c r="D25" s="168">
        <f>+D12+D24</f>
        <v>0</v>
      </c>
      <c r="E25" s="72">
        <f t="shared" si="2"/>
        <v>1424044000</v>
      </c>
      <c r="F25" s="73">
        <f t="shared" si="2"/>
        <v>1424044000</v>
      </c>
      <c r="G25" s="73">
        <f t="shared" si="2"/>
        <v>1438546233</v>
      </c>
      <c r="H25" s="73">
        <f t="shared" si="2"/>
        <v>1438546233</v>
      </c>
      <c r="I25" s="73">
        <f t="shared" si="2"/>
        <v>1311611947</v>
      </c>
      <c r="J25" s="73">
        <f t="shared" si="2"/>
        <v>1311611947</v>
      </c>
      <c r="K25" s="73">
        <f t="shared" si="2"/>
        <v>1438546233</v>
      </c>
      <c r="L25" s="73">
        <f t="shared" si="2"/>
        <v>1416403322</v>
      </c>
      <c r="M25" s="73">
        <f t="shared" si="2"/>
        <v>1524458110</v>
      </c>
      <c r="N25" s="73">
        <f t="shared" si="2"/>
        <v>1524458110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1524458110</v>
      </c>
      <c r="X25" s="73">
        <f t="shared" si="2"/>
        <v>712022000</v>
      </c>
      <c r="Y25" s="73">
        <f t="shared" si="2"/>
        <v>812436110</v>
      </c>
      <c r="Z25" s="170">
        <f>+IF(X25&lt;&gt;0,+(Y25/X25)*100,0)</f>
        <v>114.10266958043431</v>
      </c>
      <c r="AA25" s="74">
        <f>+AA12+AA24</f>
        <v>1424044000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18957246</v>
      </c>
      <c r="D30" s="155"/>
      <c r="E30" s="59"/>
      <c r="F30" s="60"/>
      <c r="G30" s="60">
        <v>18957246</v>
      </c>
      <c r="H30" s="60">
        <v>18957246</v>
      </c>
      <c r="I30" s="60">
        <v>18957246</v>
      </c>
      <c r="J30" s="60">
        <v>18957246</v>
      </c>
      <c r="K30" s="60">
        <v>18957246</v>
      </c>
      <c r="L30" s="60">
        <v>13541219</v>
      </c>
      <c r="M30" s="60">
        <v>13541214</v>
      </c>
      <c r="N30" s="60">
        <v>13541214</v>
      </c>
      <c r="O30" s="60"/>
      <c r="P30" s="60"/>
      <c r="Q30" s="60"/>
      <c r="R30" s="60"/>
      <c r="S30" s="60"/>
      <c r="T30" s="60"/>
      <c r="U30" s="60"/>
      <c r="V30" s="60"/>
      <c r="W30" s="60">
        <v>13541214</v>
      </c>
      <c r="X30" s="60"/>
      <c r="Y30" s="60">
        <v>13541214</v>
      </c>
      <c r="Z30" s="140"/>
      <c r="AA30" s="62"/>
    </row>
    <row r="31" spans="1:27" ht="13.5">
      <c r="A31" s="249" t="s">
        <v>163</v>
      </c>
      <c r="B31" s="182"/>
      <c r="C31" s="155">
        <v>575657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73043402</v>
      </c>
      <c r="D32" s="155"/>
      <c r="E32" s="59">
        <v>18956000</v>
      </c>
      <c r="F32" s="60">
        <v>18956000</v>
      </c>
      <c r="G32" s="60">
        <v>138457730</v>
      </c>
      <c r="H32" s="60">
        <v>138457730</v>
      </c>
      <c r="I32" s="60">
        <v>89871257</v>
      </c>
      <c r="J32" s="60">
        <v>89871257</v>
      </c>
      <c r="K32" s="60">
        <v>138457730</v>
      </c>
      <c r="L32" s="60">
        <v>58088717</v>
      </c>
      <c r="M32" s="60">
        <v>114948361</v>
      </c>
      <c r="N32" s="60">
        <v>114948361</v>
      </c>
      <c r="O32" s="60"/>
      <c r="P32" s="60"/>
      <c r="Q32" s="60"/>
      <c r="R32" s="60"/>
      <c r="S32" s="60"/>
      <c r="T32" s="60"/>
      <c r="U32" s="60"/>
      <c r="V32" s="60"/>
      <c r="W32" s="60">
        <v>114948361</v>
      </c>
      <c r="X32" s="60">
        <v>9478000</v>
      </c>
      <c r="Y32" s="60">
        <v>105470361</v>
      </c>
      <c r="Z32" s="140">
        <v>1112.79</v>
      </c>
      <c r="AA32" s="62">
        <v>18956000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92576305</v>
      </c>
      <c r="D34" s="168">
        <f>SUM(D29:D33)</f>
        <v>0</v>
      </c>
      <c r="E34" s="72">
        <f t="shared" si="3"/>
        <v>18956000</v>
      </c>
      <c r="F34" s="73">
        <f t="shared" si="3"/>
        <v>18956000</v>
      </c>
      <c r="G34" s="73">
        <f t="shared" si="3"/>
        <v>157414976</v>
      </c>
      <c r="H34" s="73">
        <f t="shared" si="3"/>
        <v>157414976</v>
      </c>
      <c r="I34" s="73">
        <f t="shared" si="3"/>
        <v>108828503</v>
      </c>
      <c r="J34" s="73">
        <f t="shared" si="3"/>
        <v>108828503</v>
      </c>
      <c r="K34" s="73">
        <f t="shared" si="3"/>
        <v>157414976</v>
      </c>
      <c r="L34" s="73">
        <f t="shared" si="3"/>
        <v>71629936</v>
      </c>
      <c r="M34" s="73">
        <f t="shared" si="3"/>
        <v>128489575</v>
      </c>
      <c r="N34" s="73">
        <f t="shared" si="3"/>
        <v>128489575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128489575</v>
      </c>
      <c r="X34" s="73">
        <f t="shared" si="3"/>
        <v>9478000</v>
      </c>
      <c r="Y34" s="73">
        <f t="shared" si="3"/>
        <v>119011575</v>
      </c>
      <c r="Z34" s="170">
        <f>+IF(X34&lt;&gt;0,+(Y34/X34)*100,0)</f>
        <v>1255.6612682000423</v>
      </c>
      <c r="AA34" s="74">
        <f>SUM(AA29:AA33)</f>
        <v>18956000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61070427</v>
      </c>
      <c r="D37" s="155"/>
      <c r="E37" s="59"/>
      <c r="F37" s="60"/>
      <c r="G37" s="60">
        <v>61070427</v>
      </c>
      <c r="H37" s="60">
        <v>61070427</v>
      </c>
      <c r="I37" s="60">
        <v>61070427</v>
      </c>
      <c r="J37" s="60">
        <v>61070427</v>
      </c>
      <c r="K37" s="60">
        <v>61070427</v>
      </c>
      <c r="L37" s="60">
        <v>162237094</v>
      </c>
      <c r="M37" s="60">
        <v>228393760</v>
      </c>
      <c r="N37" s="60">
        <v>228393760</v>
      </c>
      <c r="O37" s="60"/>
      <c r="P37" s="60"/>
      <c r="Q37" s="60"/>
      <c r="R37" s="60"/>
      <c r="S37" s="60"/>
      <c r="T37" s="60"/>
      <c r="U37" s="60"/>
      <c r="V37" s="60"/>
      <c r="W37" s="60">
        <v>228393760</v>
      </c>
      <c r="X37" s="60"/>
      <c r="Y37" s="60">
        <v>228393760</v>
      </c>
      <c r="Z37" s="140"/>
      <c r="AA37" s="62"/>
    </row>
    <row r="38" spans="1:27" ht="13.5">
      <c r="A38" s="249" t="s">
        <v>165</v>
      </c>
      <c r="B38" s="182"/>
      <c r="C38" s="155">
        <v>9004176</v>
      </c>
      <c r="D38" s="155"/>
      <c r="E38" s="59">
        <v>8184000</v>
      </c>
      <c r="F38" s="60">
        <v>8184000</v>
      </c>
      <c r="G38" s="60">
        <v>9002655</v>
      </c>
      <c r="H38" s="60">
        <v>9002655</v>
      </c>
      <c r="I38" s="60">
        <v>8966983</v>
      </c>
      <c r="J38" s="60">
        <v>8966983</v>
      </c>
      <c r="K38" s="60">
        <v>9002655</v>
      </c>
      <c r="L38" s="60">
        <v>8928775</v>
      </c>
      <c r="M38" s="60">
        <v>8910939</v>
      </c>
      <c r="N38" s="60">
        <v>8910939</v>
      </c>
      <c r="O38" s="60"/>
      <c r="P38" s="60"/>
      <c r="Q38" s="60"/>
      <c r="R38" s="60"/>
      <c r="S38" s="60"/>
      <c r="T38" s="60"/>
      <c r="U38" s="60"/>
      <c r="V38" s="60"/>
      <c r="W38" s="60">
        <v>8910939</v>
      </c>
      <c r="X38" s="60">
        <v>4092000</v>
      </c>
      <c r="Y38" s="60">
        <v>4818939</v>
      </c>
      <c r="Z38" s="140">
        <v>117.76</v>
      </c>
      <c r="AA38" s="62">
        <v>8184000</v>
      </c>
    </row>
    <row r="39" spans="1:27" ht="13.5">
      <c r="A39" s="250" t="s">
        <v>59</v>
      </c>
      <c r="B39" s="253"/>
      <c r="C39" s="168">
        <f aca="true" t="shared" si="4" ref="C39:Y39">SUM(C37:C38)</f>
        <v>70074603</v>
      </c>
      <c r="D39" s="168">
        <f>SUM(D37:D38)</f>
        <v>0</v>
      </c>
      <c r="E39" s="76">
        <f t="shared" si="4"/>
        <v>8184000</v>
      </c>
      <c r="F39" s="77">
        <f t="shared" si="4"/>
        <v>8184000</v>
      </c>
      <c r="G39" s="77">
        <f t="shared" si="4"/>
        <v>70073082</v>
      </c>
      <c r="H39" s="77">
        <f t="shared" si="4"/>
        <v>70073082</v>
      </c>
      <c r="I39" s="77">
        <f t="shared" si="4"/>
        <v>70037410</v>
      </c>
      <c r="J39" s="77">
        <f t="shared" si="4"/>
        <v>70037410</v>
      </c>
      <c r="K39" s="77">
        <f t="shared" si="4"/>
        <v>70073082</v>
      </c>
      <c r="L39" s="77">
        <f t="shared" si="4"/>
        <v>171165869</v>
      </c>
      <c r="M39" s="77">
        <f t="shared" si="4"/>
        <v>237304699</v>
      </c>
      <c r="N39" s="77">
        <f t="shared" si="4"/>
        <v>237304699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237304699</v>
      </c>
      <c r="X39" s="77">
        <f t="shared" si="4"/>
        <v>4092000</v>
      </c>
      <c r="Y39" s="77">
        <f t="shared" si="4"/>
        <v>233212699</v>
      </c>
      <c r="Z39" s="212">
        <f>+IF(X39&lt;&gt;0,+(Y39/X39)*100,0)</f>
        <v>5699.235068426197</v>
      </c>
      <c r="AA39" s="79">
        <f>SUM(AA37:AA38)</f>
        <v>8184000</v>
      </c>
    </row>
    <row r="40" spans="1:27" ht="13.5">
      <c r="A40" s="250" t="s">
        <v>167</v>
      </c>
      <c r="B40" s="251"/>
      <c r="C40" s="168">
        <f aca="true" t="shared" si="5" ref="C40:Y40">+C34+C39</f>
        <v>162650908</v>
      </c>
      <c r="D40" s="168">
        <f>+D34+D39</f>
        <v>0</v>
      </c>
      <c r="E40" s="72">
        <f t="shared" si="5"/>
        <v>27140000</v>
      </c>
      <c r="F40" s="73">
        <f t="shared" si="5"/>
        <v>27140000</v>
      </c>
      <c r="G40" s="73">
        <f t="shared" si="5"/>
        <v>227488058</v>
      </c>
      <c r="H40" s="73">
        <f t="shared" si="5"/>
        <v>227488058</v>
      </c>
      <c r="I40" s="73">
        <f t="shared" si="5"/>
        <v>178865913</v>
      </c>
      <c r="J40" s="73">
        <f t="shared" si="5"/>
        <v>178865913</v>
      </c>
      <c r="K40" s="73">
        <f t="shared" si="5"/>
        <v>227488058</v>
      </c>
      <c r="L40" s="73">
        <f t="shared" si="5"/>
        <v>242795805</v>
      </c>
      <c r="M40" s="73">
        <f t="shared" si="5"/>
        <v>365794274</v>
      </c>
      <c r="N40" s="73">
        <f t="shared" si="5"/>
        <v>365794274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365794274</v>
      </c>
      <c r="X40" s="73">
        <f t="shared" si="5"/>
        <v>13570000</v>
      </c>
      <c r="Y40" s="73">
        <f t="shared" si="5"/>
        <v>352224274</v>
      </c>
      <c r="Z40" s="170">
        <f>+IF(X40&lt;&gt;0,+(Y40/X40)*100,0)</f>
        <v>2595.60997789241</v>
      </c>
      <c r="AA40" s="74">
        <f>+AA34+AA39</f>
        <v>27140000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1077622059</v>
      </c>
      <c r="D42" s="257">
        <f>+D25-D40</f>
        <v>0</v>
      </c>
      <c r="E42" s="258">
        <f t="shared" si="6"/>
        <v>1396904000</v>
      </c>
      <c r="F42" s="259">
        <f t="shared" si="6"/>
        <v>1396904000</v>
      </c>
      <c r="G42" s="259">
        <f t="shared" si="6"/>
        <v>1211058175</v>
      </c>
      <c r="H42" s="259">
        <f t="shared" si="6"/>
        <v>1211058175</v>
      </c>
      <c r="I42" s="259">
        <f t="shared" si="6"/>
        <v>1132746034</v>
      </c>
      <c r="J42" s="259">
        <f t="shared" si="6"/>
        <v>1132746034</v>
      </c>
      <c r="K42" s="259">
        <f t="shared" si="6"/>
        <v>1211058175</v>
      </c>
      <c r="L42" s="259">
        <f t="shared" si="6"/>
        <v>1173607517</v>
      </c>
      <c r="M42" s="259">
        <f t="shared" si="6"/>
        <v>1158663836</v>
      </c>
      <c r="N42" s="259">
        <f t="shared" si="6"/>
        <v>1158663836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1158663836</v>
      </c>
      <c r="X42" s="259">
        <f t="shared" si="6"/>
        <v>698452000</v>
      </c>
      <c r="Y42" s="259">
        <f t="shared" si="6"/>
        <v>460211836</v>
      </c>
      <c r="Z42" s="260">
        <f>+IF(X42&lt;&gt;0,+(Y42/X42)*100,0)</f>
        <v>65.89025960266419</v>
      </c>
      <c r="AA42" s="261">
        <f>+AA25-AA40</f>
        <v>1396904000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392976047</v>
      </c>
      <c r="D45" s="155"/>
      <c r="E45" s="59">
        <v>1396904000</v>
      </c>
      <c r="F45" s="60">
        <v>1396904000</v>
      </c>
      <c r="G45" s="60">
        <v>1211058175</v>
      </c>
      <c r="H45" s="60">
        <v>1211058175</v>
      </c>
      <c r="I45" s="60">
        <v>1132746034</v>
      </c>
      <c r="J45" s="60">
        <v>1132746034</v>
      </c>
      <c r="K45" s="60">
        <v>1211058175</v>
      </c>
      <c r="L45" s="60">
        <v>1173607517</v>
      </c>
      <c r="M45" s="60">
        <v>1158663836</v>
      </c>
      <c r="N45" s="60">
        <v>1158663836</v>
      </c>
      <c r="O45" s="60"/>
      <c r="P45" s="60"/>
      <c r="Q45" s="60"/>
      <c r="R45" s="60"/>
      <c r="S45" s="60"/>
      <c r="T45" s="60"/>
      <c r="U45" s="60"/>
      <c r="V45" s="60"/>
      <c r="W45" s="60">
        <v>1158663836</v>
      </c>
      <c r="X45" s="60">
        <v>698452000</v>
      </c>
      <c r="Y45" s="60">
        <v>460211836</v>
      </c>
      <c r="Z45" s="139">
        <v>65.89</v>
      </c>
      <c r="AA45" s="62">
        <v>1396904000</v>
      </c>
    </row>
    <row r="46" spans="1:27" ht="13.5">
      <c r="A46" s="249" t="s">
        <v>171</v>
      </c>
      <c r="B46" s="182"/>
      <c r="C46" s="155">
        <v>684646012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1077622059</v>
      </c>
      <c r="D48" s="217">
        <f>SUM(D45:D47)</f>
        <v>0</v>
      </c>
      <c r="E48" s="264">
        <f t="shared" si="7"/>
        <v>1396904000</v>
      </c>
      <c r="F48" s="219">
        <f t="shared" si="7"/>
        <v>1396904000</v>
      </c>
      <c r="G48" s="219">
        <f t="shared" si="7"/>
        <v>1211058175</v>
      </c>
      <c r="H48" s="219">
        <f t="shared" si="7"/>
        <v>1211058175</v>
      </c>
      <c r="I48" s="219">
        <f t="shared" si="7"/>
        <v>1132746034</v>
      </c>
      <c r="J48" s="219">
        <f t="shared" si="7"/>
        <v>1132746034</v>
      </c>
      <c r="K48" s="219">
        <f t="shared" si="7"/>
        <v>1211058175</v>
      </c>
      <c r="L48" s="219">
        <f t="shared" si="7"/>
        <v>1173607517</v>
      </c>
      <c r="M48" s="219">
        <f t="shared" si="7"/>
        <v>1158663836</v>
      </c>
      <c r="N48" s="219">
        <f t="shared" si="7"/>
        <v>1158663836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1158663836</v>
      </c>
      <c r="X48" s="219">
        <f t="shared" si="7"/>
        <v>698452000</v>
      </c>
      <c r="Y48" s="219">
        <f t="shared" si="7"/>
        <v>460211836</v>
      </c>
      <c r="Z48" s="265">
        <f>+IF(X48&lt;&gt;0,+(Y48/X48)*100,0)</f>
        <v>65.89025960266419</v>
      </c>
      <c r="AA48" s="232">
        <f>SUM(AA45:AA47)</f>
        <v>1396904000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46602279</v>
      </c>
      <c r="D6" s="155"/>
      <c r="E6" s="59">
        <v>28968996</v>
      </c>
      <c r="F6" s="60">
        <v>28968996</v>
      </c>
      <c r="G6" s="60">
        <v>2833499</v>
      </c>
      <c r="H6" s="60">
        <v>1333734</v>
      </c>
      <c r="I6" s="60">
        <v>2208089</v>
      </c>
      <c r="J6" s="60">
        <v>6375322</v>
      </c>
      <c r="K6" s="60">
        <v>1705419</v>
      </c>
      <c r="L6" s="60">
        <v>6933380</v>
      </c>
      <c r="M6" s="60">
        <v>2693597</v>
      </c>
      <c r="N6" s="60">
        <v>11332396</v>
      </c>
      <c r="O6" s="60"/>
      <c r="P6" s="60"/>
      <c r="Q6" s="60"/>
      <c r="R6" s="60"/>
      <c r="S6" s="60"/>
      <c r="T6" s="60"/>
      <c r="U6" s="60"/>
      <c r="V6" s="60"/>
      <c r="W6" s="60">
        <v>17707718</v>
      </c>
      <c r="X6" s="60">
        <v>14484498</v>
      </c>
      <c r="Y6" s="60">
        <v>3223220</v>
      </c>
      <c r="Z6" s="140">
        <v>22.25</v>
      </c>
      <c r="AA6" s="62">
        <v>28968996</v>
      </c>
    </row>
    <row r="7" spans="1:27" ht="13.5">
      <c r="A7" s="249" t="s">
        <v>178</v>
      </c>
      <c r="B7" s="182"/>
      <c r="C7" s="155">
        <v>180937222</v>
      </c>
      <c r="D7" s="155"/>
      <c r="E7" s="59">
        <v>196392000</v>
      </c>
      <c r="F7" s="60">
        <v>196392000</v>
      </c>
      <c r="G7" s="60">
        <v>82683722</v>
      </c>
      <c r="H7" s="60">
        <v>1290000</v>
      </c>
      <c r="I7" s="60">
        <v>3431818</v>
      </c>
      <c r="J7" s="60">
        <v>87405540</v>
      </c>
      <c r="K7" s="60">
        <v>5995000</v>
      </c>
      <c r="L7" s="60">
        <v>63317670</v>
      </c>
      <c r="M7" s="60">
        <v>301124</v>
      </c>
      <c r="N7" s="60">
        <v>69613794</v>
      </c>
      <c r="O7" s="60"/>
      <c r="P7" s="60"/>
      <c r="Q7" s="60"/>
      <c r="R7" s="60"/>
      <c r="S7" s="60"/>
      <c r="T7" s="60"/>
      <c r="U7" s="60"/>
      <c r="V7" s="60"/>
      <c r="W7" s="60">
        <v>157019334</v>
      </c>
      <c r="X7" s="60">
        <v>132074000</v>
      </c>
      <c r="Y7" s="60">
        <v>24945334</v>
      </c>
      <c r="Z7" s="140">
        <v>18.89</v>
      </c>
      <c r="AA7" s="62">
        <v>196392000</v>
      </c>
    </row>
    <row r="8" spans="1:27" ht="13.5">
      <c r="A8" s="249" t="s">
        <v>179</v>
      </c>
      <c r="B8" s="182"/>
      <c r="C8" s="155">
        <v>311893052</v>
      </c>
      <c r="D8" s="155"/>
      <c r="E8" s="59">
        <v>244087000</v>
      </c>
      <c r="F8" s="60">
        <v>244087000</v>
      </c>
      <c r="G8" s="60">
        <v>79287126</v>
      </c>
      <c r="H8" s="60">
        <v>3182000</v>
      </c>
      <c r="I8" s="60"/>
      <c r="J8" s="60">
        <v>82469126</v>
      </c>
      <c r="K8" s="60">
        <v>7721000</v>
      </c>
      <c r="L8" s="60">
        <v>5161032</v>
      </c>
      <c r="M8" s="60">
        <v>80343026</v>
      </c>
      <c r="N8" s="60">
        <v>93225058</v>
      </c>
      <c r="O8" s="60"/>
      <c r="P8" s="60"/>
      <c r="Q8" s="60"/>
      <c r="R8" s="60"/>
      <c r="S8" s="60"/>
      <c r="T8" s="60"/>
      <c r="U8" s="60"/>
      <c r="V8" s="60"/>
      <c r="W8" s="60">
        <v>175694184</v>
      </c>
      <c r="X8" s="60"/>
      <c r="Y8" s="60">
        <v>175694184</v>
      </c>
      <c r="Z8" s="140"/>
      <c r="AA8" s="62">
        <v>244087000</v>
      </c>
    </row>
    <row r="9" spans="1:27" ht="13.5">
      <c r="A9" s="249" t="s">
        <v>180</v>
      </c>
      <c r="B9" s="182"/>
      <c r="C9" s="155">
        <v>13639489</v>
      </c>
      <c r="D9" s="155"/>
      <c r="E9" s="59">
        <v>1583000</v>
      </c>
      <c r="F9" s="60">
        <v>1583000</v>
      </c>
      <c r="G9" s="60">
        <v>1208757</v>
      </c>
      <c r="H9" s="60">
        <v>1567498</v>
      </c>
      <c r="I9" s="60">
        <v>1784934</v>
      </c>
      <c r="J9" s="60">
        <v>4561189</v>
      </c>
      <c r="K9" s="60">
        <v>1755814</v>
      </c>
      <c r="L9" s="60">
        <v>1848384</v>
      </c>
      <c r="M9" s="60">
        <v>1674503</v>
      </c>
      <c r="N9" s="60">
        <v>5278701</v>
      </c>
      <c r="O9" s="60"/>
      <c r="P9" s="60"/>
      <c r="Q9" s="60"/>
      <c r="R9" s="60"/>
      <c r="S9" s="60"/>
      <c r="T9" s="60"/>
      <c r="U9" s="60"/>
      <c r="V9" s="60"/>
      <c r="W9" s="60">
        <v>9839890</v>
      </c>
      <c r="X9" s="60">
        <v>791000</v>
      </c>
      <c r="Y9" s="60">
        <v>9048890</v>
      </c>
      <c r="Z9" s="140">
        <v>1143.98</v>
      </c>
      <c r="AA9" s="62">
        <v>1583000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-239388667</v>
      </c>
      <c r="D12" s="155"/>
      <c r="E12" s="59">
        <v>-208278996</v>
      </c>
      <c r="F12" s="60">
        <v>-208278996</v>
      </c>
      <c r="G12" s="60">
        <v>-7364445</v>
      </c>
      <c r="H12" s="60">
        <v>-13040041</v>
      </c>
      <c r="I12" s="60">
        <v>-15881513</v>
      </c>
      <c r="J12" s="60">
        <v>-36285999</v>
      </c>
      <c r="K12" s="60">
        <v>-20350401</v>
      </c>
      <c r="L12" s="60">
        <v>-40883891</v>
      </c>
      <c r="M12" s="60">
        <v>-21725835</v>
      </c>
      <c r="N12" s="60">
        <v>-82960127</v>
      </c>
      <c r="O12" s="60"/>
      <c r="P12" s="60"/>
      <c r="Q12" s="60"/>
      <c r="R12" s="60"/>
      <c r="S12" s="60"/>
      <c r="T12" s="60"/>
      <c r="U12" s="60"/>
      <c r="V12" s="60"/>
      <c r="W12" s="60">
        <v>-119246126</v>
      </c>
      <c r="X12" s="60">
        <v>-104139498</v>
      </c>
      <c r="Y12" s="60">
        <v>-15106628</v>
      </c>
      <c r="Z12" s="140">
        <v>14.51</v>
      </c>
      <c r="AA12" s="62">
        <v>-208278996</v>
      </c>
    </row>
    <row r="13" spans="1:27" ht="13.5">
      <c r="A13" s="249" t="s">
        <v>40</v>
      </c>
      <c r="B13" s="182"/>
      <c r="C13" s="155"/>
      <c r="D13" s="155"/>
      <c r="E13" s="59">
        <v>-8388000</v>
      </c>
      <c r="F13" s="60">
        <v>-8388000</v>
      </c>
      <c r="G13" s="60"/>
      <c r="H13" s="60">
        <v>-700</v>
      </c>
      <c r="I13" s="60"/>
      <c r="J13" s="60">
        <v>-700</v>
      </c>
      <c r="K13" s="60"/>
      <c r="L13" s="60">
        <v>-249076</v>
      </c>
      <c r="M13" s="60"/>
      <c r="N13" s="60">
        <v>-249076</v>
      </c>
      <c r="O13" s="60"/>
      <c r="P13" s="60"/>
      <c r="Q13" s="60"/>
      <c r="R13" s="60"/>
      <c r="S13" s="60"/>
      <c r="T13" s="60"/>
      <c r="U13" s="60"/>
      <c r="V13" s="60"/>
      <c r="W13" s="60">
        <v>-249776</v>
      </c>
      <c r="X13" s="60">
        <v>-4194000</v>
      </c>
      <c r="Y13" s="60">
        <v>3944224</v>
      </c>
      <c r="Z13" s="140">
        <v>-94.04</v>
      </c>
      <c r="AA13" s="62">
        <v>-8388000</v>
      </c>
    </row>
    <row r="14" spans="1:27" ht="13.5">
      <c r="A14" s="249" t="s">
        <v>42</v>
      </c>
      <c r="B14" s="182"/>
      <c r="C14" s="155">
        <v>-150597729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163085646</v>
      </c>
      <c r="D15" s="168">
        <f>SUM(D6:D14)</f>
        <v>0</v>
      </c>
      <c r="E15" s="72">
        <f t="shared" si="0"/>
        <v>254364000</v>
      </c>
      <c r="F15" s="73">
        <f t="shared" si="0"/>
        <v>254364000</v>
      </c>
      <c r="G15" s="73">
        <f t="shared" si="0"/>
        <v>158648659</v>
      </c>
      <c r="H15" s="73">
        <f t="shared" si="0"/>
        <v>-5667509</v>
      </c>
      <c r="I15" s="73">
        <f t="shared" si="0"/>
        <v>-8456672</v>
      </c>
      <c r="J15" s="73">
        <f t="shared" si="0"/>
        <v>144524478</v>
      </c>
      <c r="K15" s="73">
        <f t="shared" si="0"/>
        <v>-3173168</v>
      </c>
      <c r="L15" s="73">
        <f t="shared" si="0"/>
        <v>36127499</v>
      </c>
      <c r="M15" s="73">
        <f t="shared" si="0"/>
        <v>63286415</v>
      </c>
      <c r="N15" s="73">
        <f t="shared" si="0"/>
        <v>96240746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240765224</v>
      </c>
      <c r="X15" s="73">
        <f t="shared" si="0"/>
        <v>39016000</v>
      </c>
      <c r="Y15" s="73">
        <f t="shared" si="0"/>
        <v>201749224</v>
      </c>
      <c r="Z15" s="170">
        <f>+IF(X15&lt;&gt;0,+(Y15/X15)*100,0)</f>
        <v>517.0935616157474</v>
      </c>
      <c r="AA15" s="74">
        <f>SUM(AA6:AA14)</f>
        <v>254364000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-233482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-15679633</v>
      </c>
      <c r="D22" s="155"/>
      <c r="E22" s="59"/>
      <c r="F22" s="60"/>
      <c r="G22" s="60">
        <v>-46041297</v>
      </c>
      <c r="H22" s="60">
        <v>-66927314</v>
      </c>
      <c r="I22" s="60">
        <v>36256589</v>
      </c>
      <c r="J22" s="60">
        <v>-76712022</v>
      </c>
      <c r="K22" s="60">
        <v>-75973481</v>
      </c>
      <c r="L22" s="60">
        <v>50352772</v>
      </c>
      <c r="M22" s="60">
        <v>-157570447</v>
      </c>
      <c r="N22" s="60">
        <v>-183191156</v>
      </c>
      <c r="O22" s="60"/>
      <c r="P22" s="60"/>
      <c r="Q22" s="60"/>
      <c r="R22" s="60"/>
      <c r="S22" s="60"/>
      <c r="T22" s="60"/>
      <c r="U22" s="60"/>
      <c r="V22" s="60"/>
      <c r="W22" s="60">
        <v>-259903178</v>
      </c>
      <c r="X22" s="60"/>
      <c r="Y22" s="60">
        <v>-259903178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-210821202</v>
      </c>
      <c r="D24" s="155"/>
      <c r="E24" s="59">
        <v>-250357000</v>
      </c>
      <c r="F24" s="60">
        <v>-250357000</v>
      </c>
      <c r="G24" s="60"/>
      <c r="H24" s="60">
        <v>-8172356</v>
      </c>
      <c r="I24" s="60">
        <v>-15521000</v>
      </c>
      <c r="J24" s="60">
        <v>-23693356</v>
      </c>
      <c r="K24" s="60">
        <v>-19306000</v>
      </c>
      <c r="L24" s="60">
        <v>-26083454</v>
      </c>
      <c r="M24" s="60">
        <v>-27845644</v>
      </c>
      <c r="N24" s="60">
        <v>-73235098</v>
      </c>
      <c r="O24" s="60"/>
      <c r="P24" s="60"/>
      <c r="Q24" s="60"/>
      <c r="R24" s="60"/>
      <c r="S24" s="60"/>
      <c r="T24" s="60"/>
      <c r="U24" s="60"/>
      <c r="V24" s="60"/>
      <c r="W24" s="60">
        <v>-96928454</v>
      </c>
      <c r="X24" s="60">
        <v>-125179000</v>
      </c>
      <c r="Y24" s="60">
        <v>28250546</v>
      </c>
      <c r="Z24" s="140">
        <v>-22.57</v>
      </c>
      <c r="AA24" s="62">
        <v>-250357000</v>
      </c>
    </row>
    <row r="25" spans="1:27" ht="13.5">
      <c r="A25" s="250" t="s">
        <v>191</v>
      </c>
      <c r="B25" s="251"/>
      <c r="C25" s="168">
        <f aca="true" t="shared" si="1" ref="C25:Y25">SUM(C19:C24)</f>
        <v>-226734317</v>
      </c>
      <c r="D25" s="168">
        <f>SUM(D19:D24)</f>
        <v>0</v>
      </c>
      <c r="E25" s="72">
        <f t="shared" si="1"/>
        <v>-250357000</v>
      </c>
      <c r="F25" s="73">
        <f t="shared" si="1"/>
        <v>-250357000</v>
      </c>
      <c r="G25" s="73">
        <f t="shared" si="1"/>
        <v>-46041297</v>
      </c>
      <c r="H25" s="73">
        <f t="shared" si="1"/>
        <v>-75099670</v>
      </c>
      <c r="I25" s="73">
        <f t="shared" si="1"/>
        <v>20735589</v>
      </c>
      <c r="J25" s="73">
        <f t="shared" si="1"/>
        <v>-100405378</v>
      </c>
      <c r="K25" s="73">
        <f t="shared" si="1"/>
        <v>-95279481</v>
      </c>
      <c r="L25" s="73">
        <f t="shared" si="1"/>
        <v>24269318</v>
      </c>
      <c r="M25" s="73">
        <f t="shared" si="1"/>
        <v>-185416091</v>
      </c>
      <c r="N25" s="73">
        <f t="shared" si="1"/>
        <v>-256426254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-356831632</v>
      </c>
      <c r="X25" s="73">
        <f t="shared" si="1"/>
        <v>-125179000</v>
      </c>
      <c r="Y25" s="73">
        <f t="shared" si="1"/>
        <v>-231652632</v>
      </c>
      <c r="Z25" s="170">
        <f>+IF(X25&lt;&gt;0,+(Y25/X25)*100,0)</f>
        <v>185.05710382731928</v>
      </c>
      <c r="AA25" s="74">
        <f>SUM(AA19:AA24)</f>
        <v>-250357000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78983056</v>
      </c>
      <c r="D30" s="155"/>
      <c r="E30" s="59"/>
      <c r="F30" s="60"/>
      <c r="G30" s="60"/>
      <c r="H30" s="60"/>
      <c r="I30" s="60">
        <v>101166666</v>
      </c>
      <c r="J30" s="60">
        <v>101166666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101166666</v>
      </c>
      <c r="X30" s="60"/>
      <c r="Y30" s="60">
        <v>101166666</v>
      </c>
      <c r="Z30" s="140"/>
      <c r="AA30" s="62"/>
    </row>
    <row r="31" spans="1:27" ht="13.5">
      <c r="A31" s="249" t="s">
        <v>195</v>
      </c>
      <c r="B31" s="182"/>
      <c r="C31" s="155">
        <v>575657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79558713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101166666</v>
      </c>
      <c r="J34" s="73">
        <f t="shared" si="2"/>
        <v>101166666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101166666</v>
      </c>
      <c r="X34" s="73">
        <f t="shared" si="2"/>
        <v>0</v>
      </c>
      <c r="Y34" s="73">
        <f t="shared" si="2"/>
        <v>101166666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15910042</v>
      </c>
      <c r="D36" s="153">
        <f>+D15+D25+D34</f>
        <v>0</v>
      </c>
      <c r="E36" s="99">
        <f t="shared" si="3"/>
        <v>4007000</v>
      </c>
      <c r="F36" s="100">
        <f t="shared" si="3"/>
        <v>4007000</v>
      </c>
      <c r="G36" s="100">
        <f t="shared" si="3"/>
        <v>112607362</v>
      </c>
      <c r="H36" s="100">
        <f t="shared" si="3"/>
        <v>-80767179</v>
      </c>
      <c r="I36" s="100">
        <f t="shared" si="3"/>
        <v>113445583</v>
      </c>
      <c r="J36" s="100">
        <f t="shared" si="3"/>
        <v>145285766</v>
      </c>
      <c r="K36" s="100">
        <f t="shared" si="3"/>
        <v>-98452649</v>
      </c>
      <c r="L36" s="100">
        <f t="shared" si="3"/>
        <v>60396817</v>
      </c>
      <c r="M36" s="100">
        <f t="shared" si="3"/>
        <v>-122129676</v>
      </c>
      <c r="N36" s="100">
        <f t="shared" si="3"/>
        <v>-160185508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-14899742</v>
      </c>
      <c r="X36" s="100">
        <f t="shared" si="3"/>
        <v>-86163000</v>
      </c>
      <c r="Y36" s="100">
        <f t="shared" si="3"/>
        <v>71263258</v>
      </c>
      <c r="Z36" s="137">
        <f>+IF(X36&lt;&gt;0,+(Y36/X36)*100,0)</f>
        <v>-82.70749393591217</v>
      </c>
      <c r="AA36" s="102">
        <f>+AA15+AA25+AA34</f>
        <v>4007000</v>
      </c>
    </row>
    <row r="37" spans="1:27" ht="13.5">
      <c r="A37" s="249" t="s">
        <v>199</v>
      </c>
      <c r="B37" s="182"/>
      <c r="C37" s="153">
        <v>9527937</v>
      </c>
      <c r="D37" s="153"/>
      <c r="E37" s="99">
        <v>47642000</v>
      </c>
      <c r="F37" s="100">
        <v>47642000</v>
      </c>
      <c r="G37" s="100">
        <v>25437979</v>
      </c>
      <c r="H37" s="100">
        <v>138045341</v>
      </c>
      <c r="I37" s="100">
        <v>57278162</v>
      </c>
      <c r="J37" s="100">
        <v>25437979</v>
      </c>
      <c r="K37" s="100">
        <v>170723745</v>
      </c>
      <c r="L37" s="100">
        <v>72271096</v>
      </c>
      <c r="M37" s="100">
        <v>132667913</v>
      </c>
      <c r="N37" s="100">
        <v>170723745</v>
      </c>
      <c r="O37" s="100"/>
      <c r="P37" s="100"/>
      <c r="Q37" s="100"/>
      <c r="R37" s="100"/>
      <c r="S37" s="100"/>
      <c r="T37" s="100"/>
      <c r="U37" s="100"/>
      <c r="V37" s="100"/>
      <c r="W37" s="100">
        <v>25437979</v>
      </c>
      <c r="X37" s="100">
        <v>47642000</v>
      </c>
      <c r="Y37" s="100">
        <v>-22204021</v>
      </c>
      <c r="Z37" s="137">
        <v>-46.61</v>
      </c>
      <c r="AA37" s="102">
        <v>47642000</v>
      </c>
    </row>
    <row r="38" spans="1:27" ht="13.5">
      <c r="A38" s="269" t="s">
        <v>200</v>
      </c>
      <c r="B38" s="256"/>
      <c r="C38" s="257">
        <v>25437979</v>
      </c>
      <c r="D38" s="257"/>
      <c r="E38" s="258">
        <v>51649000</v>
      </c>
      <c r="F38" s="259">
        <v>51649000</v>
      </c>
      <c r="G38" s="259">
        <v>138045341</v>
      </c>
      <c r="H38" s="259">
        <v>57278162</v>
      </c>
      <c r="I38" s="259">
        <v>170723745</v>
      </c>
      <c r="J38" s="259">
        <v>170723745</v>
      </c>
      <c r="K38" s="259">
        <v>72271096</v>
      </c>
      <c r="L38" s="259">
        <v>132667913</v>
      </c>
      <c r="M38" s="259">
        <v>10538237</v>
      </c>
      <c r="N38" s="259">
        <v>10538237</v>
      </c>
      <c r="O38" s="259"/>
      <c r="P38" s="259"/>
      <c r="Q38" s="259"/>
      <c r="R38" s="259"/>
      <c r="S38" s="259"/>
      <c r="T38" s="259"/>
      <c r="U38" s="259"/>
      <c r="V38" s="259"/>
      <c r="W38" s="259">
        <v>10538237</v>
      </c>
      <c r="X38" s="259">
        <v>-38521000</v>
      </c>
      <c r="Y38" s="259">
        <v>49059237</v>
      </c>
      <c r="Z38" s="260">
        <v>-127.36</v>
      </c>
      <c r="AA38" s="261">
        <v>51649000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244673460</v>
      </c>
      <c r="D5" s="200">
        <f t="shared" si="0"/>
        <v>0</v>
      </c>
      <c r="E5" s="106">
        <f t="shared" si="0"/>
        <v>250424000</v>
      </c>
      <c r="F5" s="106">
        <f t="shared" si="0"/>
        <v>250424000</v>
      </c>
      <c r="G5" s="106">
        <f t="shared" si="0"/>
        <v>0</v>
      </c>
      <c r="H5" s="106">
        <f t="shared" si="0"/>
        <v>8172356</v>
      </c>
      <c r="I5" s="106">
        <f t="shared" si="0"/>
        <v>15521428</v>
      </c>
      <c r="J5" s="106">
        <f t="shared" si="0"/>
        <v>23693784</v>
      </c>
      <c r="K5" s="106">
        <f t="shared" si="0"/>
        <v>18677654</v>
      </c>
      <c r="L5" s="106">
        <f t="shared" si="0"/>
        <v>26083454</v>
      </c>
      <c r="M5" s="106">
        <f t="shared" si="0"/>
        <v>27845644</v>
      </c>
      <c r="N5" s="106">
        <f t="shared" si="0"/>
        <v>72606752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96300536</v>
      </c>
      <c r="X5" s="106">
        <f t="shared" si="0"/>
        <v>125212000</v>
      </c>
      <c r="Y5" s="106">
        <f t="shared" si="0"/>
        <v>-28911464</v>
      </c>
      <c r="Z5" s="201">
        <f>+IF(X5&lt;&gt;0,+(Y5/X5)*100,0)</f>
        <v>-23.090010542120567</v>
      </c>
      <c r="AA5" s="199">
        <f>SUM(AA11:AA18)</f>
        <v>250424000</v>
      </c>
    </row>
    <row r="6" spans="1:27" ht="13.5">
      <c r="A6" s="291" t="s">
        <v>204</v>
      </c>
      <c r="B6" s="142"/>
      <c r="C6" s="62"/>
      <c r="D6" s="156"/>
      <c r="E6" s="60">
        <v>1966000</v>
      </c>
      <c r="F6" s="60">
        <v>1966000</v>
      </c>
      <c r="G6" s="60"/>
      <c r="H6" s="60"/>
      <c r="I6" s="60">
        <v>55156</v>
      </c>
      <c r="J6" s="60">
        <v>55156</v>
      </c>
      <c r="K6" s="60">
        <v>141665</v>
      </c>
      <c r="L6" s="60"/>
      <c r="M6" s="60"/>
      <c r="N6" s="60">
        <v>141665</v>
      </c>
      <c r="O6" s="60"/>
      <c r="P6" s="60"/>
      <c r="Q6" s="60"/>
      <c r="R6" s="60"/>
      <c r="S6" s="60"/>
      <c r="T6" s="60"/>
      <c r="U6" s="60"/>
      <c r="V6" s="60"/>
      <c r="W6" s="60">
        <v>196821</v>
      </c>
      <c r="X6" s="60">
        <v>983000</v>
      </c>
      <c r="Y6" s="60">
        <v>-786179</v>
      </c>
      <c r="Z6" s="140">
        <v>-79.98</v>
      </c>
      <c r="AA6" s="155">
        <v>1966000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141236007</v>
      </c>
      <c r="D8" s="156"/>
      <c r="E8" s="60">
        <v>106463000</v>
      </c>
      <c r="F8" s="60">
        <v>106463000</v>
      </c>
      <c r="G8" s="60"/>
      <c r="H8" s="60">
        <v>8172356</v>
      </c>
      <c r="I8" s="60">
        <v>15466272</v>
      </c>
      <c r="J8" s="60">
        <v>23638628</v>
      </c>
      <c r="K8" s="60">
        <v>18535989</v>
      </c>
      <c r="L8" s="60">
        <v>25859044</v>
      </c>
      <c r="M8" s="60">
        <v>27845644</v>
      </c>
      <c r="N8" s="60">
        <v>72240677</v>
      </c>
      <c r="O8" s="60"/>
      <c r="P8" s="60"/>
      <c r="Q8" s="60"/>
      <c r="R8" s="60"/>
      <c r="S8" s="60"/>
      <c r="T8" s="60"/>
      <c r="U8" s="60"/>
      <c r="V8" s="60"/>
      <c r="W8" s="60">
        <v>95879305</v>
      </c>
      <c r="X8" s="60">
        <v>53231500</v>
      </c>
      <c r="Y8" s="60">
        <v>42647805</v>
      </c>
      <c r="Z8" s="140">
        <v>80.12</v>
      </c>
      <c r="AA8" s="155">
        <v>106463000</v>
      </c>
    </row>
    <row r="9" spans="1:27" ht="13.5">
      <c r="A9" s="291" t="s">
        <v>207</v>
      </c>
      <c r="B9" s="142"/>
      <c r="C9" s="62">
        <v>92325125</v>
      </c>
      <c r="D9" s="156"/>
      <c r="E9" s="60">
        <v>135405000</v>
      </c>
      <c r="F9" s="60">
        <v>135405000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67702500</v>
      </c>
      <c r="Y9" s="60">
        <v>-67702500</v>
      </c>
      <c r="Z9" s="140">
        <v>-100</v>
      </c>
      <c r="AA9" s="155">
        <v>135405000</v>
      </c>
    </row>
    <row r="10" spans="1:27" ht="13.5">
      <c r="A10" s="291" t="s">
        <v>208</v>
      </c>
      <c r="B10" s="142"/>
      <c r="C10" s="62"/>
      <c r="D10" s="156"/>
      <c r="E10" s="60">
        <v>67000</v>
      </c>
      <c r="F10" s="60">
        <v>67000</v>
      </c>
      <c r="G10" s="60"/>
      <c r="H10" s="60"/>
      <c r="I10" s="60"/>
      <c r="J10" s="60"/>
      <c r="K10" s="60"/>
      <c r="L10" s="60">
        <v>187405</v>
      </c>
      <c r="M10" s="60"/>
      <c r="N10" s="60">
        <v>187405</v>
      </c>
      <c r="O10" s="60"/>
      <c r="P10" s="60"/>
      <c r="Q10" s="60"/>
      <c r="R10" s="60"/>
      <c r="S10" s="60"/>
      <c r="T10" s="60"/>
      <c r="U10" s="60"/>
      <c r="V10" s="60"/>
      <c r="W10" s="60">
        <v>187405</v>
      </c>
      <c r="X10" s="60">
        <v>33500</v>
      </c>
      <c r="Y10" s="60">
        <v>153905</v>
      </c>
      <c r="Z10" s="140">
        <v>459.42</v>
      </c>
      <c r="AA10" s="155">
        <v>67000</v>
      </c>
    </row>
    <row r="11" spans="1:27" ht="13.5">
      <c r="A11" s="292" t="s">
        <v>209</v>
      </c>
      <c r="B11" s="142"/>
      <c r="C11" s="293">
        <f aca="true" t="shared" si="1" ref="C11:Y11">SUM(C6:C10)</f>
        <v>233561132</v>
      </c>
      <c r="D11" s="294">
        <f t="shared" si="1"/>
        <v>0</v>
      </c>
      <c r="E11" s="295">
        <f t="shared" si="1"/>
        <v>243901000</v>
      </c>
      <c r="F11" s="295">
        <f t="shared" si="1"/>
        <v>243901000</v>
      </c>
      <c r="G11" s="295">
        <f t="shared" si="1"/>
        <v>0</v>
      </c>
      <c r="H11" s="295">
        <f t="shared" si="1"/>
        <v>8172356</v>
      </c>
      <c r="I11" s="295">
        <f t="shared" si="1"/>
        <v>15521428</v>
      </c>
      <c r="J11" s="295">
        <f t="shared" si="1"/>
        <v>23693784</v>
      </c>
      <c r="K11" s="295">
        <f t="shared" si="1"/>
        <v>18677654</v>
      </c>
      <c r="L11" s="295">
        <f t="shared" si="1"/>
        <v>26046449</v>
      </c>
      <c r="M11" s="295">
        <f t="shared" si="1"/>
        <v>27845644</v>
      </c>
      <c r="N11" s="295">
        <f t="shared" si="1"/>
        <v>72569747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96263531</v>
      </c>
      <c r="X11" s="295">
        <f t="shared" si="1"/>
        <v>121950500</v>
      </c>
      <c r="Y11" s="295">
        <f t="shared" si="1"/>
        <v>-25686969</v>
      </c>
      <c r="Z11" s="296">
        <f>+IF(X11&lt;&gt;0,+(Y11/X11)*100,0)</f>
        <v>-21.06343885428924</v>
      </c>
      <c r="AA11" s="297">
        <f>SUM(AA6:AA10)</f>
        <v>243901000</v>
      </c>
    </row>
    <row r="12" spans="1:27" ht="13.5">
      <c r="A12" s="298" t="s">
        <v>210</v>
      </c>
      <c r="B12" s="136"/>
      <c r="C12" s="62">
        <v>2874881</v>
      </c>
      <c r="D12" s="156"/>
      <c r="E12" s="60">
        <v>3253000</v>
      </c>
      <c r="F12" s="60">
        <v>3253000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1626500</v>
      </c>
      <c r="Y12" s="60">
        <v>-1626500</v>
      </c>
      <c r="Z12" s="140">
        <v>-100</v>
      </c>
      <c r="AA12" s="155">
        <v>3253000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175845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4424366</v>
      </c>
      <c r="D15" s="156"/>
      <c r="E15" s="60">
        <v>3270000</v>
      </c>
      <c r="F15" s="60">
        <v>3270000</v>
      </c>
      <c r="G15" s="60"/>
      <c r="H15" s="60"/>
      <c r="I15" s="60"/>
      <c r="J15" s="60"/>
      <c r="K15" s="60"/>
      <c r="L15" s="60">
        <v>37005</v>
      </c>
      <c r="M15" s="60"/>
      <c r="N15" s="60">
        <v>37005</v>
      </c>
      <c r="O15" s="60"/>
      <c r="P15" s="60"/>
      <c r="Q15" s="60"/>
      <c r="R15" s="60"/>
      <c r="S15" s="60"/>
      <c r="T15" s="60"/>
      <c r="U15" s="60"/>
      <c r="V15" s="60"/>
      <c r="W15" s="60">
        <v>37005</v>
      </c>
      <c r="X15" s="60">
        <v>1635000</v>
      </c>
      <c r="Y15" s="60">
        <v>-1597995</v>
      </c>
      <c r="Z15" s="140">
        <v>-97.74</v>
      </c>
      <c r="AA15" s="155">
        <v>3270000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3637236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1966000</v>
      </c>
      <c r="F36" s="60">
        <f t="shared" si="4"/>
        <v>1966000</v>
      </c>
      <c r="G36" s="60">
        <f t="shared" si="4"/>
        <v>0</v>
      </c>
      <c r="H36" s="60">
        <f t="shared" si="4"/>
        <v>0</v>
      </c>
      <c r="I36" s="60">
        <f t="shared" si="4"/>
        <v>55156</v>
      </c>
      <c r="J36" s="60">
        <f t="shared" si="4"/>
        <v>55156</v>
      </c>
      <c r="K36" s="60">
        <f t="shared" si="4"/>
        <v>141665</v>
      </c>
      <c r="L36" s="60">
        <f t="shared" si="4"/>
        <v>0</v>
      </c>
      <c r="M36" s="60">
        <f t="shared" si="4"/>
        <v>0</v>
      </c>
      <c r="N36" s="60">
        <f t="shared" si="4"/>
        <v>141665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196821</v>
      </c>
      <c r="X36" s="60">
        <f t="shared" si="4"/>
        <v>983000</v>
      </c>
      <c r="Y36" s="60">
        <f t="shared" si="4"/>
        <v>-786179</v>
      </c>
      <c r="Z36" s="140">
        <f aca="true" t="shared" si="5" ref="Z36:Z49">+IF(X36&lt;&gt;0,+(Y36/X36)*100,0)</f>
        <v>-79.97751780264495</v>
      </c>
      <c r="AA36" s="155">
        <f>AA6+AA21</f>
        <v>1966000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141236007</v>
      </c>
      <c r="D38" s="156">
        <f t="shared" si="4"/>
        <v>0</v>
      </c>
      <c r="E38" s="60">
        <f t="shared" si="4"/>
        <v>106463000</v>
      </c>
      <c r="F38" s="60">
        <f t="shared" si="4"/>
        <v>106463000</v>
      </c>
      <c r="G38" s="60">
        <f t="shared" si="4"/>
        <v>0</v>
      </c>
      <c r="H38" s="60">
        <f t="shared" si="4"/>
        <v>8172356</v>
      </c>
      <c r="I38" s="60">
        <f t="shared" si="4"/>
        <v>15466272</v>
      </c>
      <c r="J38" s="60">
        <f t="shared" si="4"/>
        <v>23638628</v>
      </c>
      <c r="K38" s="60">
        <f t="shared" si="4"/>
        <v>18535989</v>
      </c>
      <c r="L38" s="60">
        <f t="shared" si="4"/>
        <v>25859044</v>
      </c>
      <c r="M38" s="60">
        <f t="shared" si="4"/>
        <v>27845644</v>
      </c>
      <c r="N38" s="60">
        <f t="shared" si="4"/>
        <v>72240677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95879305</v>
      </c>
      <c r="X38" s="60">
        <f t="shared" si="4"/>
        <v>53231500</v>
      </c>
      <c r="Y38" s="60">
        <f t="shared" si="4"/>
        <v>42647805</v>
      </c>
      <c r="Z38" s="140">
        <f t="shared" si="5"/>
        <v>80.11760893455943</v>
      </c>
      <c r="AA38" s="155">
        <f>AA8+AA23</f>
        <v>106463000</v>
      </c>
    </row>
    <row r="39" spans="1:27" ht="13.5">
      <c r="A39" s="291" t="s">
        <v>207</v>
      </c>
      <c r="B39" s="142"/>
      <c r="C39" s="62">
        <f t="shared" si="4"/>
        <v>92325125</v>
      </c>
      <c r="D39" s="156">
        <f t="shared" si="4"/>
        <v>0</v>
      </c>
      <c r="E39" s="60">
        <f t="shared" si="4"/>
        <v>135405000</v>
      </c>
      <c r="F39" s="60">
        <f t="shared" si="4"/>
        <v>135405000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67702500</v>
      </c>
      <c r="Y39" s="60">
        <f t="shared" si="4"/>
        <v>-67702500</v>
      </c>
      <c r="Z39" s="140">
        <f t="shared" si="5"/>
        <v>-100</v>
      </c>
      <c r="AA39" s="155">
        <f>AA9+AA24</f>
        <v>135405000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67000</v>
      </c>
      <c r="F40" s="60">
        <f t="shared" si="4"/>
        <v>67000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187405</v>
      </c>
      <c r="M40" s="60">
        <f t="shared" si="4"/>
        <v>0</v>
      </c>
      <c r="N40" s="60">
        <f t="shared" si="4"/>
        <v>187405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187405</v>
      </c>
      <c r="X40" s="60">
        <f t="shared" si="4"/>
        <v>33500</v>
      </c>
      <c r="Y40" s="60">
        <f t="shared" si="4"/>
        <v>153905</v>
      </c>
      <c r="Z40" s="140">
        <f t="shared" si="5"/>
        <v>459.4179104477612</v>
      </c>
      <c r="AA40" s="155">
        <f>AA10+AA25</f>
        <v>67000</v>
      </c>
    </row>
    <row r="41" spans="1:27" ht="13.5">
      <c r="A41" s="292" t="s">
        <v>209</v>
      </c>
      <c r="B41" s="142"/>
      <c r="C41" s="293">
        <f aca="true" t="shared" si="6" ref="C41:Y41">SUM(C36:C40)</f>
        <v>233561132</v>
      </c>
      <c r="D41" s="294">
        <f t="shared" si="6"/>
        <v>0</v>
      </c>
      <c r="E41" s="295">
        <f t="shared" si="6"/>
        <v>243901000</v>
      </c>
      <c r="F41" s="295">
        <f t="shared" si="6"/>
        <v>243901000</v>
      </c>
      <c r="G41" s="295">
        <f t="shared" si="6"/>
        <v>0</v>
      </c>
      <c r="H41" s="295">
        <f t="shared" si="6"/>
        <v>8172356</v>
      </c>
      <c r="I41" s="295">
        <f t="shared" si="6"/>
        <v>15521428</v>
      </c>
      <c r="J41" s="295">
        <f t="shared" si="6"/>
        <v>23693784</v>
      </c>
      <c r="K41" s="295">
        <f t="shared" si="6"/>
        <v>18677654</v>
      </c>
      <c r="L41" s="295">
        <f t="shared" si="6"/>
        <v>26046449</v>
      </c>
      <c r="M41" s="295">
        <f t="shared" si="6"/>
        <v>27845644</v>
      </c>
      <c r="N41" s="295">
        <f t="shared" si="6"/>
        <v>72569747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96263531</v>
      </c>
      <c r="X41" s="295">
        <f t="shared" si="6"/>
        <v>121950500</v>
      </c>
      <c r="Y41" s="295">
        <f t="shared" si="6"/>
        <v>-25686969</v>
      </c>
      <c r="Z41" s="296">
        <f t="shared" si="5"/>
        <v>-21.06343885428924</v>
      </c>
      <c r="AA41" s="297">
        <f>SUM(AA36:AA40)</f>
        <v>243901000</v>
      </c>
    </row>
    <row r="42" spans="1:27" ht="13.5">
      <c r="A42" s="298" t="s">
        <v>210</v>
      </c>
      <c r="B42" s="136"/>
      <c r="C42" s="95">
        <f aca="true" t="shared" si="7" ref="C42:Y48">C12+C27</f>
        <v>2874881</v>
      </c>
      <c r="D42" s="129">
        <f t="shared" si="7"/>
        <v>0</v>
      </c>
      <c r="E42" s="54">
        <f t="shared" si="7"/>
        <v>3253000</v>
      </c>
      <c r="F42" s="54">
        <f t="shared" si="7"/>
        <v>3253000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1626500</v>
      </c>
      <c r="Y42" s="54">
        <f t="shared" si="7"/>
        <v>-1626500</v>
      </c>
      <c r="Z42" s="184">
        <f t="shared" si="5"/>
        <v>-100</v>
      </c>
      <c r="AA42" s="130">
        <f aca="true" t="shared" si="8" ref="AA42:AA48">AA12+AA27</f>
        <v>3253000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175845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4424366</v>
      </c>
      <c r="D45" s="129">
        <f t="shared" si="7"/>
        <v>0</v>
      </c>
      <c r="E45" s="54">
        <f t="shared" si="7"/>
        <v>3270000</v>
      </c>
      <c r="F45" s="54">
        <f t="shared" si="7"/>
        <v>3270000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37005</v>
      </c>
      <c r="M45" s="54">
        <f t="shared" si="7"/>
        <v>0</v>
      </c>
      <c r="N45" s="54">
        <f t="shared" si="7"/>
        <v>37005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37005</v>
      </c>
      <c r="X45" s="54">
        <f t="shared" si="7"/>
        <v>1635000</v>
      </c>
      <c r="Y45" s="54">
        <f t="shared" si="7"/>
        <v>-1597995</v>
      </c>
      <c r="Z45" s="184">
        <f t="shared" si="5"/>
        <v>-97.73669724770642</v>
      </c>
      <c r="AA45" s="130">
        <f t="shared" si="8"/>
        <v>3270000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3637236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244673460</v>
      </c>
      <c r="D49" s="218">
        <f t="shared" si="9"/>
        <v>0</v>
      </c>
      <c r="E49" s="220">
        <f t="shared" si="9"/>
        <v>250424000</v>
      </c>
      <c r="F49" s="220">
        <f t="shared" si="9"/>
        <v>250424000</v>
      </c>
      <c r="G49" s="220">
        <f t="shared" si="9"/>
        <v>0</v>
      </c>
      <c r="H49" s="220">
        <f t="shared" si="9"/>
        <v>8172356</v>
      </c>
      <c r="I49" s="220">
        <f t="shared" si="9"/>
        <v>15521428</v>
      </c>
      <c r="J49" s="220">
        <f t="shared" si="9"/>
        <v>23693784</v>
      </c>
      <c r="K49" s="220">
        <f t="shared" si="9"/>
        <v>18677654</v>
      </c>
      <c r="L49" s="220">
        <f t="shared" si="9"/>
        <v>26083454</v>
      </c>
      <c r="M49" s="220">
        <f t="shared" si="9"/>
        <v>27845644</v>
      </c>
      <c r="N49" s="220">
        <f t="shared" si="9"/>
        <v>72606752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96300536</v>
      </c>
      <c r="X49" s="220">
        <f t="shared" si="9"/>
        <v>125212000</v>
      </c>
      <c r="Y49" s="220">
        <f t="shared" si="9"/>
        <v>-28911464</v>
      </c>
      <c r="Z49" s="221">
        <f t="shared" si="5"/>
        <v>-23.090010542120567</v>
      </c>
      <c r="AA49" s="222">
        <f>SUM(AA41:AA48)</f>
        <v>250424000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5946930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725545</v>
      </c>
      <c r="I51" s="54">
        <f t="shared" si="10"/>
        <v>201640</v>
      </c>
      <c r="J51" s="54">
        <f t="shared" si="10"/>
        <v>927185</v>
      </c>
      <c r="K51" s="54">
        <f t="shared" si="10"/>
        <v>611685</v>
      </c>
      <c r="L51" s="54">
        <f t="shared" si="10"/>
        <v>0</v>
      </c>
      <c r="M51" s="54">
        <f t="shared" si="10"/>
        <v>584054</v>
      </c>
      <c r="N51" s="54">
        <f t="shared" si="10"/>
        <v>1195739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2122924</v>
      </c>
      <c r="X51" s="54">
        <f t="shared" si="10"/>
        <v>0</v>
      </c>
      <c r="Y51" s="54">
        <f t="shared" si="10"/>
        <v>2122924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5946930</v>
      </c>
      <c r="D54" s="156"/>
      <c r="E54" s="60"/>
      <c r="F54" s="60"/>
      <c r="G54" s="60"/>
      <c r="H54" s="60">
        <v>602495</v>
      </c>
      <c r="I54" s="60">
        <v>77057</v>
      </c>
      <c r="J54" s="60">
        <v>679552</v>
      </c>
      <c r="K54" s="60">
        <v>96426</v>
      </c>
      <c r="L54" s="60"/>
      <c r="M54" s="60">
        <v>88178</v>
      </c>
      <c r="N54" s="60">
        <v>184604</v>
      </c>
      <c r="O54" s="60"/>
      <c r="P54" s="60"/>
      <c r="Q54" s="60"/>
      <c r="R54" s="60"/>
      <c r="S54" s="60"/>
      <c r="T54" s="60"/>
      <c r="U54" s="60"/>
      <c r="V54" s="60"/>
      <c r="W54" s="60">
        <v>864156</v>
      </c>
      <c r="X54" s="60"/>
      <c r="Y54" s="60">
        <v>864156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>
        <v>381669</v>
      </c>
      <c r="L55" s="60"/>
      <c r="M55" s="60">
        <v>380060</v>
      </c>
      <c r="N55" s="60">
        <v>761729</v>
      </c>
      <c r="O55" s="60"/>
      <c r="P55" s="60"/>
      <c r="Q55" s="60"/>
      <c r="R55" s="60"/>
      <c r="S55" s="60"/>
      <c r="T55" s="60"/>
      <c r="U55" s="60"/>
      <c r="V55" s="60"/>
      <c r="W55" s="60">
        <v>761729</v>
      </c>
      <c r="X55" s="60"/>
      <c r="Y55" s="60">
        <v>761729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5946930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602495</v>
      </c>
      <c r="I57" s="295">
        <f t="shared" si="11"/>
        <v>77057</v>
      </c>
      <c r="J57" s="295">
        <f t="shared" si="11"/>
        <v>679552</v>
      </c>
      <c r="K57" s="295">
        <f t="shared" si="11"/>
        <v>478095</v>
      </c>
      <c r="L57" s="295">
        <f t="shared" si="11"/>
        <v>0</v>
      </c>
      <c r="M57" s="295">
        <f t="shared" si="11"/>
        <v>468238</v>
      </c>
      <c r="N57" s="295">
        <f t="shared" si="11"/>
        <v>946333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1625885</v>
      </c>
      <c r="X57" s="295">
        <f t="shared" si="11"/>
        <v>0</v>
      </c>
      <c r="Y57" s="295">
        <f t="shared" si="11"/>
        <v>1625885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>
        <v>123050</v>
      </c>
      <c r="I61" s="60">
        <v>124583</v>
      </c>
      <c r="J61" s="60">
        <v>247633</v>
      </c>
      <c r="K61" s="60">
        <v>133590</v>
      </c>
      <c r="L61" s="60"/>
      <c r="M61" s="60">
        <v>115816</v>
      </c>
      <c r="N61" s="60">
        <v>249406</v>
      </c>
      <c r="O61" s="60"/>
      <c r="P61" s="60"/>
      <c r="Q61" s="60"/>
      <c r="R61" s="60"/>
      <c r="S61" s="60"/>
      <c r="T61" s="60"/>
      <c r="U61" s="60"/>
      <c r="V61" s="60"/>
      <c r="W61" s="60">
        <v>497039</v>
      </c>
      <c r="X61" s="60"/>
      <c r="Y61" s="60">
        <v>497039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1558</v>
      </c>
      <c r="I65" s="60"/>
      <c r="J65" s="60">
        <v>1558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1558</v>
      </c>
      <c r="X65" s="60"/>
      <c r="Y65" s="60">
        <v>1558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29017</v>
      </c>
      <c r="H66" s="275"/>
      <c r="I66" s="275"/>
      <c r="J66" s="275">
        <v>29017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29017</v>
      </c>
      <c r="X66" s="275"/>
      <c r="Y66" s="275">
        <v>29017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230188</v>
      </c>
      <c r="H67" s="60">
        <v>677839</v>
      </c>
      <c r="I67" s="60">
        <v>93414</v>
      </c>
      <c r="J67" s="60">
        <v>1001441</v>
      </c>
      <c r="K67" s="60">
        <v>602777</v>
      </c>
      <c r="L67" s="60">
        <v>728755</v>
      </c>
      <c r="M67" s="60"/>
      <c r="N67" s="60">
        <v>1331532</v>
      </c>
      <c r="O67" s="60"/>
      <c r="P67" s="60"/>
      <c r="Q67" s="60"/>
      <c r="R67" s="60"/>
      <c r="S67" s="60"/>
      <c r="T67" s="60"/>
      <c r="U67" s="60"/>
      <c r="V67" s="60"/>
      <c r="W67" s="60">
        <v>2332973</v>
      </c>
      <c r="X67" s="60"/>
      <c r="Y67" s="60">
        <v>2332973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46148</v>
      </c>
      <c r="I68" s="60">
        <v>83225</v>
      </c>
      <c r="J68" s="60">
        <v>129373</v>
      </c>
      <c r="K68" s="60">
        <v>8907</v>
      </c>
      <c r="L68" s="60">
        <v>42154</v>
      </c>
      <c r="M68" s="60"/>
      <c r="N68" s="60">
        <v>51061</v>
      </c>
      <c r="O68" s="60"/>
      <c r="P68" s="60"/>
      <c r="Q68" s="60"/>
      <c r="R68" s="60"/>
      <c r="S68" s="60"/>
      <c r="T68" s="60"/>
      <c r="U68" s="60"/>
      <c r="V68" s="60"/>
      <c r="W68" s="60">
        <v>180434</v>
      </c>
      <c r="X68" s="60"/>
      <c r="Y68" s="60">
        <v>180434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259205</v>
      </c>
      <c r="H69" s="220">
        <f t="shared" si="12"/>
        <v>725545</v>
      </c>
      <c r="I69" s="220">
        <f t="shared" si="12"/>
        <v>176639</v>
      </c>
      <c r="J69" s="220">
        <f t="shared" si="12"/>
        <v>1161389</v>
      </c>
      <c r="K69" s="220">
        <f t="shared" si="12"/>
        <v>611684</v>
      </c>
      <c r="L69" s="220">
        <f t="shared" si="12"/>
        <v>770909</v>
      </c>
      <c r="M69" s="220">
        <f t="shared" si="12"/>
        <v>0</v>
      </c>
      <c r="N69" s="220">
        <f t="shared" si="12"/>
        <v>1382593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2543982</v>
      </c>
      <c r="X69" s="220">
        <f t="shared" si="12"/>
        <v>0</v>
      </c>
      <c r="Y69" s="220">
        <f t="shared" si="12"/>
        <v>2543982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233561132</v>
      </c>
      <c r="D5" s="357">
        <f t="shared" si="0"/>
        <v>0</v>
      </c>
      <c r="E5" s="356">
        <f t="shared" si="0"/>
        <v>243901000</v>
      </c>
      <c r="F5" s="358">
        <f t="shared" si="0"/>
        <v>243901000</v>
      </c>
      <c r="G5" s="358">
        <f t="shared" si="0"/>
        <v>0</v>
      </c>
      <c r="H5" s="356">
        <f t="shared" si="0"/>
        <v>8172356</v>
      </c>
      <c r="I5" s="356">
        <f t="shared" si="0"/>
        <v>15521428</v>
      </c>
      <c r="J5" s="358">
        <f t="shared" si="0"/>
        <v>23693784</v>
      </c>
      <c r="K5" s="358">
        <f t="shared" si="0"/>
        <v>18677654</v>
      </c>
      <c r="L5" s="356">
        <f t="shared" si="0"/>
        <v>26046449</v>
      </c>
      <c r="M5" s="356">
        <f t="shared" si="0"/>
        <v>27845644</v>
      </c>
      <c r="N5" s="358">
        <f t="shared" si="0"/>
        <v>72569747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96263531</v>
      </c>
      <c r="X5" s="356">
        <f t="shared" si="0"/>
        <v>121950500</v>
      </c>
      <c r="Y5" s="358">
        <f t="shared" si="0"/>
        <v>-25686969</v>
      </c>
      <c r="Z5" s="359">
        <f>+IF(X5&lt;&gt;0,+(Y5/X5)*100,0)</f>
        <v>-21.06343885428924</v>
      </c>
      <c r="AA5" s="360">
        <f>+AA6+AA8+AA11+AA13+AA15</f>
        <v>243901000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1966000</v>
      </c>
      <c r="F6" s="59">
        <f t="shared" si="1"/>
        <v>1966000</v>
      </c>
      <c r="G6" s="59">
        <f t="shared" si="1"/>
        <v>0</v>
      </c>
      <c r="H6" s="60">
        <f t="shared" si="1"/>
        <v>0</v>
      </c>
      <c r="I6" s="60">
        <f t="shared" si="1"/>
        <v>55156</v>
      </c>
      <c r="J6" s="59">
        <f t="shared" si="1"/>
        <v>55156</v>
      </c>
      <c r="K6" s="59">
        <f t="shared" si="1"/>
        <v>141665</v>
      </c>
      <c r="L6" s="60">
        <f t="shared" si="1"/>
        <v>0</v>
      </c>
      <c r="M6" s="60">
        <f t="shared" si="1"/>
        <v>0</v>
      </c>
      <c r="N6" s="59">
        <f t="shared" si="1"/>
        <v>141665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196821</v>
      </c>
      <c r="X6" s="60">
        <f t="shared" si="1"/>
        <v>983000</v>
      </c>
      <c r="Y6" s="59">
        <f t="shared" si="1"/>
        <v>-786179</v>
      </c>
      <c r="Z6" s="61">
        <f>+IF(X6&lt;&gt;0,+(Y6/X6)*100,0)</f>
        <v>-79.97751780264495</v>
      </c>
      <c r="AA6" s="62">
        <f t="shared" si="1"/>
        <v>1966000</v>
      </c>
    </row>
    <row r="7" spans="1:27" ht="13.5">
      <c r="A7" s="291" t="s">
        <v>228</v>
      </c>
      <c r="B7" s="142"/>
      <c r="C7" s="60"/>
      <c r="D7" s="340"/>
      <c r="E7" s="60">
        <v>1966000</v>
      </c>
      <c r="F7" s="59">
        <v>1966000</v>
      </c>
      <c r="G7" s="59"/>
      <c r="H7" s="60"/>
      <c r="I7" s="60">
        <v>55156</v>
      </c>
      <c r="J7" s="59">
        <v>55156</v>
      </c>
      <c r="K7" s="59">
        <v>141665</v>
      </c>
      <c r="L7" s="60"/>
      <c r="M7" s="60"/>
      <c r="N7" s="59">
        <v>141665</v>
      </c>
      <c r="O7" s="59"/>
      <c r="P7" s="60"/>
      <c r="Q7" s="60"/>
      <c r="R7" s="59"/>
      <c r="S7" s="59"/>
      <c r="T7" s="60"/>
      <c r="U7" s="60"/>
      <c r="V7" s="59"/>
      <c r="W7" s="59">
        <v>196821</v>
      </c>
      <c r="X7" s="60">
        <v>983000</v>
      </c>
      <c r="Y7" s="59">
        <v>-786179</v>
      </c>
      <c r="Z7" s="61">
        <v>-79.98</v>
      </c>
      <c r="AA7" s="62">
        <v>1966000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141236007</v>
      </c>
      <c r="D11" s="363">
        <f aca="true" t="shared" si="3" ref="D11:AA11">+D12</f>
        <v>0</v>
      </c>
      <c r="E11" s="362">
        <f t="shared" si="3"/>
        <v>106463000</v>
      </c>
      <c r="F11" s="364">
        <f t="shared" si="3"/>
        <v>106463000</v>
      </c>
      <c r="G11" s="364">
        <f t="shared" si="3"/>
        <v>0</v>
      </c>
      <c r="H11" s="362">
        <f t="shared" si="3"/>
        <v>8172356</v>
      </c>
      <c r="I11" s="362">
        <f t="shared" si="3"/>
        <v>15466272</v>
      </c>
      <c r="J11" s="364">
        <f t="shared" si="3"/>
        <v>23638628</v>
      </c>
      <c r="K11" s="364">
        <f t="shared" si="3"/>
        <v>18535989</v>
      </c>
      <c r="L11" s="362">
        <f t="shared" si="3"/>
        <v>25859044</v>
      </c>
      <c r="M11" s="362">
        <f t="shared" si="3"/>
        <v>27845644</v>
      </c>
      <c r="N11" s="364">
        <f t="shared" si="3"/>
        <v>72240677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95879305</v>
      </c>
      <c r="X11" s="362">
        <f t="shared" si="3"/>
        <v>53231500</v>
      </c>
      <c r="Y11" s="364">
        <f t="shared" si="3"/>
        <v>42647805</v>
      </c>
      <c r="Z11" s="365">
        <f>+IF(X11&lt;&gt;0,+(Y11/X11)*100,0)</f>
        <v>80.11760893455943</v>
      </c>
      <c r="AA11" s="366">
        <f t="shared" si="3"/>
        <v>106463000</v>
      </c>
    </row>
    <row r="12" spans="1:27" ht="13.5">
      <c r="A12" s="291" t="s">
        <v>231</v>
      </c>
      <c r="B12" s="136"/>
      <c r="C12" s="60">
        <v>141236007</v>
      </c>
      <c r="D12" s="340"/>
      <c r="E12" s="60">
        <v>106463000</v>
      </c>
      <c r="F12" s="59">
        <v>106463000</v>
      </c>
      <c r="G12" s="59"/>
      <c r="H12" s="60">
        <v>8172356</v>
      </c>
      <c r="I12" s="60">
        <v>15466272</v>
      </c>
      <c r="J12" s="59">
        <v>23638628</v>
      </c>
      <c r="K12" s="59">
        <v>18535989</v>
      </c>
      <c r="L12" s="60">
        <v>25859044</v>
      </c>
      <c r="M12" s="60">
        <v>27845644</v>
      </c>
      <c r="N12" s="59">
        <v>72240677</v>
      </c>
      <c r="O12" s="59"/>
      <c r="P12" s="60"/>
      <c r="Q12" s="60"/>
      <c r="R12" s="59"/>
      <c r="S12" s="59"/>
      <c r="T12" s="60"/>
      <c r="U12" s="60"/>
      <c r="V12" s="59"/>
      <c r="W12" s="59">
        <v>95879305</v>
      </c>
      <c r="X12" s="60">
        <v>53231500</v>
      </c>
      <c r="Y12" s="59">
        <v>42647805</v>
      </c>
      <c r="Z12" s="61">
        <v>80.12</v>
      </c>
      <c r="AA12" s="62">
        <v>106463000</v>
      </c>
    </row>
    <row r="13" spans="1:27" ht="13.5">
      <c r="A13" s="361" t="s">
        <v>207</v>
      </c>
      <c r="B13" s="136"/>
      <c r="C13" s="275">
        <f>+C14</f>
        <v>92325125</v>
      </c>
      <c r="D13" s="341">
        <f aca="true" t="shared" si="4" ref="D13:AA13">+D14</f>
        <v>0</v>
      </c>
      <c r="E13" s="275">
        <f t="shared" si="4"/>
        <v>135405000</v>
      </c>
      <c r="F13" s="342">
        <f t="shared" si="4"/>
        <v>135405000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67702500</v>
      </c>
      <c r="Y13" s="342">
        <f t="shared" si="4"/>
        <v>-67702500</v>
      </c>
      <c r="Z13" s="335">
        <f>+IF(X13&lt;&gt;0,+(Y13/X13)*100,0)</f>
        <v>-100</v>
      </c>
      <c r="AA13" s="273">
        <f t="shared" si="4"/>
        <v>135405000</v>
      </c>
    </row>
    <row r="14" spans="1:27" ht="13.5">
      <c r="A14" s="291" t="s">
        <v>232</v>
      </c>
      <c r="B14" s="136"/>
      <c r="C14" s="60">
        <v>92325125</v>
      </c>
      <c r="D14" s="340"/>
      <c r="E14" s="60">
        <v>135405000</v>
      </c>
      <c r="F14" s="59">
        <v>135405000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67702500</v>
      </c>
      <c r="Y14" s="59">
        <v>-67702500</v>
      </c>
      <c r="Z14" s="61">
        <v>-100</v>
      </c>
      <c r="AA14" s="62">
        <v>135405000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67000</v>
      </c>
      <c r="F15" s="59">
        <f t="shared" si="5"/>
        <v>67000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187405</v>
      </c>
      <c r="M15" s="60">
        <f t="shared" si="5"/>
        <v>0</v>
      </c>
      <c r="N15" s="59">
        <f t="shared" si="5"/>
        <v>187405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187405</v>
      </c>
      <c r="X15" s="60">
        <f t="shared" si="5"/>
        <v>33500</v>
      </c>
      <c r="Y15" s="59">
        <f t="shared" si="5"/>
        <v>153905</v>
      </c>
      <c r="Z15" s="61">
        <f>+IF(X15&lt;&gt;0,+(Y15/X15)*100,0)</f>
        <v>459.4179104477612</v>
      </c>
      <c r="AA15" s="62">
        <f>SUM(AA16:AA20)</f>
        <v>67000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67000</v>
      </c>
      <c r="F20" s="59">
        <v>67000</v>
      </c>
      <c r="G20" s="59"/>
      <c r="H20" s="60"/>
      <c r="I20" s="60"/>
      <c r="J20" s="59"/>
      <c r="K20" s="59"/>
      <c r="L20" s="60">
        <v>187405</v>
      </c>
      <c r="M20" s="60"/>
      <c r="N20" s="59">
        <v>187405</v>
      </c>
      <c r="O20" s="59"/>
      <c r="P20" s="60"/>
      <c r="Q20" s="60"/>
      <c r="R20" s="59"/>
      <c r="S20" s="59"/>
      <c r="T20" s="60"/>
      <c r="U20" s="60"/>
      <c r="V20" s="59"/>
      <c r="W20" s="59">
        <v>187405</v>
      </c>
      <c r="X20" s="60">
        <v>33500</v>
      </c>
      <c r="Y20" s="59">
        <v>153905</v>
      </c>
      <c r="Z20" s="61">
        <v>459.42</v>
      </c>
      <c r="AA20" s="62">
        <v>67000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2874881</v>
      </c>
      <c r="D22" s="344">
        <f t="shared" si="6"/>
        <v>0</v>
      </c>
      <c r="E22" s="343">
        <f t="shared" si="6"/>
        <v>3253000</v>
      </c>
      <c r="F22" s="345">
        <f t="shared" si="6"/>
        <v>3253000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1626500</v>
      </c>
      <c r="Y22" s="345">
        <f t="shared" si="6"/>
        <v>-1626500</v>
      </c>
      <c r="Z22" s="336">
        <f>+IF(X22&lt;&gt;0,+(Y22/X22)*100,0)</f>
        <v>-100</v>
      </c>
      <c r="AA22" s="350">
        <f>SUM(AA23:AA32)</f>
        <v>3253000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3000000</v>
      </c>
      <c r="F25" s="59">
        <v>3000000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1500000</v>
      </c>
      <c r="Y25" s="59">
        <v>-1500000</v>
      </c>
      <c r="Z25" s="61">
        <v>-100</v>
      </c>
      <c r="AA25" s="62">
        <v>3000000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2874881</v>
      </c>
      <c r="D32" s="340"/>
      <c r="E32" s="60">
        <v>253000</v>
      </c>
      <c r="F32" s="59">
        <v>253000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126500</v>
      </c>
      <c r="Y32" s="59">
        <v>-126500</v>
      </c>
      <c r="Z32" s="61">
        <v>-100</v>
      </c>
      <c r="AA32" s="62">
        <v>253000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175845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175845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4424366</v>
      </c>
      <c r="D40" s="344">
        <f t="shared" si="9"/>
        <v>0</v>
      </c>
      <c r="E40" s="343">
        <f t="shared" si="9"/>
        <v>3270000</v>
      </c>
      <c r="F40" s="345">
        <f t="shared" si="9"/>
        <v>3270000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37005</v>
      </c>
      <c r="M40" s="343">
        <f t="shared" si="9"/>
        <v>0</v>
      </c>
      <c r="N40" s="345">
        <f t="shared" si="9"/>
        <v>37005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37005</v>
      </c>
      <c r="X40" s="343">
        <f t="shared" si="9"/>
        <v>1635000</v>
      </c>
      <c r="Y40" s="345">
        <f t="shared" si="9"/>
        <v>-1597995</v>
      </c>
      <c r="Z40" s="336">
        <f>+IF(X40&lt;&gt;0,+(Y40/X40)*100,0)</f>
        <v>-97.73669724770642</v>
      </c>
      <c r="AA40" s="350">
        <f>SUM(AA41:AA49)</f>
        <v>3270000</v>
      </c>
    </row>
    <row r="41" spans="1:27" ht="13.5">
      <c r="A41" s="361" t="s">
        <v>247</v>
      </c>
      <c r="B41" s="142"/>
      <c r="C41" s="362">
        <v>498367</v>
      </c>
      <c r="D41" s="363"/>
      <c r="E41" s="362">
        <v>475000</v>
      </c>
      <c r="F41" s="364">
        <v>475000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237500</v>
      </c>
      <c r="Y41" s="364">
        <v>-237500</v>
      </c>
      <c r="Z41" s="365">
        <v>-100</v>
      </c>
      <c r="AA41" s="366">
        <v>475000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1423183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295000</v>
      </c>
      <c r="F44" s="53">
        <v>295000</v>
      </c>
      <c r="G44" s="53"/>
      <c r="H44" s="54"/>
      <c r="I44" s="54"/>
      <c r="J44" s="53"/>
      <c r="K44" s="53"/>
      <c r="L44" s="54">
        <v>37005</v>
      </c>
      <c r="M44" s="54"/>
      <c r="N44" s="53">
        <v>37005</v>
      </c>
      <c r="O44" s="53"/>
      <c r="P44" s="54"/>
      <c r="Q44" s="54"/>
      <c r="R44" s="53"/>
      <c r="S44" s="53"/>
      <c r="T44" s="54"/>
      <c r="U44" s="54"/>
      <c r="V44" s="53"/>
      <c r="W44" s="53">
        <v>37005</v>
      </c>
      <c r="X44" s="54">
        <v>147500</v>
      </c>
      <c r="Y44" s="53">
        <v>-110495</v>
      </c>
      <c r="Z44" s="94">
        <v>-74.91</v>
      </c>
      <c r="AA44" s="95">
        <v>295000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2502816</v>
      </c>
      <c r="D47" s="368"/>
      <c r="E47" s="54">
        <v>2000000</v>
      </c>
      <c r="F47" s="53">
        <v>2000000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1000000</v>
      </c>
      <c r="Y47" s="53">
        <v>-1000000</v>
      </c>
      <c r="Z47" s="94">
        <v>-100</v>
      </c>
      <c r="AA47" s="95">
        <v>2000000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500000</v>
      </c>
      <c r="F49" s="53">
        <v>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250000</v>
      </c>
      <c r="Y49" s="53">
        <v>-250000</v>
      </c>
      <c r="Z49" s="94">
        <v>-100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3637236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3637236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244673460</v>
      </c>
      <c r="D60" s="346">
        <f t="shared" si="14"/>
        <v>0</v>
      </c>
      <c r="E60" s="219">
        <f t="shared" si="14"/>
        <v>250424000</v>
      </c>
      <c r="F60" s="264">
        <f t="shared" si="14"/>
        <v>250424000</v>
      </c>
      <c r="G60" s="264">
        <f t="shared" si="14"/>
        <v>0</v>
      </c>
      <c r="H60" s="219">
        <f t="shared" si="14"/>
        <v>8172356</v>
      </c>
      <c r="I60" s="219">
        <f t="shared" si="14"/>
        <v>15521428</v>
      </c>
      <c r="J60" s="264">
        <f t="shared" si="14"/>
        <v>23693784</v>
      </c>
      <c r="K60" s="264">
        <f t="shared" si="14"/>
        <v>18677654</v>
      </c>
      <c r="L60" s="219">
        <f t="shared" si="14"/>
        <v>26083454</v>
      </c>
      <c r="M60" s="219">
        <f t="shared" si="14"/>
        <v>27845644</v>
      </c>
      <c r="N60" s="264">
        <f t="shared" si="14"/>
        <v>72606752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96300536</v>
      </c>
      <c r="X60" s="219">
        <f t="shared" si="14"/>
        <v>125212000</v>
      </c>
      <c r="Y60" s="264">
        <f t="shared" si="14"/>
        <v>-28911464</v>
      </c>
      <c r="Z60" s="337">
        <f>+IF(X60&lt;&gt;0,+(Y60/X60)*100,0)</f>
        <v>-23.090010542120567</v>
      </c>
      <c r="AA60" s="232">
        <f>+AA57+AA54+AA51+AA40+AA37+AA34+AA22+AA5</f>
        <v>250424000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2014-02-05T07:15:35Z</dcterms:created>
  <dcterms:modified xsi:type="dcterms:W3CDTF">2014-02-05T07:15:39Z</dcterms:modified>
  <cp:category/>
  <cp:version/>
  <cp:contentType/>
  <cp:contentStatus/>
</cp:coreProperties>
</file>