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<sst xmlns="http://schemas.openxmlformats.org/spreadsheetml/2006/main" count="855" uniqueCount="302">
  <si>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Amajuba(DC25)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</si>
  <si>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</si>
  <si>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</si>
  <si>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</si>
  <si>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</si>
  <si>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</si>
  <si>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</si>
  <si>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</si>
  <si>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</si>
  <si>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</si>
  <si>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</si>
  <si>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</si>
  <si>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</si>
  <si>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</si>
  <si>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</si>
  <si>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</si>
  <si>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</si>
  <si>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</si>
  <si>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</si>
  <si>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</si>
  <si>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</si>
  <si>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</si>
  <si>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</si>
  <si>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</si>
  <si>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</si>
  <si>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</si>
  <si>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</si>
  <si>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</si>
  <si>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</si>
  <si>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</si>
  <si>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</si>
  <si>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</si>
  <si>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</si>
  <si>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</si>
  <si>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</si>
  <si>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</si>
  <si>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</si>
  <si>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</si>
  <si>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</si>
  <si>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</si>
  <si>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</si>
  <si>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</si>
  <si>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</si>
  <si>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</si>
  <si>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</si>
  <si>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</si>
  <si>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</si>
  <si>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</si>
  <si>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</si>
  <si>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</si>
  <si>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</si>
  <si>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</si>
  <si>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</si>
  <si>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</si>
  <si>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</si>
  <si>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</si>
  <si>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</si>
  <si>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</si>
  <si>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</si>
  <si>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</si>
  <si>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</si>
  <si>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</si>
  <si>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</si>
  <si>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</si>
  <si>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</si>
  <si>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</si>
  <si>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</si>
  <si>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</si>
  <si>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</si>
  <si>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</si>
  <si>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Amajuba(DC25)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</si>
  <si>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</si>
  <si>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</si>
  <si>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</si>
  <si>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</si>
  <si>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</si>
  <si>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</si>
  <si>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</si>
  <si>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</si>
  <si>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</si>
  <si>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</si>
  <si>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</si>
  <si>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</si>
  <si>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</si>
  <si>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</si>
  <si>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</si>
  <si>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</si>
  <si>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</si>
  <si>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</si>
  <si>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</si>
  <si>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</si>
  <si>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</si>
  <si>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</si>
  <si>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</si>
  <si>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</si>
  <si>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</si>
  <si>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</si>
  <si>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</si>
  <si>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</si>
  <si>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</si>
  <si>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Amajuba(DC25)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</si>
  <si>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</si>
  <si>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</si>
  <si>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</si>
  <si>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</si>
  <si>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</si>
  <si>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</si>
  <si>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</si>
  <si>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</si>
  <si>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</si>
  <si>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</si>
  <si>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</si>
  <si>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</si>
  <si>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</si>
  <si>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</si>
  <si>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</si>
  <si>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</si>
  <si>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</si>
  <si>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</si>
  <si>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</si>
  <si>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</si>
  <si>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</si>
  <si>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</si>
  <si>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</si>
  <si>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</si>
  <si>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</si>
  <si>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</si>
  <si>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</si>
  <si>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</si>
  <si>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Amajuba(DC25)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</si>
  <si>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</si>
  <si>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</si>
  <si>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</si>
  <si>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</si>
  <si>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</si>
  <si>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</si>
  <si>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</si>
  <si>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</si>
  <si>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</si>
  <si>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</si>
  <si>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Amajuba(DC25)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</si>
  <si>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</si>
  <si>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</si>
  <si>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</si>
  <si>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</si>
  <si>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</si>
  <si>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</si>
  <si>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</si>
  <si>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</si>
  <si>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</si>
  <si>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</si>
  <si>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</si>
  <si>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</si>
  <si>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</si>
  <si>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</si>
  <si>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</si>
  <si>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</si>
  <si>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</si>
  <si>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</si>
  <si>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</si>
  <si>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</si>
  <si>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</si>
  <si>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</si>
  <si>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</si>
  <si>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</si>
  <si>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</si>
  <si>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</si>
  <si>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</si>
  <si>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</si>
  <si>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</si>
  <si>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</si>
  <si>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</si>
  <si>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</si>
  <si>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</si>
  <si>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Amajuba(DC25)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</si>
  <si>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</si>
  <si>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</si>
  <si>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</si>
  <si>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</si>
  <si>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</si>
  <si>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</si>
  <si>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</si>
  <si>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</si>
  <si>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</si>
  <si>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</si>
  <si>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</si>
  <si>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</si>
  <si>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</si>
  <si>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</si>
  <si>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</si>
  <si>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</si>
  <si>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</si>
  <si>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</si>
  <si>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</si>
  <si>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</si>
  <si>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</si>
  <si>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</si>
  <si>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</si>
  <si>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</si>
  <si>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</si>
  <si>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</si>
  <si>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Amajuba(DC25)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</si>
  <si>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</si>
  <si>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</si>
  <si>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</si>
  <si>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</si>
  <si>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</si>
  <si>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</si>
  <si>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</si>
  <si>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</si>
  <si>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</si>
  <si>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</si>
  <si>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</si>
  <si>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</si>
  <si>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</si>
  <si>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</si>
  <si>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</si>
  <si>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</si>
  <si>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</si>
  <si>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</si>
  <si>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</si>
  <si>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</si>
  <si>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</si>
  <si>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</si>
  <si>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</si>
  <si>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</si>
  <si>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Amajuba(DC25)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</si>
  <si>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</si>
  <si>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</si>
  <si>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</si>
  <si>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</si>
  <si>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</si>
  <si>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</si>
  <si>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</si>
  <si>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</si>
  <si>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</si>
  <si>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</si>
  <si>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</si>
  <si>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</si>
  <si>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</si>
  <si>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</si>
  <si>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</si>
  <si>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</si>
  <si>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</si>
  <si>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</si>
  <si>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</si>
  <si>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</si>
  <si>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</si>
  <si>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</si>
  <si>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</si>
  <si>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</si>
  <si>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</si>
  <si>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</si>
  <si>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</si>
  <si>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</si>
  <si>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</si>
  <si>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</si>
  <si>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</si>
  <si>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</si>
  <si>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</si>
  <si>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</si>
  <si>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</si>
  <si>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Amajuba(DC25)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</si>
  <si>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</si>
  <si>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</si>
  <si>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Amajuba(DC25)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</si>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</sst>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14892150</v>
      </c>
      <c r="E6" s="60">
        <v>14892150</v>
      </c>
      <c r="F6" s="60">
        <v>0</v>
      </c>
      <c r="G6" s="60">
        <v>0</v>
      </c>
      <c r="H6" s="60">
        <v>1143179</v>
      </c>
      <c r="I6" s="60">
        <v>1143179</v>
      </c>
      <c r="J6" s="60">
        <v>1935666</v>
      </c>
      <c r="K6" s="60">
        <v>1616105</v>
      </c>
      <c r="L6" s="60">
        <v>1808406</v>
      </c>
      <c r="M6" s="60">
        <v>5360177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6503356</v>
      </c>
      <c r="W6" s="60">
        <v>7446075</v>
      </c>
      <c r="X6" s="60">
        <v>-942719</v>
      </c>
      <c r="Y6" s="61">
        <v>-12.66</v>
      </c>
      <c r="Z6" s="62">
        <v>14892150</v>
      </c>
    </row>
    <row r="7" spans="1:26" ht="13.5">
      <c r="A7" s="58" t="s">
        <v>33</v>
      </c>
      <c r="B7" s="19">
        <v>2254742</v>
      </c>
      <c r="C7" s="19">
        <v>0</v>
      </c>
      <c r="D7" s="59">
        <v>750000</v>
      </c>
      <c r="E7" s="60">
        <v>750000</v>
      </c>
      <c r="F7" s="60">
        <v>23640</v>
      </c>
      <c r="G7" s="60">
        <v>95897</v>
      </c>
      <c r="H7" s="60">
        <v>47779</v>
      </c>
      <c r="I7" s="60">
        <v>167316</v>
      </c>
      <c r="J7" s="60">
        <v>15528</v>
      </c>
      <c r="K7" s="60">
        <v>14112</v>
      </c>
      <c r="L7" s="60">
        <v>16855</v>
      </c>
      <c r="M7" s="60">
        <v>46495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213811</v>
      </c>
      <c r="W7" s="60">
        <v>375000</v>
      </c>
      <c r="X7" s="60">
        <v>-161189</v>
      </c>
      <c r="Y7" s="61">
        <v>-42.98</v>
      </c>
      <c r="Z7" s="62">
        <v>750000</v>
      </c>
    </row>
    <row r="8" spans="1:26" ht="13.5">
      <c r="A8" s="58" t="s">
        <v>34</v>
      </c>
      <c r="B8" s="19">
        <v>179120168</v>
      </c>
      <c r="C8" s="19">
        <v>0</v>
      </c>
      <c r="D8" s="59">
        <v>110684000</v>
      </c>
      <c r="E8" s="60">
        <v>110684000</v>
      </c>
      <c r="F8" s="60">
        <v>43789897</v>
      </c>
      <c r="G8" s="60">
        <v>2710513</v>
      </c>
      <c r="H8" s="60">
        <v>0</v>
      </c>
      <c r="I8" s="60">
        <v>46500410</v>
      </c>
      <c r="J8" s="60">
        <v>600000</v>
      </c>
      <c r="K8" s="60">
        <v>36351000</v>
      </c>
      <c r="L8" s="60">
        <v>291000</v>
      </c>
      <c r="M8" s="60">
        <v>37242000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83742410</v>
      </c>
      <c r="W8" s="60">
        <v>55342000</v>
      </c>
      <c r="X8" s="60">
        <v>28400410</v>
      </c>
      <c r="Y8" s="61">
        <v>51.32</v>
      </c>
      <c r="Z8" s="62">
        <v>110684000</v>
      </c>
    </row>
    <row r="9" spans="1:26" ht="13.5">
      <c r="A9" s="58" t="s">
        <v>35</v>
      </c>
      <c r="B9" s="19">
        <v>492141</v>
      </c>
      <c r="C9" s="19">
        <v>0</v>
      </c>
      <c r="D9" s="59">
        <v>200000</v>
      </c>
      <c r="E9" s="60">
        <v>200000</v>
      </c>
      <c r="F9" s="60">
        <v>67057</v>
      </c>
      <c r="G9" s="60">
        <v>13110</v>
      </c>
      <c r="H9" s="60">
        <v>57048</v>
      </c>
      <c r="I9" s="60">
        <v>137215</v>
      </c>
      <c r="J9" s="60">
        <v>26711</v>
      </c>
      <c r="K9" s="60">
        <v>27550</v>
      </c>
      <c r="L9" s="60">
        <v>68202</v>
      </c>
      <c r="M9" s="60">
        <v>122463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259678</v>
      </c>
      <c r="W9" s="60">
        <v>100000</v>
      </c>
      <c r="X9" s="60">
        <v>159678</v>
      </c>
      <c r="Y9" s="61">
        <v>159.68</v>
      </c>
      <c r="Z9" s="62">
        <v>200000</v>
      </c>
    </row>
    <row r="10" spans="1:26" ht="25.5">
      <c r="A10" s="63" t="s">
        <v>277</v>
      </c>
      <c r="B10" s="64">
        <f>SUM(B5:B9)</f>
        <v>181867051</v>
      </c>
      <c r="C10" s="64">
        <f>SUM(C5:C9)</f>
        <v>0</v>
      </c>
      <c r="D10" s="65">
        <f aca="true" t="shared" si="0" ref="D10:Z10">SUM(D5:D9)</f>
        <v>126526150</v>
      </c>
      <c r="E10" s="66">
        <f t="shared" si="0"/>
        <v>126526150</v>
      </c>
      <c r="F10" s="66">
        <f t="shared" si="0"/>
        <v>43880594</v>
      </c>
      <c r="G10" s="66">
        <f t="shared" si="0"/>
        <v>2819520</v>
      </c>
      <c r="H10" s="66">
        <f t="shared" si="0"/>
        <v>1248006</v>
      </c>
      <c r="I10" s="66">
        <f t="shared" si="0"/>
        <v>47948120</v>
      </c>
      <c r="J10" s="66">
        <f t="shared" si="0"/>
        <v>2577905</v>
      </c>
      <c r="K10" s="66">
        <f t="shared" si="0"/>
        <v>38008767</v>
      </c>
      <c r="L10" s="66">
        <f t="shared" si="0"/>
        <v>2184463</v>
      </c>
      <c r="M10" s="66">
        <f t="shared" si="0"/>
        <v>42771135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90719255</v>
      </c>
      <c r="W10" s="66">
        <f t="shared" si="0"/>
        <v>63263075</v>
      </c>
      <c r="X10" s="66">
        <f t="shared" si="0"/>
        <v>27456180</v>
      </c>
      <c r="Y10" s="67">
        <f>+IF(W10&lt;&gt;0,(X10/W10)*100,0)</f>
        <v>43.40000861481994</v>
      </c>
      <c r="Z10" s="68">
        <f t="shared" si="0"/>
        <v>126526150</v>
      </c>
    </row>
    <row r="11" spans="1:26" ht="13.5">
      <c r="A11" s="58" t="s">
        <v>37</v>
      </c>
      <c r="B11" s="19">
        <v>39065159</v>
      </c>
      <c r="C11" s="19">
        <v>0</v>
      </c>
      <c r="D11" s="59">
        <v>64222008</v>
      </c>
      <c r="E11" s="60">
        <v>64222008</v>
      </c>
      <c r="F11" s="60">
        <v>4533214</v>
      </c>
      <c r="G11" s="60">
        <v>5248772</v>
      </c>
      <c r="H11" s="60">
        <v>4836378</v>
      </c>
      <c r="I11" s="60">
        <v>14618364</v>
      </c>
      <c r="J11" s="60">
        <v>5950675</v>
      </c>
      <c r="K11" s="60">
        <v>8510807</v>
      </c>
      <c r="L11" s="60">
        <v>5526662</v>
      </c>
      <c r="M11" s="60">
        <v>19988144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34606508</v>
      </c>
      <c r="W11" s="60">
        <v>32111004</v>
      </c>
      <c r="X11" s="60">
        <v>2495504</v>
      </c>
      <c r="Y11" s="61">
        <v>7.77</v>
      </c>
      <c r="Z11" s="62">
        <v>64222008</v>
      </c>
    </row>
    <row r="12" spans="1:26" ht="13.5">
      <c r="A12" s="58" t="s">
        <v>38</v>
      </c>
      <c r="B12" s="19">
        <v>4220119</v>
      </c>
      <c r="C12" s="19">
        <v>0</v>
      </c>
      <c r="D12" s="59">
        <v>6361778</v>
      </c>
      <c r="E12" s="60">
        <v>6361778</v>
      </c>
      <c r="F12" s="60">
        <v>351034</v>
      </c>
      <c r="G12" s="60">
        <v>352666</v>
      </c>
      <c r="H12" s="60">
        <v>349402</v>
      </c>
      <c r="I12" s="60">
        <v>1053102</v>
      </c>
      <c r="J12" s="60">
        <v>343690</v>
      </c>
      <c r="K12" s="60">
        <v>351850</v>
      </c>
      <c r="L12" s="60">
        <v>343690</v>
      </c>
      <c r="M12" s="60">
        <v>1039230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2092332</v>
      </c>
      <c r="W12" s="60">
        <v>3180889</v>
      </c>
      <c r="X12" s="60">
        <v>-1088557</v>
      </c>
      <c r="Y12" s="61">
        <v>-34.22</v>
      </c>
      <c r="Z12" s="62">
        <v>6361778</v>
      </c>
    </row>
    <row r="13" spans="1:26" ht="13.5">
      <c r="A13" s="58" t="s">
        <v>278</v>
      </c>
      <c r="B13" s="19">
        <v>4437464</v>
      </c>
      <c r="C13" s="19">
        <v>0</v>
      </c>
      <c r="D13" s="59">
        <v>1727139</v>
      </c>
      <c r="E13" s="60">
        <v>1727139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863570</v>
      </c>
      <c r="X13" s="60">
        <v>-863570</v>
      </c>
      <c r="Y13" s="61">
        <v>-100</v>
      </c>
      <c r="Z13" s="62">
        <v>1727139</v>
      </c>
    </row>
    <row r="14" spans="1:26" ht="13.5">
      <c r="A14" s="58" t="s">
        <v>40</v>
      </c>
      <c r="B14" s="19">
        <v>0</v>
      </c>
      <c r="C14" s="19">
        <v>0</v>
      </c>
      <c r="D14" s="59">
        <v>1400000</v>
      </c>
      <c r="E14" s="60">
        <v>1400000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700000</v>
      </c>
      <c r="X14" s="60">
        <v>-700000</v>
      </c>
      <c r="Y14" s="61">
        <v>-100</v>
      </c>
      <c r="Z14" s="62">
        <v>1400000</v>
      </c>
    </row>
    <row r="15" spans="1:26" ht="13.5">
      <c r="A15" s="58" t="s">
        <v>41</v>
      </c>
      <c r="B15" s="19">
        <v>0</v>
      </c>
      <c r="C15" s="19">
        <v>0</v>
      </c>
      <c r="D15" s="59">
        <v>2492586</v>
      </c>
      <c r="E15" s="60">
        <v>2492586</v>
      </c>
      <c r="F15" s="60">
        <v>0</v>
      </c>
      <c r="G15" s="60">
        <v>0</v>
      </c>
      <c r="H15" s="60">
        <v>1166667</v>
      </c>
      <c r="I15" s="60">
        <v>1166667</v>
      </c>
      <c r="J15" s="60">
        <v>0</v>
      </c>
      <c r="K15" s="60">
        <v>583333</v>
      </c>
      <c r="L15" s="60">
        <v>0</v>
      </c>
      <c r="M15" s="60">
        <v>583333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1750000</v>
      </c>
      <c r="W15" s="60">
        <v>1246293</v>
      </c>
      <c r="X15" s="60">
        <v>503707</v>
      </c>
      <c r="Y15" s="61">
        <v>40.42</v>
      </c>
      <c r="Z15" s="62">
        <v>2492586</v>
      </c>
    </row>
    <row r="16" spans="1:26" ht="13.5">
      <c r="A16" s="69" t="s">
        <v>42</v>
      </c>
      <c r="B16" s="19">
        <v>79775300</v>
      </c>
      <c r="C16" s="19">
        <v>0</v>
      </c>
      <c r="D16" s="59">
        <v>0</v>
      </c>
      <c r="E16" s="60">
        <v>0</v>
      </c>
      <c r="F16" s="60">
        <v>14806617</v>
      </c>
      <c r="G16" s="60">
        <v>4108659</v>
      </c>
      <c r="H16" s="60">
        <v>-8217318</v>
      </c>
      <c r="I16" s="60">
        <v>10697958</v>
      </c>
      <c r="J16" s="60">
        <v>11430833</v>
      </c>
      <c r="K16" s="60">
        <v>9395022</v>
      </c>
      <c r="L16" s="60">
        <v>17325133</v>
      </c>
      <c r="M16" s="60">
        <v>38150988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48848946</v>
      </c>
      <c r="W16" s="60">
        <v>0</v>
      </c>
      <c r="X16" s="60">
        <v>48848946</v>
      </c>
      <c r="Y16" s="61">
        <v>0</v>
      </c>
      <c r="Z16" s="62">
        <v>0</v>
      </c>
    </row>
    <row r="17" spans="1:26" ht="13.5">
      <c r="A17" s="58" t="s">
        <v>43</v>
      </c>
      <c r="B17" s="19">
        <v>64393762</v>
      </c>
      <c r="C17" s="19">
        <v>0</v>
      </c>
      <c r="D17" s="59">
        <v>48978780</v>
      </c>
      <c r="E17" s="60">
        <v>48978780</v>
      </c>
      <c r="F17" s="60">
        <v>5772049</v>
      </c>
      <c r="G17" s="60">
        <v>2134739</v>
      </c>
      <c r="H17" s="60">
        <v>2415283</v>
      </c>
      <c r="I17" s="60">
        <v>10322071</v>
      </c>
      <c r="J17" s="60">
        <v>4621913</v>
      </c>
      <c r="K17" s="60">
        <v>5921717</v>
      </c>
      <c r="L17" s="60">
        <v>6027512</v>
      </c>
      <c r="M17" s="60">
        <v>16571142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26893213</v>
      </c>
      <c r="W17" s="60">
        <v>24489390</v>
      </c>
      <c r="X17" s="60">
        <v>2403823</v>
      </c>
      <c r="Y17" s="61">
        <v>9.82</v>
      </c>
      <c r="Z17" s="62">
        <v>48978780</v>
      </c>
    </row>
    <row r="18" spans="1:26" ht="13.5">
      <c r="A18" s="70" t="s">
        <v>44</v>
      </c>
      <c r="B18" s="71">
        <f>SUM(B11:B17)</f>
        <v>191891804</v>
      </c>
      <c r="C18" s="71">
        <f>SUM(C11:C17)</f>
        <v>0</v>
      </c>
      <c r="D18" s="72">
        <f aca="true" t="shared" si="1" ref="D18:Z18">SUM(D11:D17)</f>
        <v>125182291</v>
      </c>
      <c r="E18" s="73">
        <f t="shared" si="1"/>
        <v>125182291</v>
      </c>
      <c r="F18" s="73">
        <f t="shared" si="1"/>
        <v>25462914</v>
      </c>
      <c r="G18" s="73">
        <f t="shared" si="1"/>
        <v>11844836</v>
      </c>
      <c r="H18" s="73">
        <f t="shared" si="1"/>
        <v>550412</v>
      </c>
      <c r="I18" s="73">
        <f t="shared" si="1"/>
        <v>37858162</v>
      </c>
      <c r="J18" s="73">
        <f t="shared" si="1"/>
        <v>22347111</v>
      </c>
      <c r="K18" s="73">
        <f t="shared" si="1"/>
        <v>24762729</v>
      </c>
      <c r="L18" s="73">
        <f t="shared" si="1"/>
        <v>29222997</v>
      </c>
      <c r="M18" s="73">
        <f t="shared" si="1"/>
        <v>76332837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114190999</v>
      </c>
      <c r="W18" s="73">
        <f t="shared" si="1"/>
        <v>62591146</v>
      </c>
      <c r="X18" s="73">
        <f t="shared" si="1"/>
        <v>51599853</v>
      </c>
      <c r="Y18" s="67">
        <f>+IF(W18&lt;&gt;0,(X18/W18)*100,0)</f>
        <v>82.43954025062907</v>
      </c>
      <c r="Z18" s="74">
        <f t="shared" si="1"/>
        <v>125182291</v>
      </c>
    </row>
    <row r="19" spans="1:26" ht="13.5">
      <c r="A19" s="70" t="s">
        <v>45</v>
      </c>
      <c r="B19" s="75">
        <f>+B10-B18</f>
        <v>-10024753</v>
      </c>
      <c r="C19" s="75">
        <f>+C10-C18</f>
        <v>0</v>
      </c>
      <c r="D19" s="76">
        <f aca="true" t="shared" si="2" ref="D19:Z19">+D10-D18</f>
        <v>1343859</v>
      </c>
      <c r="E19" s="77">
        <f t="shared" si="2"/>
        <v>1343859</v>
      </c>
      <c r="F19" s="77">
        <f t="shared" si="2"/>
        <v>18417680</v>
      </c>
      <c r="G19" s="77">
        <f t="shared" si="2"/>
        <v>-9025316</v>
      </c>
      <c r="H19" s="77">
        <f t="shared" si="2"/>
        <v>697594</v>
      </c>
      <c r="I19" s="77">
        <f t="shared" si="2"/>
        <v>10089958</v>
      </c>
      <c r="J19" s="77">
        <f t="shared" si="2"/>
        <v>-19769206</v>
      </c>
      <c r="K19" s="77">
        <f t="shared" si="2"/>
        <v>13246038</v>
      </c>
      <c r="L19" s="77">
        <f t="shared" si="2"/>
        <v>-27038534</v>
      </c>
      <c r="M19" s="77">
        <f t="shared" si="2"/>
        <v>-33561702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-23471744</v>
      </c>
      <c r="W19" s="77">
        <f>IF(E10=E18,0,W10-W18)</f>
        <v>671929</v>
      </c>
      <c r="X19" s="77">
        <f t="shared" si="2"/>
        <v>-24143673</v>
      </c>
      <c r="Y19" s="78">
        <f>+IF(W19&lt;&gt;0,(X19/W19)*100,0)</f>
        <v>-3593.18811957811</v>
      </c>
      <c r="Z19" s="79">
        <f t="shared" si="2"/>
        <v>1343859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17811000</v>
      </c>
      <c r="G20" s="60">
        <v>450000</v>
      </c>
      <c r="H20" s="60">
        <v>0</v>
      </c>
      <c r="I20" s="60">
        <v>18261000</v>
      </c>
      <c r="J20" s="60">
        <v>11069000</v>
      </c>
      <c r="K20" s="60">
        <v>5851106</v>
      </c>
      <c r="L20" s="60">
        <v>0</v>
      </c>
      <c r="M20" s="60">
        <v>16920106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35181106</v>
      </c>
      <c r="W20" s="60">
        <v>0</v>
      </c>
      <c r="X20" s="60">
        <v>35181106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-10024753</v>
      </c>
      <c r="C22" s="86">
        <f>SUM(C19:C21)</f>
        <v>0</v>
      </c>
      <c r="D22" s="87">
        <f aca="true" t="shared" si="3" ref="D22:Z22">SUM(D19:D21)</f>
        <v>1343859</v>
      </c>
      <c r="E22" s="88">
        <f t="shared" si="3"/>
        <v>1343859</v>
      </c>
      <c r="F22" s="88">
        <f t="shared" si="3"/>
        <v>36228680</v>
      </c>
      <c r="G22" s="88">
        <f t="shared" si="3"/>
        <v>-8575316</v>
      </c>
      <c r="H22" s="88">
        <f t="shared" si="3"/>
        <v>697594</v>
      </c>
      <c r="I22" s="88">
        <f t="shared" si="3"/>
        <v>28350958</v>
      </c>
      <c r="J22" s="88">
        <f t="shared" si="3"/>
        <v>-8700206</v>
      </c>
      <c r="K22" s="88">
        <f t="shared" si="3"/>
        <v>19097144</v>
      </c>
      <c r="L22" s="88">
        <f t="shared" si="3"/>
        <v>-27038534</v>
      </c>
      <c r="M22" s="88">
        <f t="shared" si="3"/>
        <v>-16641596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11709362</v>
      </c>
      <c r="W22" s="88">
        <f t="shared" si="3"/>
        <v>671929</v>
      </c>
      <c r="X22" s="88">
        <f t="shared" si="3"/>
        <v>11037433</v>
      </c>
      <c r="Y22" s="89">
        <f>+IF(W22&lt;&gt;0,(X22/W22)*100,0)</f>
        <v>1642.6487024670764</v>
      </c>
      <c r="Z22" s="90">
        <f t="shared" si="3"/>
        <v>1343859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-10024753</v>
      </c>
      <c r="C24" s="75">
        <f>SUM(C22:C23)</f>
        <v>0</v>
      </c>
      <c r="D24" s="76">
        <f aca="true" t="shared" si="4" ref="D24:Z24">SUM(D22:D23)</f>
        <v>1343859</v>
      </c>
      <c r="E24" s="77">
        <f t="shared" si="4"/>
        <v>1343859</v>
      </c>
      <c r="F24" s="77">
        <f t="shared" si="4"/>
        <v>36228680</v>
      </c>
      <c r="G24" s="77">
        <f t="shared" si="4"/>
        <v>-8575316</v>
      </c>
      <c r="H24" s="77">
        <f t="shared" si="4"/>
        <v>697594</v>
      </c>
      <c r="I24" s="77">
        <f t="shared" si="4"/>
        <v>28350958</v>
      </c>
      <c r="J24" s="77">
        <f t="shared" si="4"/>
        <v>-8700206</v>
      </c>
      <c r="K24" s="77">
        <f t="shared" si="4"/>
        <v>19097144</v>
      </c>
      <c r="L24" s="77">
        <f t="shared" si="4"/>
        <v>-27038534</v>
      </c>
      <c r="M24" s="77">
        <f t="shared" si="4"/>
        <v>-16641596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11709362</v>
      </c>
      <c r="W24" s="77">
        <f t="shared" si="4"/>
        <v>671929</v>
      </c>
      <c r="X24" s="77">
        <f t="shared" si="4"/>
        <v>11037433</v>
      </c>
      <c r="Y24" s="78">
        <f>+IF(W24&lt;&gt;0,(X24/W24)*100,0)</f>
        <v>1642.6487024670764</v>
      </c>
      <c r="Z24" s="79">
        <f t="shared" si="4"/>
        <v>1343859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8314775</v>
      </c>
      <c r="C27" s="22">
        <v>0</v>
      </c>
      <c r="D27" s="99">
        <v>60499000</v>
      </c>
      <c r="E27" s="100">
        <v>60499000</v>
      </c>
      <c r="F27" s="100">
        <v>1252573</v>
      </c>
      <c r="G27" s="100">
        <v>4370815</v>
      </c>
      <c r="H27" s="100">
        <v>3375000</v>
      </c>
      <c r="I27" s="100">
        <v>8998388</v>
      </c>
      <c r="J27" s="100">
        <v>15576543</v>
      </c>
      <c r="K27" s="100">
        <v>9395023</v>
      </c>
      <c r="L27" s="100">
        <v>4047015</v>
      </c>
      <c r="M27" s="100">
        <v>29018581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38016969</v>
      </c>
      <c r="W27" s="100">
        <v>30249500</v>
      </c>
      <c r="X27" s="100">
        <v>7767469</v>
      </c>
      <c r="Y27" s="101">
        <v>25.68</v>
      </c>
      <c r="Z27" s="102">
        <v>60499000</v>
      </c>
    </row>
    <row r="28" spans="1:26" ht="13.5">
      <c r="A28" s="103" t="s">
        <v>46</v>
      </c>
      <c r="B28" s="19">
        <v>4350354</v>
      </c>
      <c r="C28" s="19">
        <v>0</v>
      </c>
      <c r="D28" s="59">
        <v>59199000</v>
      </c>
      <c r="E28" s="60">
        <v>59199000</v>
      </c>
      <c r="F28" s="60">
        <v>461557</v>
      </c>
      <c r="G28" s="60">
        <v>4356282</v>
      </c>
      <c r="H28" s="60">
        <v>4382000</v>
      </c>
      <c r="I28" s="60">
        <v>9199839</v>
      </c>
      <c r="J28" s="60">
        <v>14568890</v>
      </c>
      <c r="K28" s="60">
        <v>8935596</v>
      </c>
      <c r="L28" s="60">
        <v>3647015</v>
      </c>
      <c r="M28" s="60">
        <v>27151501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36351340</v>
      </c>
      <c r="W28" s="60">
        <v>29599500</v>
      </c>
      <c r="X28" s="60">
        <v>6751840</v>
      </c>
      <c r="Y28" s="61">
        <v>22.81</v>
      </c>
      <c r="Z28" s="62">
        <v>59199000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3964421</v>
      </c>
      <c r="C31" s="19">
        <v>0</v>
      </c>
      <c r="D31" s="59">
        <v>1300000</v>
      </c>
      <c r="E31" s="60">
        <v>1300000</v>
      </c>
      <c r="F31" s="60">
        <v>791016</v>
      </c>
      <c r="G31" s="60">
        <v>14533</v>
      </c>
      <c r="H31" s="60">
        <v>-1007000</v>
      </c>
      <c r="I31" s="60">
        <v>-201451</v>
      </c>
      <c r="J31" s="60">
        <v>1007653</v>
      </c>
      <c r="K31" s="60">
        <v>459427</v>
      </c>
      <c r="L31" s="60">
        <v>400000</v>
      </c>
      <c r="M31" s="60">
        <v>1867080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1665629</v>
      </c>
      <c r="W31" s="60">
        <v>650000</v>
      </c>
      <c r="X31" s="60">
        <v>1015629</v>
      </c>
      <c r="Y31" s="61">
        <v>156.25</v>
      </c>
      <c r="Z31" s="62">
        <v>1300000</v>
      </c>
    </row>
    <row r="32" spans="1:26" ht="13.5">
      <c r="A32" s="70" t="s">
        <v>54</v>
      </c>
      <c r="B32" s="22">
        <f>SUM(B28:B31)</f>
        <v>8314775</v>
      </c>
      <c r="C32" s="22">
        <f>SUM(C28:C31)</f>
        <v>0</v>
      </c>
      <c r="D32" s="99">
        <f aca="true" t="shared" si="5" ref="D32:Z32">SUM(D28:D31)</f>
        <v>60499000</v>
      </c>
      <c r="E32" s="100">
        <f t="shared" si="5"/>
        <v>60499000</v>
      </c>
      <c r="F32" s="100">
        <f t="shared" si="5"/>
        <v>1252573</v>
      </c>
      <c r="G32" s="100">
        <f t="shared" si="5"/>
        <v>4370815</v>
      </c>
      <c r="H32" s="100">
        <f t="shared" si="5"/>
        <v>3375000</v>
      </c>
      <c r="I32" s="100">
        <f t="shared" si="5"/>
        <v>8998388</v>
      </c>
      <c r="J32" s="100">
        <f t="shared" si="5"/>
        <v>15576543</v>
      </c>
      <c r="K32" s="100">
        <f t="shared" si="5"/>
        <v>9395023</v>
      </c>
      <c r="L32" s="100">
        <f t="shared" si="5"/>
        <v>4047015</v>
      </c>
      <c r="M32" s="100">
        <f t="shared" si="5"/>
        <v>29018581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38016969</v>
      </c>
      <c r="W32" s="100">
        <f t="shared" si="5"/>
        <v>30249500</v>
      </c>
      <c r="X32" s="100">
        <f t="shared" si="5"/>
        <v>7767469</v>
      </c>
      <c r="Y32" s="101">
        <f>+IF(W32&lt;&gt;0,(X32/W32)*100,0)</f>
        <v>25.678007900957038</v>
      </c>
      <c r="Z32" s="102">
        <f t="shared" si="5"/>
        <v>60499000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11416241</v>
      </c>
      <c r="C35" s="19">
        <v>0</v>
      </c>
      <c r="D35" s="59">
        <v>55222293</v>
      </c>
      <c r="E35" s="60">
        <v>55222293</v>
      </c>
      <c r="F35" s="60">
        <v>46704938</v>
      </c>
      <c r="G35" s="60">
        <v>33029210</v>
      </c>
      <c r="H35" s="60">
        <v>27876326</v>
      </c>
      <c r="I35" s="60">
        <v>27876326</v>
      </c>
      <c r="J35" s="60">
        <v>22437913</v>
      </c>
      <c r="K35" s="60">
        <v>34824321</v>
      </c>
      <c r="L35" s="60">
        <v>9416505</v>
      </c>
      <c r="M35" s="60">
        <v>9416505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9416505</v>
      </c>
      <c r="W35" s="60">
        <v>27611147</v>
      </c>
      <c r="X35" s="60">
        <v>-18194642</v>
      </c>
      <c r="Y35" s="61">
        <v>-65.9</v>
      </c>
      <c r="Z35" s="62">
        <v>55222293</v>
      </c>
    </row>
    <row r="36" spans="1:26" ht="13.5">
      <c r="A36" s="58" t="s">
        <v>57</v>
      </c>
      <c r="B36" s="19">
        <v>764755841</v>
      </c>
      <c r="C36" s="19">
        <v>0</v>
      </c>
      <c r="D36" s="59">
        <v>898786251</v>
      </c>
      <c r="E36" s="60">
        <v>898786251</v>
      </c>
      <c r="F36" s="60">
        <v>762636557</v>
      </c>
      <c r="G36" s="60">
        <v>762636557</v>
      </c>
      <c r="H36" s="60">
        <v>762636557</v>
      </c>
      <c r="I36" s="60">
        <v>762636557</v>
      </c>
      <c r="J36" s="60">
        <v>762636557</v>
      </c>
      <c r="K36" s="60">
        <v>764755840</v>
      </c>
      <c r="L36" s="60">
        <v>764755840</v>
      </c>
      <c r="M36" s="60">
        <v>764755840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764755840</v>
      </c>
      <c r="W36" s="60">
        <v>449393126</v>
      </c>
      <c r="X36" s="60">
        <v>315362714</v>
      </c>
      <c r="Y36" s="61">
        <v>70.18</v>
      </c>
      <c r="Z36" s="62">
        <v>898786251</v>
      </c>
    </row>
    <row r="37" spans="1:26" ht="13.5">
      <c r="A37" s="58" t="s">
        <v>58</v>
      </c>
      <c r="B37" s="19">
        <v>87695163</v>
      </c>
      <c r="C37" s="19">
        <v>0</v>
      </c>
      <c r="D37" s="59">
        <v>32590147</v>
      </c>
      <c r="E37" s="60">
        <v>32590147</v>
      </c>
      <c r="F37" s="60">
        <v>87326972</v>
      </c>
      <c r="G37" s="60">
        <v>81404289</v>
      </c>
      <c r="H37" s="60">
        <v>80843036</v>
      </c>
      <c r="I37" s="60">
        <v>80843036</v>
      </c>
      <c r="J37" s="60">
        <v>83510367</v>
      </c>
      <c r="K37" s="60">
        <v>82962319</v>
      </c>
      <c r="L37" s="60">
        <v>14785143</v>
      </c>
      <c r="M37" s="60">
        <v>14785143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14785143</v>
      </c>
      <c r="W37" s="60">
        <v>16295074</v>
      </c>
      <c r="X37" s="60">
        <v>-1509931</v>
      </c>
      <c r="Y37" s="61">
        <v>-9.27</v>
      </c>
      <c r="Z37" s="62">
        <v>32590147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688476919</v>
      </c>
      <c r="C39" s="19">
        <v>0</v>
      </c>
      <c r="D39" s="59">
        <v>921418397</v>
      </c>
      <c r="E39" s="60">
        <v>921418397</v>
      </c>
      <c r="F39" s="60">
        <v>722014523</v>
      </c>
      <c r="G39" s="60">
        <v>714261478</v>
      </c>
      <c r="H39" s="60">
        <v>709669847</v>
      </c>
      <c r="I39" s="60">
        <v>709669847</v>
      </c>
      <c r="J39" s="60">
        <v>701564103</v>
      </c>
      <c r="K39" s="60">
        <v>716617842</v>
      </c>
      <c r="L39" s="60">
        <v>759387202</v>
      </c>
      <c r="M39" s="60">
        <v>759387202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759387202</v>
      </c>
      <c r="W39" s="60">
        <v>460709199</v>
      </c>
      <c r="X39" s="60">
        <v>298678003</v>
      </c>
      <c r="Y39" s="61">
        <v>64.83</v>
      </c>
      <c r="Z39" s="62">
        <v>921418397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3077517</v>
      </c>
      <c r="C42" s="19">
        <v>0</v>
      </c>
      <c r="D42" s="59">
        <v>61842864</v>
      </c>
      <c r="E42" s="60">
        <v>61842864</v>
      </c>
      <c r="F42" s="60">
        <v>50528202</v>
      </c>
      <c r="G42" s="60">
        <v>-17849085</v>
      </c>
      <c r="H42" s="60">
        <v>-5843622</v>
      </c>
      <c r="I42" s="60">
        <v>26835495</v>
      </c>
      <c r="J42" s="60">
        <v>10138131</v>
      </c>
      <c r="K42" s="60">
        <v>20408529</v>
      </c>
      <c r="L42" s="60">
        <v>-10793722</v>
      </c>
      <c r="M42" s="60">
        <v>19752938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46588433</v>
      </c>
      <c r="W42" s="60">
        <v>30921432</v>
      </c>
      <c r="X42" s="60">
        <v>15667001</v>
      </c>
      <c r="Y42" s="61">
        <v>50.67</v>
      </c>
      <c r="Z42" s="62">
        <v>61842864</v>
      </c>
    </row>
    <row r="43" spans="1:26" ht="13.5">
      <c r="A43" s="58" t="s">
        <v>63</v>
      </c>
      <c r="B43" s="19">
        <v>-8314773</v>
      </c>
      <c r="C43" s="19">
        <v>0</v>
      </c>
      <c r="D43" s="59">
        <v>-60498996</v>
      </c>
      <c r="E43" s="60">
        <v>-60498996</v>
      </c>
      <c r="F43" s="60">
        <v>-14806617</v>
      </c>
      <c r="G43" s="60">
        <v>4108659</v>
      </c>
      <c r="H43" s="60">
        <v>690738</v>
      </c>
      <c r="I43" s="60">
        <v>-10007220</v>
      </c>
      <c r="J43" s="60">
        <v>-15576543</v>
      </c>
      <c r="K43" s="60">
        <v>-9395023</v>
      </c>
      <c r="L43" s="60">
        <v>-13240194</v>
      </c>
      <c r="M43" s="60">
        <v>-38211760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-48218980</v>
      </c>
      <c r="W43" s="60">
        <v>-30249498</v>
      </c>
      <c r="X43" s="60">
        <v>-17969482</v>
      </c>
      <c r="Y43" s="61">
        <v>59.4</v>
      </c>
      <c r="Z43" s="62">
        <v>-60498996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2294465</v>
      </c>
      <c r="C45" s="22">
        <v>0</v>
      </c>
      <c r="D45" s="99">
        <v>1343867</v>
      </c>
      <c r="E45" s="100">
        <v>1343867</v>
      </c>
      <c r="F45" s="100">
        <v>38016050</v>
      </c>
      <c r="G45" s="100">
        <v>24275624</v>
      </c>
      <c r="H45" s="100">
        <v>19122740</v>
      </c>
      <c r="I45" s="100">
        <v>19122740</v>
      </c>
      <c r="J45" s="100">
        <v>13684328</v>
      </c>
      <c r="K45" s="100">
        <v>24697834</v>
      </c>
      <c r="L45" s="100">
        <v>663918</v>
      </c>
      <c r="M45" s="100">
        <v>663918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663918</v>
      </c>
      <c r="W45" s="100">
        <v>671933</v>
      </c>
      <c r="X45" s="100">
        <v>-8015</v>
      </c>
      <c r="Y45" s="101">
        <v>-1.19</v>
      </c>
      <c r="Z45" s="102">
        <v>1343867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1701034</v>
      </c>
      <c r="C49" s="52">
        <v>0</v>
      </c>
      <c r="D49" s="129">
        <v>1777144</v>
      </c>
      <c r="E49" s="54">
        <v>1273144</v>
      </c>
      <c r="F49" s="54">
        <v>0</v>
      </c>
      <c r="G49" s="54">
        <v>0</v>
      </c>
      <c r="H49" s="54">
        <v>0</v>
      </c>
      <c r="I49" s="54">
        <v>824136</v>
      </c>
      <c r="J49" s="54">
        <v>0</v>
      </c>
      <c r="K49" s="54">
        <v>0</v>
      </c>
      <c r="L49" s="54">
        <v>0</v>
      </c>
      <c r="M49" s="54">
        <v>30340461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35915919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67818</v>
      </c>
      <c r="C51" s="52">
        <v>0</v>
      </c>
      <c r="D51" s="129">
        <v>934529</v>
      </c>
      <c r="E51" s="54">
        <v>130213</v>
      </c>
      <c r="F51" s="54">
        <v>0</v>
      </c>
      <c r="G51" s="54">
        <v>0</v>
      </c>
      <c r="H51" s="54">
        <v>0</v>
      </c>
      <c r="I51" s="54">
        <v>1035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1133595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100.00004028968281</v>
      </c>
      <c r="E58" s="7">
        <f t="shared" si="6"/>
        <v>100.00004028968281</v>
      </c>
      <c r="F58" s="7">
        <f t="shared" si="6"/>
        <v>0</v>
      </c>
      <c r="G58" s="7">
        <f t="shared" si="6"/>
        <v>0</v>
      </c>
      <c r="H58" s="7">
        <f t="shared" si="6"/>
        <v>111.11838128587037</v>
      </c>
      <c r="I58" s="7">
        <f t="shared" si="6"/>
        <v>111.11838128587037</v>
      </c>
      <c r="J58" s="7">
        <f t="shared" si="6"/>
        <v>12.379770063637013</v>
      </c>
      <c r="K58" s="7">
        <f t="shared" si="6"/>
        <v>75.99233960664684</v>
      </c>
      <c r="L58" s="7">
        <f t="shared" si="6"/>
        <v>70.30617018523495</v>
      </c>
      <c r="M58" s="7">
        <f t="shared" si="6"/>
        <v>51.10219308056432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61.652014744387365</v>
      </c>
      <c r="W58" s="7">
        <f t="shared" si="6"/>
        <v>100.00004028968281</v>
      </c>
      <c r="X58" s="7">
        <f t="shared" si="6"/>
        <v>0</v>
      </c>
      <c r="Y58" s="7">
        <f t="shared" si="6"/>
        <v>0</v>
      </c>
      <c r="Z58" s="8">
        <f t="shared" si="6"/>
        <v>100.00004028968281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100.00004028968281</v>
      </c>
      <c r="E60" s="13">
        <f t="shared" si="7"/>
        <v>100.00004028968281</v>
      </c>
      <c r="F60" s="13">
        <f t="shared" si="7"/>
        <v>0</v>
      </c>
      <c r="G60" s="13">
        <f t="shared" si="7"/>
        <v>0</v>
      </c>
      <c r="H60" s="13">
        <f t="shared" si="7"/>
        <v>111.11838128587037</v>
      </c>
      <c r="I60" s="13">
        <f t="shared" si="7"/>
        <v>111.11838128587037</v>
      </c>
      <c r="J60" s="13">
        <f t="shared" si="7"/>
        <v>12.379770063637013</v>
      </c>
      <c r="K60" s="13">
        <f t="shared" si="7"/>
        <v>75.99233960664684</v>
      </c>
      <c r="L60" s="13">
        <f t="shared" si="7"/>
        <v>70.30617018523495</v>
      </c>
      <c r="M60" s="13">
        <f t="shared" si="7"/>
        <v>51.10219308056432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61.652014744387365</v>
      </c>
      <c r="W60" s="13">
        <f t="shared" si="7"/>
        <v>100.00004028968281</v>
      </c>
      <c r="X60" s="13">
        <f t="shared" si="7"/>
        <v>0</v>
      </c>
      <c r="Y60" s="13">
        <f t="shared" si="7"/>
        <v>0</v>
      </c>
      <c r="Z60" s="14">
        <f t="shared" si="7"/>
        <v>100.00004028968281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83.0807103071081</v>
      </c>
      <c r="E62" s="13">
        <f t="shared" si="7"/>
        <v>83.0807103071081</v>
      </c>
      <c r="F62" s="13">
        <f t="shared" si="7"/>
        <v>0</v>
      </c>
      <c r="G62" s="13">
        <f t="shared" si="7"/>
        <v>0</v>
      </c>
      <c r="H62" s="13">
        <f t="shared" si="7"/>
        <v>94.65857927761094</v>
      </c>
      <c r="I62" s="13">
        <f t="shared" si="7"/>
        <v>94.65857927761094</v>
      </c>
      <c r="J62" s="13">
        <f t="shared" si="7"/>
        <v>12.379770063637013</v>
      </c>
      <c r="K62" s="13">
        <f t="shared" si="7"/>
        <v>75.99233960664684</v>
      </c>
      <c r="L62" s="13">
        <f t="shared" si="7"/>
        <v>70.30617018523495</v>
      </c>
      <c r="M62" s="13">
        <f t="shared" si="7"/>
        <v>51.10219308056432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58.75866245058705</v>
      </c>
      <c r="W62" s="13">
        <f t="shared" si="7"/>
        <v>83.0807103071081</v>
      </c>
      <c r="X62" s="13">
        <f t="shared" si="7"/>
        <v>0</v>
      </c>
      <c r="Y62" s="13">
        <f t="shared" si="7"/>
        <v>0</v>
      </c>
      <c r="Z62" s="14">
        <f t="shared" si="7"/>
        <v>83.0807103071081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14892150</v>
      </c>
      <c r="E67" s="26">
        <v>14892150</v>
      </c>
      <c r="F67" s="26"/>
      <c r="G67" s="26"/>
      <c r="H67" s="26">
        <v>1143179</v>
      </c>
      <c r="I67" s="26">
        <v>1143179</v>
      </c>
      <c r="J67" s="26">
        <v>1935666</v>
      </c>
      <c r="K67" s="26">
        <v>1616105</v>
      </c>
      <c r="L67" s="26">
        <v>1808406</v>
      </c>
      <c r="M67" s="26">
        <v>5360177</v>
      </c>
      <c r="N67" s="26"/>
      <c r="O67" s="26"/>
      <c r="P67" s="26"/>
      <c r="Q67" s="26"/>
      <c r="R67" s="26"/>
      <c r="S67" s="26"/>
      <c r="T67" s="26"/>
      <c r="U67" s="26"/>
      <c r="V67" s="26">
        <v>6503356</v>
      </c>
      <c r="W67" s="26">
        <v>7446075</v>
      </c>
      <c r="X67" s="26"/>
      <c r="Y67" s="25"/>
      <c r="Z67" s="27">
        <v>14892150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14892150</v>
      </c>
      <c r="E69" s="21">
        <v>14892150</v>
      </c>
      <c r="F69" s="21"/>
      <c r="G69" s="21"/>
      <c r="H69" s="21">
        <v>1143179</v>
      </c>
      <c r="I69" s="21">
        <v>1143179</v>
      </c>
      <c r="J69" s="21">
        <v>1935666</v>
      </c>
      <c r="K69" s="21">
        <v>1616105</v>
      </c>
      <c r="L69" s="21">
        <v>1808406</v>
      </c>
      <c r="M69" s="21">
        <v>5360177</v>
      </c>
      <c r="N69" s="21"/>
      <c r="O69" s="21"/>
      <c r="P69" s="21"/>
      <c r="Q69" s="21"/>
      <c r="R69" s="21"/>
      <c r="S69" s="21"/>
      <c r="T69" s="21"/>
      <c r="U69" s="21"/>
      <c r="V69" s="21">
        <v>6503356</v>
      </c>
      <c r="W69" s="21">
        <v>7446075</v>
      </c>
      <c r="X69" s="21"/>
      <c r="Y69" s="20"/>
      <c r="Z69" s="23">
        <v>14892150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14892150</v>
      </c>
      <c r="E71" s="21">
        <v>14892150</v>
      </c>
      <c r="F71" s="21"/>
      <c r="G71" s="21"/>
      <c r="H71" s="21">
        <v>1143179</v>
      </c>
      <c r="I71" s="21">
        <v>1143179</v>
      </c>
      <c r="J71" s="21">
        <v>1935666</v>
      </c>
      <c r="K71" s="21">
        <v>1616105</v>
      </c>
      <c r="L71" s="21">
        <v>1808406</v>
      </c>
      <c r="M71" s="21">
        <v>5360177</v>
      </c>
      <c r="N71" s="21"/>
      <c r="O71" s="21"/>
      <c r="P71" s="21"/>
      <c r="Q71" s="21"/>
      <c r="R71" s="21"/>
      <c r="S71" s="21"/>
      <c r="T71" s="21"/>
      <c r="U71" s="21"/>
      <c r="V71" s="21">
        <v>6503356</v>
      </c>
      <c r="W71" s="21">
        <v>7446075</v>
      </c>
      <c r="X71" s="21"/>
      <c r="Y71" s="20"/>
      <c r="Z71" s="23">
        <v>14892150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14892156</v>
      </c>
      <c r="E76" s="34">
        <v>14892156</v>
      </c>
      <c r="F76" s="34"/>
      <c r="G76" s="34"/>
      <c r="H76" s="34">
        <v>1270282</v>
      </c>
      <c r="I76" s="34">
        <v>1270282</v>
      </c>
      <c r="J76" s="34">
        <v>239631</v>
      </c>
      <c r="K76" s="34">
        <v>1228116</v>
      </c>
      <c r="L76" s="34">
        <v>1271421</v>
      </c>
      <c r="M76" s="34">
        <v>2739168</v>
      </c>
      <c r="N76" s="34"/>
      <c r="O76" s="34"/>
      <c r="P76" s="34"/>
      <c r="Q76" s="34"/>
      <c r="R76" s="34"/>
      <c r="S76" s="34"/>
      <c r="T76" s="34"/>
      <c r="U76" s="34"/>
      <c r="V76" s="34">
        <v>4009450</v>
      </c>
      <c r="W76" s="34">
        <v>7446078</v>
      </c>
      <c r="X76" s="34"/>
      <c r="Y76" s="33"/>
      <c r="Z76" s="35">
        <v>14892156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14892156</v>
      </c>
      <c r="E78" s="21">
        <v>14892156</v>
      </c>
      <c r="F78" s="21"/>
      <c r="G78" s="21"/>
      <c r="H78" s="21">
        <v>1270282</v>
      </c>
      <c r="I78" s="21">
        <v>1270282</v>
      </c>
      <c r="J78" s="21">
        <v>239631</v>
      </c>
      <c r="K78" s="21">
        <v>1228116</v>
      </c>
      <c r="L78" s="21">
        <v>1271421</v>
      </c>
      <c r="M78" s="21">
        <v>2739168</v>
      </c>
      <c r="N78" s="21"/>
      <c r="O78" s="21"/>
      <c r="P78" s="21"/>
      <c r="Q78" s="21"/>
      <c r="R78" s="21"/>
      <c r="S78" s="21"/>
      <c r="T78" s="21"/>
      <c r="U78" s="21"/>
      <c r="V78" s="21">
        <v>4009450</v>
      </c>
      <c r="W78" s="21">
        <v>7446078</v>
      </c>
      <c r="X78" s="21"/>
      <c r="Y78" s="20"/>
      <c r="Z78" s="23">
        <v>14892156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12372504</v>
      </c>
      <c r="E80" s="21">
        <v>12372504</v>
      </c>
      <c r="F80" s="21"/>
      <c r="G80" s="21"/>
      <c r="H80" s="21">
        <v>1082117</v>
      </c>
      <c r="I80" s="21">
        <v>1082117</v>
      </c>
      <c r="J80" s="21">
        <v>239631</v>
      </c>
      <c r="K80" s="21">
        <v>1228116</v>
      </c>
      <c r="L80" s="21">
        <v>1271421</v>
      </c>
      <c r="M80" s="21">
        <v>2739168</v>
      </c>
      <c r="N80" s="21"/>
      <c r="O80" s="21"/>
      <c r="P80" s="21"/>
      <c r="Q80" s="21"/>
      <c r="R80" s="21"/>
      <c r="S80" s="21"/>
      <c r="T80" s="21"/>
      <c r="U80" s="21"/>
      <c r="V80" s="21">
        <v>3821285</v>
      </c>
      <c r="W80" s="21">
        <v>6186252</v>
      </c>
      <c r="X80" s="21"/>
      <c r="Y80" s="20"/>
      <c r="Z80" s="23">
        <v>12372504</v>
      </c>
    </row>
    <row r="81" spans="1:26" ht="13.5" hidden="1">
      <c r="A81" s="39" t="s">
        <v>105</v>
      </c>
      <c r="B81" s="19"/>
      <c r="C81" s="19"/>
      <c r="D81" s="20">
        <v>2519652</v>
      </c>
      <c r="E81" s="21">
        <v>2519652</v>
      </c>
      <c r="F81" s="21"/>
      <c r="G81" s="21"/>
      <c r="H81" s="21">
        <v>188165</v>
      </c>
      <c r="I81" s="21">
        <v>188165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188165</v>
      </c>
      <c r="W81" s="21">
        <v>1259826</v>
      </c>
      <c r="X81" s="21"/>
      <c r="Y81" s="20"/>
      <c r="Z81" s="23">
        <v>2519652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5488000</v>
      </c>
      <c r="F5" s="358">
        <f t="shared" si="0"/>
        <v>5488000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2744000</v>
      </c>
      <c r="Y5" s="358">
        <f t="shared" si="0"/>
        <v>-2744000</v>
      </c>
      <c r="Z5" s="359">
        <f>+IF(X5&lt;&gt;0,+(Y5/X5)*100,0)</f>
        <v>-100</v>
      </c>
      <c r="AA5" s="360">
        <f>+AA6+AA8+AA11+AA13+AA15</f>
        <v>5488000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5488000</v>
      </c>
      <c r="F15" s="59">
        <f t="shared" si="5"/>
        <v>5488000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2744000</v>
      </c>
      <c r="Y15" s="59">
        <f t="shared" si="5"/>
        <v>-2744000</v>
      </c>
      <c r="Z15" s="61">
        <f>+IF(X15&lt;&gt;0,+(Y15/X15)*100,0)</f>
        <v>-100</v>
      </c>
      <c r="AA15" s="62">
        <f>SUM(AA16:AA20)</f>
        <v>5488000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5488000</v>
      </c>
      <c r="F20" s="59">
        <v>5488000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2744000</v>
      </c>
      <c r="Y20" s="59">
        <v>-2744000</v>
      </c>
      <c r="Z20" s="61">
        <v>-100</v>
      </c>
      <c r="AA20" s="62">
        <v>5488000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5488000</v>
      </c>
      <c r="F60" s="264">
        <f t="shared" si="14"/>
        <v>5488000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2744000</v>
      </c>
      <c r="Y60" s="264">
        <f t="shared" si="14"/>
        <v>-2744000</v>
      </c>
      <c r="Z60" s="337">
        <f>+IF(X60&lt;&gt;0,+(Y60/X60)*100,0)</f>
        <v>-100</v>
      </c>
      <c r="AA60" s="232">
        <f>+AA57+AA54+AA51+AA40+AA37+AA34+AA22+AA5</f>
        <v>5488000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93672330</v>
      </c>
      <c r="D5" s="153">
        <f>SUM(D6:D8)</f>
        <v>0</v>
      </c>
      <c r="E5" s="154">
        <f t="shared" si="0"/>
        <v>95123000</v>
      </c>
      <c r="F5" s="100">
        <f t="shared" si="0"/>
        <v>95123000</v>
      </c>
      <c r="G5" s="100">
        <f t="shared" si="0"/>
        <v>43820697</v>
      </c>
      <c r="H5" s="100">
        <f t="shared" si="0"/>
        <v>1021814</v>
      </c>
      <c r="I5" s="100">
        <f t="shared" si="0"/>
        <v>104827</v>
      </c>
      <c r="J5" s="100">
        <f t="shared" si="0"/>
        <v>44947338</v>
      </c>
      <c r="K5" s="100">
        <f t="shared" si="0"/>
        <v>42239</v>
      </c>
      <c r="L5" s="100">
        <f t="shared" si="0"/>
        <v>34892662</v>
      </c>
      <c r="M5" s="100">
        <f t="shared" si="0"/>
        <v>47557</v>
      </c>
      <c r="N5" s="100">
        <f t="shared" si="0"/>
        <v>34982458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79929796</v>
      </c>
      <c r="X5" s="100">
        <f t="shared" si="0"/>
        <v>47561500</v>
      </c>
      <c r="Y5" s="100">
        <f t="shared" si="0"/>
        <v>32368296</v>
      </c>
      <c r="Z5" s="137">
        <f>+IF(X5&lt;&gt;0,+(Y5/X5)*100,0)</f>
        <v>68.05566687341653</v>
      </c>
      <c r="AA5" s="153">
        <f>SUM(AA6:AA8)</f>
        <v>95123000</v>
      </c>
    </row>
    <row r="6" spans="1:27" ht="13.5">
      <c r="A6" s="138" t="s">
        <v>75</v>
      </c>
      <c r="B6" s="136"/>
      <c r="C6" s="155">
        <v>39689000</v>
      </c>
      <c r="D6" s="155"/>
      <c r="E6" s="156">
        <v>39946000</v>
      </c>
      <c r="F6" s="60">
        <v>39946000</v>
      </c>
      <c r="G6" s="60">
        <v>39946000</v>
      </c>
      <c r="H6" s="60"/>
      <c r="I6" s="60"/>
      <c r="J6" s="60">
        <v>39946000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39946000</v>
      </c>
      <c r="X6" s="60">
        <v>19973000</v>
      </c>
      <c r="Y6" s="60">
        <v>19973000</v>
      </c>
      <c r="Z6" s="140">
        <v>100</v>
      </c>
      <c r="AA6" s="155">
        <v>39946000</v>
      </c>
    </row>
    <row r="7" spans="1:27" ht="13.5">
      <c r="A7" s="138" t="s">
        <v>76</v>
      </c>
      <c r="B7" s="136"/>
      <c r="C7" s="157">
        <v>52406812</v>
      </c>
      <c r="D7" s="157"/>
      <c r="E7" s="158">
        <v>55067000</v>
      </c>
      <c r="F7" s="159">
        <v>55067000</v>
      </c>
      <c r="G7" s="159">
        <v>3822640</v>
      </c>
      <c r="H7" s="159">
        <v>985897</v>
      </c>
      <c r="I7" s="159">
        <v>51779</v>
      </c>
      <c r="J7" s="159">
        <v>4860316</v>
      </c>
      <c r="K7" s="159">
        <v>15528</v>
      </c>
      <c r="L7" s="159">
        <v>34865112</v>
      </c>
      <c r="M7" s="159">
        <v>20855</v>
      </c>
      <c r="N7" s="159">
        <v>34901495</v>
      </c>
      <c r="O7" s="159"/>
      <c r="P7" s="159"/>
      <c r="Q7" s="159"/>
      <c r="R7" s="159"/>
      <c r="S7" s="159"/>
      <c r="T7" s="159"/>
      <c r="U7" s="159"/>
      <c r="V7" s="159"/>
      <c r="W7" s="159">
        <v>39761811</v>
      </c>
      <c r="X7" s="159">
        <v>27533500</v>
      </c>
      <c r="Y7" s="159">
        <v>12228311</v>
      </c>
      <c r="Z7" s="141">
        <v>44.41</v>
      </c>
      <c r="AA7" s="157">
        <v>55067000</v>
      </c>
    </row>
    <row r="8" spans="1:27" ht="13.5">
      <c r="A8" s="138" t="s">
        <v>77</v>
      </c>
      <c r="B8" s="136"/>
      <c r="C8" s="155">
        <v>1576518</v>
      </c>
      <c r="D8" s="155"/>
      <c r="E8" s="156">
        <v>110000</v>
      </c>
      <c r="F8" s="60">
        <v>110000</v>
      </c>
      <c r="G8" s="60">
        <v>52057</v>
      </c>
      <c r="H8" s="60">
        <v>35917</v>
      </c>
      <c r="I8" s="60">
        <v>53048</v>
      </c>
      <c r="J8" s="60">
        <v>141022</v>
      </c>
      <c r="K8" s="60">
        <v>26711</v>
      </c>
      <c r="L8" s="60">
        <v>27550</v>
      </c>
      <c r="M8" s="60">
        <v>26702</v>
      </c>
      <c r="N8" s="60">
        <v>80963</v>
      </c>
      <c r="O8" s="60"/>
      <c r="P8" s="60"/>
      <c r="Q8" s="60"/>
      <c r="R8" s="60"/>
      <c r="S8" s="60"/>
      <c r="T8" s="60"/>
      <c r="U8" s="60"/>
      <c r="V8" s="60"/>
      <c r="W8" s="60">
        <v>221985</v>
      </c>
      <c r="X8" s="60">
        <v>55000</v>
      </c>
      <c r="Y8" s="60">
        <v>166985</v>
      </c>
      <c r="Z8" s="140">
        <v>303.61</v>
      </c>
      <c r="AA8" s="155">
        <v>110000</v>
      </c>
    </row>
    <row r="9" spans="1:27" ht="13.5">
      <c r="A9" s="135" t="s">
        <v>78</v>
      </c>
      <c r="B9" s="136"/>
      <c r="C9" s="153">
        <f aca="true" t="shared" si="1" ref="C9:Y9">SUM(C10:C14)</f>
        <v>2091392</v>
      </c>
      <c r="D9" s="153">
        <f>SUM(D10:D14)</f>
        <v>0</v>
      </c>
      <c r="E9" s="154">
        <f t="shared" si="1"/>
        <v>333000</v>
      </c>
      <c r="F9" s="100">
        <f t="shared" si="1"/>
        <v>333000</v>
      </c>
      <c r="G9" s="100">
        <f t="shared" si="1"/>
        <v>15000</v>
      </c>
      <c r="H9" s="100">
        <f t="shared" si="1"/>
        <v>9500</v>
      </c>
      <c r="I9" s="100">
        <f t="shared" si="1"/>
        <v>0</v>
      </c>
      <c r="J9" s="100">
        <f t="shared" si="1"/>
        <v>24500</v>
      </c>
      <c r="K9" s="100">
        <f t="shared" si="1"/>
        <v>0</v>
      </c>
      <c r="L9" s="100">
        <f t="shared" si="1"/>
        <v>1500000</v>
      </c>
      <c r="M9" s="100">
        <f t="shared" si="1"/>
        <v>37500</v>
      </c>
      <c r="N9" s="100">
        <f t="shared" si="1"/>
        <v>1537500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1562000</v>
      </c>
      <c r="X9" s="100">
        <f t="shared" si="1"/>
        <v>166500</v>
      </c>
      <c r="Y9" s="100">
        <f t="shared" si="1"/>
        <v>1395500</v>
      </c>
      <c r="Z9" s="137">
        <f>+IF(X9&lt;&gt;0,+(Y9/X9)*100,0)</f>
        <v>838.1381381381381</v>
      </c>
      <c r="AA9" s="153">
        <f>SUM(AA10:AA14)</f>
        <v>333000</v>
      </c>
    </row>
    <row r="10" spans="1:27" ht="13.5">
      <c r="A10" s="138" t="s">
        <v>79</v>
      </c>
      <c r="B10" s="136"/>
      <c r="C10" s="155">
        <v>2091392</v>
      </c>
      <c r="D10" s="155"/>
      <c r="E10" s="156">
        <v>333000</v>
      </c>
      <c r="F10" s="60">
        <v>333000</v>
      </c>
      <c r="G10" s="60">
        <v>15000</v>
      </c>
      <c r="H10" s="60">
        <v>9500</v>
      </c>
      <c r="I10" s="60"/>
      <c r="J10" s="60">
        <v>24500</v>
      </c>
      <c r="K10" s="60"/>
      <c r="L10" s="60"/>
      <c r="M10" s="60">
        <v>37500</v>
      </c>
      <c r="N10" s="60">
        <v>37500</v>
      </c>
      <c r="O10" s="60"/>
      <c r="P10" s="60"/>
      <c r="Q10" s="60"/>
      <c r="R10" s="60"/>
      <c r="S10" s="60"/>
      <c r="T10" s="60"/>
      <c r="U10" s="60"/>
      <c r="V10" s="60"/>
      <c r="W10" s="60">
        <v>62000</v>
      </c>
      <c r="X10" s="60">
        <v>166500</v>
      </c>
      <c r="Y10" s="60">
        <v>-104500</v>
      </c>
      <c r="Z10" s="140">
        <v>-62.76</v>
      </c>
      <c r="AA10" s="155">
        <v>333000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1500000</v>
      </c>
      <c r="M12" s="60"/>
      <c r="N12" s="60">
        <v>1500000</v>
      </c>
      <c r="O12" s="60"/>
      <c r="P12" s="60"/>
      <c r="Q12" s="60"/>
      <c r="R12" s="60"/>
      <c r="S12" s="60"/>
      <c r="T12" s="60"/>
      <c r="U12" s="60"/>
      <c r="V12" s="60"/>
      <c r="W12" s="60">
        <v>1500000</v>
      </c>
      <c r="X12" s="60"/>
      <c r="Y12" s="60">
        <v>1500000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1516089</v>
      </c>
      <c r="D15" s="153">
        <f>SUM(D16:D18)</f>
        <v>0</v>
      </c>
      <c r="E15" s="154">
        <f t="shared" si="2"/>
        <v>1706000</v>
      </c>
      <c r="F15" s="100">
        <f t="shared" si="2"/>
        <v>1706000</v>
      </c>
      <c r="G15" s="100">
        <f t="shared" si="2"/>
        <v>0</v>
      </c>
      <c r="H15" s="100">
        <f t="shared" si="2"/>
        <v>1706000</v>
      </c>
      <c r="I15" s="100">
        <f t="shared" si="2"/>
        <v>0</v>
      </c>
      <c r="J15" s="100">
        <f t="shared" si="2"/>
        <v>1706000</v>
      </c>
      <c r="K15" s="100">
        <f t="shared" si="2"/>
        <v>0</v>
      </c>
      <c r="L15" s="100">
        <f t="shared" si="2"/>
        <v>300000</v>
      </c>
      <c r="M15" s="100">
        <f t="shared" si="2"/>
        <v>291000</v>
      </c>
      <c r="N15" s="100">
        <f t="shared" si="2"/>
        <v>591000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2297000</v>
      </c>
      <c r="X15" s="100">
        <f t="shared" si="2"/>
        <v>853000</v>
      </c>
      <c r="Y15" s="100">
        <f t="shared" si="2"/>
        <v>1444000</v>
      </c>
      <c r="Z15" s="137">
        <f>+IF(X15&lt;&gt;0,+(Y15/X15)*100,0)</f>
        <v>169.28487690504105</v>
      </c>
      <c r="AA15" s="153">
        <f>SUM(AA16:AA18)</f>
        <v>1706000</v>
      </c>
    </row>
    <row r="16" spans="1:27" ht="13.5">
      <c r="A16" s="138" t="s">
        <v>85</v>
      </c>
      <c r="B16" s="136"/>
      <c r="C16" s="155">
        <v>1516089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1706000</v>
      </c>
      <c r="F17" s="60">
        <v>1706000</v>
      </c>
      <c r="G17" s="60"/>
      <c r="H17" s="60">
        <v>1706000</v>
      </c>
      <c r="I17" s="60"/>
      <c r="J17" s="60">
        <v>1706000</v>
      </c>
      <c r="K17" s="60"/>
      <c r="L17" s="60">
        <v>300000</v>
      </c>
      <c r="M17" s="60">
        <v>291000</v>
      </c>
      <c r="N17" s="60">
        <v>591000</v>
      </c>
      <c r="O17" s="60"/>
      <c r="P17" s="60"/>
      <c r="Q17" s="60"/>
      <c r="R17" s="60"/>
      <c r="S17" s="60"/>
      <c r="T17" s="60"/>
      <c r="U17" s="60"/>
      <c r="V17" s="60"/>
      <c r="W17" s="60">
        <v>2297000</v>
      </c>
      <c r="X17" s="60">
        <v>853000</v>
      </c>
      <c r="Y17" s="60">
        <v>1444000</v>
      </c>
      <c r="Z17" s="140">
        <v>169.28</v>
      </c>
      <c r="AA17" s="155">
        <v>1706000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84587240</v>
      </c>
      <c r="D19" s="153">
        <f>SUM(D20:D23)</f>
        <v>0</v>
      </c>
      <c r="E19" s="154">
        <f t="shared" si="3"/>
        <v>29364150</v>
      </c>
      <c r="F19" s="100">
        <f t="shared" si="3"/>
        <v>29364150</v>
      </c>
      <c r="G19" s="100">
        <f t="shared" si="3"/>
        <v>17855897</v>
      </c>
      <c r="H19" s="100">
        <f t="shared" si="3"/>
        <v>532206</v>
      </c>
      <c r="I19" s="100">
        <f t="shared" si="3"/>
        <v>1143179</v>
      </c>
      <c r="J19" s="100">
        <f t="shared" si="3"/>
        <v>19531282</v>
      </c>
      <c r="K19" s="100">
        <f t="shared" si="3"/>
        <v>13604666</v>
      </c>
      <c r="L19" s="100">
        <f t="shared" si="3"/>
        <v>7167211</v>
      </c>
      <c r="M19" s="100">
        <f t="shared" si="3"/>
        <v>1808406</v>
      </c>
      <c r="N19" s="100">
        <f t="shared" si="3"/>
        <v>22580283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42111565</v>
      </c>
      <c r="X19" s="100">
        <f t="shared" si="3"/>
        <v>14682075</v>
      </c>
      <c r="Y19" s="100">
        <f t="shared" si="3"/>
        <v>27429490</v>
      </c>
      <c r="Z19" s="137">
        <f>+IF(X19&lt;&gt;0,+(Y19/X19)*100,0)</f>
        <v>186.82297972187175</v>
      </c>
      <c r="AA19" s="153">
        <f>SUM(AA20:AA23)</f>
        <v>29364150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84587240</v>
      </c>
      <c r="D21" s="155"/>
      <c r="E21" s="156">
        <v>29364150</v>
      </c>
      <c r="F21" s="60">
        <v>29364150</v>
      </c>
      <c r="G21" s="60">
        <v>17855897</v>
      </c>
      <c r="H21" s="60">
        <v>532206</v>
      </c>
      <c r="I21" s="60">
        <v>1143179</v>
      </c>
      <c r="J21" s="60">
        <v>19531282</v>
      </c>
      <c r="K21" s="60">
        <v>13604666</v>
      </c>
      <c r="L21" s="60">
        <v>7167211</v>
      </c>
      <c r="M21" s="60">
        <v>1808406</v>
      </c>
      <c r="N21" s="60">
        <v>22580283</v>
      </c>
      <c r="O21" s="60"/>
      <c r="P21" s="60"/>
      <c r="Q21" s="60"/>
      <c r="R21" s="60"/>
      <c r="S21" s="60"/>
      <c r="T21" s="60"/>
      <c r="U21" s="60"/>
      <c r="V21" s="60"/>
      <c r="W21" s="60">
        <v>42111565</v>
      </c>
      <c r="X21" s="60">
        <v>14682075</v>
      </c>
      <c r="Y21" s="60">
        <v>27429490</v>
      </c>
      <c r="Z21" s="140">
        <v>186.82</v>
      </c>
      <c r="AA21" s="155">
        <v>29364150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181867051</v>
      </c>
      <c r="D25" s="168">
        <f>+D5+D9+D15+D19+D24</f>
        <v>0</v>
      </c>
      <c r="E25" s="169">
        <f t="shared" si="4"/>
        <v>126526150</v>
      </c>
      <c r="F25" s="73">
        <f t="shared" si="4"/>
        <v>126526150</v>
      </c>
      <c r="G25" s="73">
        <f t="shared" si="4"/>
        <v>61691594</v>
      </c>
      <c r="H25" s="73">
        <f t="shared" si="4"/>
        <v>3269520</v>
      </c>
      <c r="I25" s="73">
        <f t="shared" si="4"/>
        <v>1248006</v>
      </c>
      <c r="J25" s="73">
        <f t="shared" si="4"/>
        <v>66209120</v>
      </c>
      <c r="K25" s="73">
        <f t="shared" si="4"/>
        <v>13646905</v>
      </c>
      <c r="L25" s="73">
        <f t="shared" si="4"/>
        <v>43859873</v>
      </c>
      <c r="M25" s="73">
        <f t="shared" si="4"/>
        <v>2184463</v>
      </c>
      <c r="N25" s="73">
        <f t="shared" si="4"/>
        <v>59691241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125900361</v>
      </c>
      <c r="X25" s="73">
        <f t="shared" si="4"/>
        <v>63263075</v>
      </c>
      <c r="Y25" s="73">
        <f t="shared" si="4"/>
        <v>62637286</v>
      </c>
      <c r="Z25" s="170">
        <f>+IF(X25&lt;&gt;0,+(Y25/X25)*100,0)</f>
        <v>99.010814760427</v>
      </c>
      <c r="AA25" s="168">
        <f>+AA5+AA9+AA15+AA19+AA24</f>
        <v>126526150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40010377</v>
      </c>
      <c r="D28" s="153">
        <f>SUM(D29:D31)</f>
        <v>0</v>
      </c>
      <c r="E28" s="154">
        <f t="shared" si="5"/>
        <v>45455281</v>
      </c>
      <c r="F28" s="100">
        <f t="shared" si="5"/>
        <v>45455281</v>
      </c>
      <c r="G28" s="100">
        <f t="shared" si="5"/>
        <v>3934100</v>
      </c>
      <c r="H28" s="100">
        <f t="shared" si="5"/>
        <v>3072867</v>
      </c>
      <c r="I28" s="100">
        <f t="shared" si="5"/>
        <v>3293800</v>
      </c>
      <c r="J28" s="100">
        <f t="shared" si="5"/>
        <v>10300767</v>
      </c>
      <c r="K28" s="100">
        <f t="shared" si="5"/>
        <v>3090315</v>
      </c>
      <c r="L28" s="100">
        <f t="shared" si="5"/>
        <v>5309697</v>
      </c>
      <c r="M28" s="100">
        <f t="shared" si="5"/>
        <v>3093940</v>
      </c>
      <c r="N28" s="100">
        <f t="shared" si="5"/>
        <v>11493952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21794719</v>
      </c>
      <c r="X28" s="100">
        <f t="shared" si="5"/>
        <v>22727641</v>
      </c>
      <c r="Y28" s="100">
        <f t="shared" si="5"/>
        <v>-932922</v>
      </c>
      <c r="Z28" s="137">
        <f>+IF(X28&lt;&gt;0,+(Y28/X28)*100,0)</f>
        <v>-4.104790285978206</v>
      </c>
      <c r="AA28" s="153">
        <f>SUM(AA29:AA31)</f>
        <v>45455281</v>
      </c>
    </row>
    <row r="29" spans="1:27" ht="13.5">
      <c r="A29" s="138" t="s">
        <v>75</v>
      </c>
      <c r="B29" s="136"/>
      <c r="C29" s="155">
        <v>14017699</v>
      </c>
      <c r="D29" s="155"/>
      <c r="E29" s="156">
        <v>17825805</v>
      </c>
      <c r="F29" s="60">
        <v>17825805</v>
      </c>
      <c r="G29" s="60">
        <v>1360286</v>
      </c>
      <c r="H29" s="60">
        <v>1503260</v>
      </c>
      <c r="I29" s="60">
        <v>1264050</v>
      </c>
      <c r="J29" s="60">
        <v>4127596</v>
      </c>
      <c r="K29" s="60">
        <v>1174725</v>
      </c>
      <c r="L29" s="60">
        <v>1961575</v>
      </c>
      <c r="M29" s="60">
        <v>1233303</v>
      </c>
      <c r="N29" s="60">
        <v>4369603</v>
      </c>
      <c r="O29" s="60"/>
      <c r="P29" s="60"/>
      <c r="Q29" s="60"/>
      <c r="R29" s="60"/>
      <c r="S29" s="60"/>
      <c r="T29" s="60"/>
      <c r="U29" s="60"/>
      <c r="V29" s="60"/>
      <c r="W29" s="60">
        <v>8497199</v>
      </c>
      <c r="X29" s="60">
        <v>8912903</v>
      </c>
      <c r="Y29" s="60">
        <v>-415704</v>
      </c>
      <c r="Z29" s="140">
        <v>-4.66</v>
      </c>
      <c r="AA29" s="155">
        <v>17825805</v>
      </c>
    </row>
    <row r="30" spans="1:27" ht="13.5">
      <c r="A30" s="138" t="s">
        <v>76</v>
      </c>
      <c r="B30" s="136"/>
      <c r="C30" s="157">
        <v>9853942</v>
      </c>
      <c r="D30" s="157"/>
      <c r="E30" s="158">
        <v>12587378</v>
      </c>
      <c r="F30" s="159">
        <v>12587378</v>
      </c>
      <c r="G30" s="159">
        <v>1347802</v>
      </c>
      <c r="H30" s="159">
        <v>851106</v>
      </c>
      <c r="I30" s="159">
        <v>955231</v>
      </c>
      <c r="J30" s="159">
        <v>3154139</v>
      </c>
      <c r="K30" s="159">
        <v>684215</v>
      </c>
      <c r="L30" s="159">
        <v>1648546</v>
      </c>
      <c r="M30" s="159">
        <v>662681</v>
      </c>
      <c r="N30" s="159">
        <v>2995442</v>
      </c>
      <c r="O30" s="159"/>
      <c r="P30" s="159"/>
      <c r="Q30" s="159"/>
      <c r="R30" s="159"/>
      <c r="S30" s="159"/>
      <c r="T30" s="159"/>
      <c r="U30" s="159"/>
      <c r="V30" s="159"/>
      <c r="W30" s="159">
        <v>6149581</v>
      </c>
      <c r="X30" s="159">
        <v>6293689</v>
      </c>
      <c r="Y30" s="159">
        <v>-144108</v>
      </c>
      <c r="Z30" s="141">
        <v>-2.29</v>
      </c>
      <c r="AA30" s="157">
        <v>12587378</v>
      </c>
    </row>
    <row r="31" spans="1:27" ht="13.5">
      <c r="A31" s="138" t="s">
        <v>77</v>
      </c>
      <c r="B31" s="136"/>
      <c r="C31" s="155">
        <v>16138736</v>
      </c>
      <c r="D31" s="155"/>
      <c r="E31" s="156">
        <v>15042098</v>
      </c>
      <c r="F31" s="60">
        <v>15042098</v>
      </c>
      <c r="G31" s="60">
        <v>1226012</v>
      </c>
      <c r="H31" s="60">
        <v>718501</v>
      </c>
      <c r="I31" s="60">
        <v>1074519</v>
      </c>
      <c r="J31" s="60">
        <v>3019032</v>
      </c>
      <c r="K31" s="60">
        <v>1231375</v>
      </c>
      <c r="L31" s="60">
        <v>1699576</v>
      </c>
      <c r="M31" s="60">
        <v>1197956</v>
      </c>
      <c r="N31" s="60">
        <v>4128907</v>
      </c>
      <c r="O31" s="60"/>
      <c r="P31" s="60"/>
      <c r="Q31" s="60"/>
      <c r="R31" s="60"/>
      <c r="S31" s="60"/>
      <c r="T31" s="60"/>
      <c r="U31" s="60"/>
      <c r="V31" s="60"/>
      <c r="W31" s="60">
        <v>7147939</v>
      </c>
      <c r="X31" s="60">
        <v>7521049</v>
      </c>
      <c r="Y31" s="60">
        <v>-373110</v>
      </c>
      <c r="Z31" s="140">
        <v>-4.96</v>
      </c>
      <c r="AA31" s="155">
        <v>15042098</v>
      </c>
    </row>
    <row r="32" spans="1:27" ht="13.5">
      <c r="A32" s="135" t="s">
        <v>78</v>
      </c>
      <c r="B32" s="136"/>
      <c r="C32" s="153">
        <f aca="true" t="shared" si="6" ref="C32:Y32">SUM(C33:C37)</f>
        <v>22172401</v>
      </c>
      <c r="D32" s="153">
        <f>SUM(D33:D37)</f>
        <v>0</v>
      </c>
      <c r="E32" s="154">
        <f t="shared" si="6"/>
        <v>19348298</v>
      </c>
      <c r="F32" s="100">
        <f t="shared" si="6"/>
        <v>19348298</v>
      </c>
      <c r="G32" s="100">
        <f t="shared" si="6"/>
        <v>2166441</v>
      </c>
      <c r="H32" s="100">
        <f t="shared" si="6"/>
        <v>1273464</v>
      </c>
      <c r="I32" s="100">
        <f t="shared" si="6"/>
        <v>1210665</v>
      </c>
      <c r="J32" s="100">
        <f t="shared" si="6"/>
        <v>4650570</v>
      </c>
      <c r="K32" s="100">
        <f t="shared" si="6"/>
        <v>1211869</v>
      </c>
      <c r="L32" s="100">
        <f t="shared" si="6"/>
        <v>1888570</v>
      </c>
      <c r="M32" s="100">
        <f t="shared" si="6"/>
        <v>2952406</v>
      </c>
      <c r="N32" s="100">
        <f t="shared" si="6"/>
        <v>6052845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10703415</v>
      </c>
      <c r="X32" s="100">
        <f t="shared" si="6"/>
        <v>9674149</v>
      </c>
      <c r="Y32" s="100">
        <f t="shared" si="6"/>
        <v>1029266</v>
      </c>
      <c r="Z32" s="137">
        <f>+IF(X32&lt;&gt;0,+(Y32/X32)*100,0)</f>
        <v>10.639344091144348</v>
      </c>
      <c r="AA32" s="153">
        <f>SUM(AA33:AA37)</f>
        <v>19348298</v>
      </c>
    </row>
    <row r="33" spans="1:27" ht="13.5">
      <c r="A33" s="138" t="s">
        <v>79</v>
      </c>
      <c r="B33" s="136"/>
      <c r="C33" s="155">
        <v>17288736</v>
      </c>
      <c r="D33" s="155"/>
      <c r="E33" s="156">
        <v>14333266</v>
      </c>
      <c r="F33" s="60">
        <v>14333266</v>
      </c>
      <c r="G33" s="60">
        <v>1565894</v>
      </c>
      <c r="H33" s="60">
        <v>982315</v>
      </c>
      <c r="I33" s="60">
        <v>830278</v>
      </c>
      <c r="J33" s="60">
        <v>3378487</v>
      </c>
      <c r="K33" s="60">
        <v>868970</v>
      </c>
      <c r="L33" s="60">
        <v>1337486</v>
      </c>
      <c r="M33" s="60">
        <v>2524763</v>
      </c>
      <c r="N33" s="60">
        <v>4731219</v>
      </c>
      <c r="O33" s="60"/>
      <c r="P33" s="60"/>
      <c r="Q33" s="60"/>
      <c r="R33" s="60"/>
      <c r="S33" s="60"/>
      <c r="T33" s="60"/>
      <c r="U33" s="60"/>
      <c r="V33" s="60"/>
      <c r="W33" s="60">
        <v>8109706</v>
      </c>
      <c r="X33" s="60">
        <v>7166633</v>
      </c>
      <c r="Y33" s="60">
        <v>943073</v>
      </c>
      <c r="Z33" s="140">
        <v>13.16</v>
      </c>
      <c r="AA33" s="155">
        <v>14333266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4883665</v>
      </c>
      <c r="D35" s="155"/>
      <c r="E35" s="156">
        <v>5015032</v>
      </c>
      <c r="F35" s="60">
        <v>5015032</v>
      </c>
      <c r="G35" s="60">
        <v>600547</v>
      </c>
      <c r="H35" s="60">
        <v>291149</v>
      </c>
      <c r="I35" s="60">
        <v>380387</v>
      </c>
      <c r="J35" s="60">
        <v>1272083</v>
      </c>
      <c r="K35" s="60">
        <v>342899</v>
      </c>
      <c r="L35" s="60">
        <v>551084</v>
      </c>
      <c r="M35" s="60">
        <v>427643</v>
      </c>
      <c r="N35" s="60">
        <v>1321626</v>
      </c>
      <c r="O35" s="60"/>
      <c r="P35" s="60"/>
      <c r="Q35" s="60"/>
      <c r="R35" s="60"/>
      <c r="S35" s="60"/>
      <c r="T35" s="60"/>
      <c r="U35" s="60"/>
      <c r="V35" s="60"/>
      <c r="W35" s="60">
        <v>2593709</v>
      </c>
      <c r="X35" s="60">
        <v>2507516</v>
      </c>
      <c r="Y35" s="60">
        <v>86193</v>
      </c>
      <c r="Z35" s="140">
        <v>3.44</v>
      </c>
      <c r="AA35" s="155">
        <v>5015032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23151237</v>
      </c>
      <c r="D38" s="153">
        <f>SUM(D39:D41)</f>
        <v>0</v>
      </c>
      <c r="E38" s="154">
        <f t="shared" si="7"/>
        <v>35892423</v>
      </c>
      <c r="F38" s="100">
        <f t="shared" si="7"/>
        <v>35892423</v>
      </c>
      <c r="G38" s="100">
        <f t="shared" si="7"/>
        <v>1738723</v>
      </c>
      <c r="H38" s="100">
        <f t="shared" si="7"/>
        <v>1677040</v>
      </c>
      <c r="I38" s="100">
        <f t="shared" si="7"/>
        <v>1830128</v>
      </c>
      <c r="J38" s="100">
        <f t="shared" si="7"/>
        <v>5245891</v>
      </c>
      <c r="K38" s="100">
        <f t="shared" si="7"/>
        <v>2236341</v>
      </c>
      <c r="L38" s="100">
        <f t="shared" si="7"/>
        <v>3529119</v>
      </c>
      <c r="M38" s="100">
        <f t="shared" si="7"/>
        <v>1999983</v>
      </c>
      <c r="N38" s="100">
        <f t="shared" si="7"/>
        <v>7765443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13011334</v>
      </c>
      <c r="X38" s="100">
        <f t="shared" si="7"/>
        <v>17946212</v>
      </c>
      <c r="Y38" s="100">
        <f t="shared" si="7"/>
        <v>-4934878</v>
      </c>
      <c r="Z38" s="137">
        <f>+IF(X38&lt;&gt;0,+(Y38/X38)*100,0)</f>
        <v>-27.498159500177533</v>
      </c>
      <c r="AA38" s="153">
        <f>SUM(AA39:AA41)</f>
        <v>35892423</v>
      </c>
    </row>
    <row r="39" spans="1:27" ht="13.5">
      <c r="A39" s="138" t="s">
        <v>85</v>
      </c>
      <c r="B39" s="136"/>
      <c r="C39" s="155">
        <v>23151237</v>
      </c>
      <c r="D39" s="155"/>
      <c r="E39" s="156">
        <v>22681735</v>
      </c>
      <c r="F39" s="60">
        <v>22681735</v>
      </c>
      <c r="G39" s="60">
        <v>1140524</v>
      </c>
      <c r="H39" s="60">
        <v>1044740</v>
      </c>
      <c r="I39" s="60">
        <v>1138925</v>
      </c>
      <c r="J39" s="60">
        <v>3324189</v>
      </c>
      <c r="K39" s="60">
        <v>1557476</v>
      </c>
      <c r="L39" s="60">
        <v>2364184</v>
      </c>
      <c r="M39" s="60">
        <v>1349609</v>
      </c>
      <c r="N39" s="60">
        <v>5271269</v>
      </c>
      <c r="O39" s="60"/>
      <c r="P39" s="60"/>
      <c r="Q39" s="60"/>
      <c r="R39" s="60"/>
      <c r="S39" s="60"/>
      <c r="T39" s="60"/>
      <c r="U39" s="60"/>
      <c r="V39" s="60"/>
      <c r="W39" s="60">
        <v>8595458</v>
      </c>
      <c r="X39" s="60">
        <v>11340868</v>
      </c>
      <c r="Y39" s="60">
        <v>-2745410</v>
      </c>
      <c r="Z39" s="140">
        <v>-24.21</v>
      </c>
      <c r="AA39" s="155">
        <v>22681735</v>
      </c>
    </row>
    <row r="40" spans="1:27" ht="13.5">
      <c r="A40" s="138" t="s">
        <v>86</v>
      </c>
      <c r="B40" s="136"/>
      <c r="C40" s="155"/>
      <c r="D40" s="155"/>
      <c r="E40" s="156">
        <v>13210688</v>
      </c>
      <c r="F40" s="60">
        <v>13210688</v>
      </c>
      <c r="G40" s="60">
        <v>598199</v>
      </c>
      <c r="H40" s="60">
        <v>632300</v>
      </c>
      <c r="I40" s="60">
        <v>691203</v>
      </c>
      <c r="J40" s="60">
        <v>1921702</v>
      </c>
      <c r="K40" s="60">
        <v>678865</v>
      </c>
      <c r="L40" s="60">
        <v>1164935</v>
      </c>
      <c r="M40" s="60">
        <v>650374</v>
      </c>
      <c r="N40" s="60">
        <v>2494174</v>
      </c>
      <c r="O40" s="60"/>
      <c r="P40" s="60"/>
      <c r="Q40" s="60"/>
      <c r="R40" s="60"/>
      <c r="S40" s="60"/>
      <c r="T40" s="60"/>
      <c r="U40" s="60"/>
      <c r="V40" s="60"/>
      <c r="W40" s="60">
        <v>4415876</v>
      </c>
      <c r="X40" s="60">
        <v>6605344</v>
      </c>
      <c r="Y40" s="60">
        <v>-2189468</v>
      </c>
      <c r="Z40" s="140">
        <v>-33.15</v>
      </c>
      <c r="AA40" s="155">
        <v>13210688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106557789</v>
      </c>
      <c r="D42" s="153">
        <f>SUM(D43:D46)</f>
        <v>0</v>
      </c>
      <c r="E42" s="154">
        <f t="shared" si="8"/>
        <v>24486289</v>
      </c>
      <c r="F42" s="100">
        <f t="shared" si="8"/>
        <v>24486289</v>
      </c>
      <c r="G42" s="100">
        <f t="shared" si="8"/>
        <v>17623650</v>
      </c>
      <c r="H42" s="100">
        <f t="shared" si="8"/>
        <v>5821465</v>
      </c>
      <c r="I42" s="100">
        <f t="shared" si="8"/>
        <v>-5784181</v>
      </c>
      <c r="J42" s="100">
        <f t="shared" si="8"/>
        <v>17660934</v>
      </c>
      <c r="K42" s="100">
        <f t="shared" si="8"/>
        <v>15808586</v>
      </c>
      <c r="L42" s="100">
        <f t="shared" si="8"/>
        <v>14035343</v>
      </c>
      <c r="M42" s="100">
        <f t="shared" si="8"/>
        <v>21176668</v>
      </c>
      <c r="N42" s="100">
        <f t="shared" si="8"/>
        <v>51020597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68681531</v>
      </c>
      <c r="X42" s="100">
        <f t="shared" si="8"/>
        <v>12243145</v>
      </c>
      <c r="Y42" s="100">
        <f t="shared" si="8"/>
        <v>56438386</v>
      </c>
      <c r="Z42" s="137">
        <f>+IF(X42&lt;&gt;0,+(Y42/X42)*100,0)</f>
        <v>460.9794787205412</v>
      </c>
      <c r="AA42" s="153">
        <f>SUM(AA43:AA46)</f>
        <v>24486289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106557789</v>
      </c>
      <c r="D44" s="155"/>
      <c r="E44" s="156">
        <v>24486289</v>
      </c>
      <c r="F44" s="60">
        <v>24486289</v>
      </c>
      <c r="G44" s="60">
        <v>17623650</v>
      </c>
      <c r="H44" s="60">
        <v>5821465</v>
      </c>
      <c r="I44" s="60">
        <v>-5784181</v>
      </c>
      <c r="J44" s="60">
        <v>17660934</v>
      </c>
      <c r="K44" s="60">
        <v>15808586</v>
      </c>
      <c r="L44" s="60">
        <v>14035343</v>
      </c>
      <c r="M44" s="60">
        <v>21176668</v>
      </c>
      <c r="N44" s="60">
        <v>51020597</v>
      </c>
      <c r="O44" s="60"/>
      <c r="P44" s="60"/>
      <c r="Q44" s="60"/>
      <c r="R44" s="60"/>
      <c r="S44" s="60"/>
      <c r="T44" s="60"/>
      <c r="U44" s="60"/>
      <c r="V44" s="60"/>
      <c r="W44" s="60">
        <v>68681531</v>
      </c>
      <c r="X44" s="60">
        <v>12243145</v>
      </c>
      <c r="Y44" s="60">
        <v>56438386</v>
      </c>
      <c r="Z44" s="140">
        <v>460.98</v>
      </c>
      <c r="AA44" s="155">
        <v>24486289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191891804</v>
      </c>
      <c r="D48" s="168">
        <f>+D28+D32+D38+D42+D47</f>
        <v>0</v>
      </c>
      <c r="E48" s="169">
        <f t="shared" si="9"/>
        <v>125182291</v>
      </c>
      <c r="F48" s="73">
        <f t="shared" si="9"/>
        <v>125182291</v>
      </c>
      <c r="G48" s="73">
        <f t="shared" si="9"/>
        <v>25462914</v>
      </c>
      <c r="H48" s="73">
        <f t="shared" si="9"/>
        <v>11844836</v>
      </c>
      <c r="I48" s="73">
        <f t="shared" si="9"/>
        <v>550412</v>
      </c>
      <c r="J48" s="73">
        <f t="shared" si="9"/>
        <v>37858162</v>
      </c>
      <c r="K48" s="73">
        <f t="shared" si="9"/>
        <v>22347111</v>
      </c>
      <c r="L48" s="73">
        <f t="shared" si="9"/>
        <v>24762729</v>
      </c>
      <c r="M48" s="73">
        <f t="shared" si="9"/>
        <v>29222997</v>
      </c>
      <c r="N48" s="73">
        <f t="shared" si="9"/>
        <v>76332837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114190999</v>
      </c>
      <c r="X48" s="73">
        <f t="shared" si="9"/>
        <v>62591147</v>
      </c>
      <c r="Y48" s="73">
        <f t="shared" si="9"/>
        <v>51599852</v>
      </c>
      <c r="Z48" s="170">
        <f>+IF(X48&lt;&gt;0,+(Y48/X48)*100,0)</f>
        <v>82.43953733584719</v>
      </c>
      <c r="AA48" s="168">
        <f>+AA28+AA32+AA38+AA42+AA47</f>
        <v>125182291</v>
      </c>
    </row>
    <row r="49" spans="1:27" ht="13.5">
      <c r="A49" s="148" t="s">
        <v>49</v>
      </c>
      <c r="B49" s="149"/>
      <c r="C49" s="171">
        <f aca="true" t="shared" si="10" ref="C49:Y49">+C25-C48</f>
        <v>-10024753</v>
      </c>
      <c r="D49" s="171">
        <f>+D25-D48</f>
        <v>0</v>
      </c>
      <c r="E49" s="172">
        <f t="shared" si="10"/>
        <v>1343859</v>
      </c>
      <c r="F49" s="173">
        <f t="shared" si="10"/>
        <v>1343859</v>
      </c>
      <c r="G49" s="173">
        <f t="shared" si="10"/>
        <v>36228680</v>
      </c>
      <c r="H49" s="173">
        <f t="shared" si="10"/>
        <v>-8575316</v>
      </c>
      <c r="I49" s="173">
        <f t="shared" si="10"/>
        <v>697594</v>
      </c>
      <c r="J49" s="173">
        <f t="shared" si="10"/>
        <v>28350958</v>
      </c>
      <c r="K49" s="173">
        <f t="shared" si="10"/>
        <v>-8700206</v>
      </c>
      <c r="L49" s="173">
        <f t="shared" si="10"/>
        <v>19097144</v>
      </c>
      <c r="M49" s="173">
        <f t="shared" si="10"/>
        <v>-27038534</v>
      </c>
      <c r="N49" s="173">
        <f t="shared" si="10"/>
        <v>-16641596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11709362</v>
      </c>
      <c r="X49" s="173">
        <f>IF(F25=F48,0,X25-X48)</f>
        <v>671928</v>
      </c>
      <c r="Y49" s="173">
        <f t="shared" si="10"/>
        <v>11037434</v>
      </c>
      <c r="Z49" s="174">
        <f>+IF(X49&lt;&gt;0,+(Y49/X49)*100,0)</f>
        <v>1642.6512959721877</v>
      </c>
      <c r="AA49" s="171">
        <f>+AA25-AA48</f>
        <v>1343859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14892150</v>
      </c>
      <c r="F8" s="60">
        <v>14892150</v>
      </c>
      <c r="G8" s="60">
        <v>0</v>
      </c>
      <c r="H8" s="60">
        <v>0</v>
      </c>
      <c r="I8" s="60">
        <v>1143179</v>
      </c>
      <c r="J8" s="60">
        <v>1143179</v>
      </c>
      <c r="K8" s="60">
        <v>1935666</v>
      </c>
      <c r="L8" s="60">
        <v>1616105</v>
      </c>
      <c r="M8" s="60">
        <v>1808406</v>
      </c>
      <c r="N8" s="60">
        <v>5360177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6503356</v>
      </c>
      <c r="X8" s="60">
        <v>7446075</v>
      </c>
      <c r="Y8" s="60">
        <v>-942719</v>
      </c>
      <c r="Z8" s="140">
        <v>-12.66</v>
      </c>
      <c r="AA8" s="155">
        <v>14892150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43781</v>
      </c>
      <c r="H12" s="60">
        <v>0</v>
      </c>
      <c r="I12" s="60">
        <v>43781</v>
      </c>
      <c r="J12" s="60">
        <v>87562</v>
      </c>
      <c r="K12" s="60">
        <v>21891</v>
      </c>
      <c r="L12" s="60">
        <v>21891</v>
      </c>
      <c r="M12" s="60">
        <v>21891</v>
      </c>
      <c r="N12" s="60">
        <v>65673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153235</v>
      </c>
      <c r="X12" s="60">
        <v>0</v>
      </c>
      <c r="Y12" s="60">
        <v>153235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2254742</v>
      </c>
      <c r="D13" s="155">
        <v>0</v>
      </c>
      <c r="E13" s="156">
        <v>750000</v>
      </c>
      <c r="F13" s="60">
        <v>750000</v>
      </c>
      <c r="G13" s="60">
        <v>23640</v>
      </c>
      <c r="H13" s="60">
        <v>95897</v>
      </c>
      <c r="I13" s="60">
        <v>47779</v>
      </c>
      <c r="J13" s="60">
        <v>167316</v>
      </c>
      <c r="K13" s="60">
        <v>15528</v>
      </c>
      <c r="L13" s="60">
        <v>14112</v>
      </c>
      <c r="M13" s="60">
        <v>16855</v>
      </c>
      <c r="N13" s="60">
        <v>46495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213811</v>
      </c>
      <c r="X13" s="60">
        <v>375000</v>
      </c>
      <c r="Y13" s="60">
        <v>-161189</v>
      </c>
      <c r="Z13" s="140">
        <v>-42.98</v>
      </c>
      <c r="AA13" s="155">
        <v>750000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179120168</v>
      </c>
      <c r="D19" s="155">
        <v>0</v>
      </c>
      <c r="E19" s="156">
        <v>110684000</v>
      </c>
      <c r="F19" s="60">
        <v>110684000</v>
      </c>
      <c r="G19" s="60">
        <v>43789897</v>
      </c>
      <c r="H19" s="60">
        <v>2710513</v>
      </c>
      <c r="I19" s="60">
        <v>0</v>
      </c>
      <c r="J19" s="60">
        <v>46500410</v>
      </c>
      <c r="K19" s="60">
        <v>600000</v>
      </c>
      <c r="L19" s="60">
        <v>36351000</v>
      </c>
      <c r="M19" s="60">
        <v>291000</v>
      </c>
      <c r="N19" s="60">
        <v>37242000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83742410</v>
      </c>
      <c r="X19" s="60">
        <v>55342000</v>
      </c>
      <c r="Y19" s="60">
        <v>28400410</v>
      </c>
      <c r="Z19" s="140">
        <v>51.32</v>
      </c>
      <c r="AA19" s="155">
        <v>110684000</v>
      </c>
    </row>
    <row r="20" spans="1:27" ht="13.5">
      <c r="A20" s="181" t="s">
        <v>35</v>
      </c>
      <c r="B20" s="185"/>
      <c r="C20" s="155">
        <v>492141</v>
      </c>
      <c r="D20" s="155">
        <v>0</v>
      </c>
      <c r="E20" s="156">
        <v>200000</v>
      </c>
      <c r="F20" s="54">
        <v>200000</v>
      </c>
      <c r="G20" s="54">
        <v>23276</v>
      </c>
      <c r="H20" s="54">
        <v>13110</v>
      </c>
      <c r="I20" s="54">
        <v>13267</v>
      </c>
      <c r="J20" s="54">
        <v>49653</v>
      </c>
      <c r="K20" s="54">
        <v>4820</v>
      </c>
      <c r="L20" s="54">
        <v>5659</v>
      </c>
      <c r="M20" s="54">
        <v>42311</v>
      </c>
      <c r="N20" s="54">
        <v>52790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102443</v>
      </c>
      <c r="X20" s="54">
        <v>100000</v>
      </c>
      <c r="Y20" s="54">
        <v>2443</v>
      </c>
      <c r="Z20" s="184">
        <v>2.44</v>
      </c>
      <c r="AA20" s="130">
        <v>200000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4000</v>
      </c>
      <c r="N21" s="60">
        <v>4000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4000</v>
      </c>
      <c r="X21" s="60">
        <v>0</v>
      </c>
      <c r="Y21" s="60">
        <v>4000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181867051</v>
      </c>
      <c r="D22" s="188">
        <f>SUM(D5:D21)</f>
        <v>0</v>
      </c>
      <c r="E22" s="189">
        <f t="shared" si="0"/>
        <v>126526150</v>
      </c>
      <c r="F22" s="190">
        <f t="shared" si="0"/>
        <v>126526150</v>
      </c>
      <c r="G22" s="190">
        <f t="shared" si="0"/>
        <v>43880594</v>
      </c>
      <c r="H22" s="190">
        <f t="shared" si="0"/>
        <v>2819520</v>
      </c>
      <c r="I22" s="190">
        <f t="shared" si="0"/>
        <v>1248006</v>
      </c>
      <c r="J22" s="190">
        <f t="shared" si="0"/>
        <v>47948120</v>
      </c>
      <c r="K22" s="190">
        <f t="shared" si="0"/>
        <v>2577905</v>
      </c>
      <c r="L22" s="190">
        <f t="shared" si="0"/>
        <v>38008767</v>
      </c>
      <c r="M22" s="190">
        <f t="shared" si="0"/>
        <v>2184463</v>
      </c>
      <c r="N22" s="190">
        <f t="shared" si="0"/>
        <v>42771135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90719255</v>
      </c>
      <c r="X22" s="190">
        <f t="shared" si="0"/>
        <v>63263075</v>
      </c>
      <c r="Y22" s="190">
        <f t="shared" si="0"/>
        <v>27456180</v>
      </c>
      <c r="Z22" s="191">
        <f>+IF(X22&lt;&gt;0,+(Y22/X22)*100,0)</f>
        <v>43.40000861481994</v>
      </c>
      <c r="AA22" s="188">
        <f>SUM(AA5:AA21)</f>
        <v>126526150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39065159</v>
      </c>
      <c r="D25" s="155">
        <v>0</v>
      </c>
      <c r="E25" s="156">
        <v>64222008</v>
      </c>
      <c r="F25" s="60">
        <v>64222008</v>
      </c>
      <c r="G25" s="60">
        <v>4533214</v>
      </c>
      <c r="H25" s="60">
        <v>5248772</v>
      </c>
      <c r="I25" s="60">
        <v>4836378</v>
      </c>
      <c r="J25" s="60">
        <v>14618364</v>
      </c>
      <c r="K25" s="60">
        <v>5950675</v>
      </c>
      <c r="L25" s="60">
        <v>8510807</v>
      </c>
      <c r="M25" s="60">
        <v>5526662</v>
      </c>
      <c r="N25" s="60">
        <v>19988144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34606508</v>
      </c>
      <c r="X25" s="60">
        <v>32111004</v>
      </c>
      <c r="Y25" s="60">
        <v>2495504</v>
      </c>
      <c r="Z25" s="140">
        <v>7.77</v>
      </c>
      <c r="AA25" s="155">
        <v>64222008</v>
      </c>
    </row>
    <row r="26" spans="1:27" ht="13.5">
      <c r="A26" s="183" t="s">
        <v>38</v>
      </c>
      <c r="B26" s="182"/>
      <c r="C26" s="155">
        <v>4220119</v>
      </c>
      <c r="D26" s="155">
        <v>0</v>
      </c>
      <c r="E26" s="156">
        <v>6361778</v>
      </c>
      <c r="F26" s="60">
        <v>6361778</v>
      </c>
      <c r="G26" s="60">
        <v>351034</v>
      </c>
      <c r="H26" s="60">
        <v>352666</v>
      </c>
      <c r="I26" s="60">
        <v>349402</v>
      </c>
      <c r="J26" s="60">
        <v>1053102</v>
      </c>
      <c r="K26" s="60">
        <v>343690</v>
      </c>
      <c r="L26" s="60">
        <v>351850</v>
      </c>
      <c r="M26" s="60">
        <v>343690</v>
      </c>
      <c r="N26" s="60">
        <v>1039230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2092332</v>
      </c>
      <c r="X26" s="60">
        <v>3180889</v>
      </c>
      <c r="Y26" s="60">
        <v>-1088557</v>
      </c>
      <c r="Z26" s="140">
        <v>-34.22</v>
      </c>
      <c r="AA26" s="155">
        <v>6361778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4437464</v>
      </c>
      <c r="D28" s="155">
        <v>0</v>
      </c>
      <c r="E28" s="156">
        <v>1727139</v>
      </c>
      <c r="F28" s="60">
        <v>1727139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863570</v>
      </c>
      <c r="Y28" s="60">
        <v>-863570</v>
      </c>
      <c r="Z28" s="140">
        <v>-100</v>
      </c>
      <c r="AA28" s="155">
        <v>1727139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1400000</v>
      </c>
      <c r="F29" s="60">
        <v>1400000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700000</v>
      </c>
      <c r="Y29" s="60">
        <v>-700000</v>
      </c>
      <c r="Z29" s="140">
        <v>-100</v>
      </c>
      <c r="AA29" s="155">
        <v>1400000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2492586</v>
      </c>
      <c r="F30" s="60">
        <v>2492586</v>
      </c>
      <c r="G30" s="60">
        <v>0</v>
      </c>
      <c r="H30" s="60">
        <v>0</v>
      </c>
      <c r="I30" s="60">
        <v>1166667</v>
      </c>
      <c r="J30" s="60">
        <v>1166667</v>
      </c>
      <c r="K30" s="60">
        <v>0</v>
      </c>
      <c r="L30" s="60">
        <v>583333</v>
      </c>
      <c r="M30" s="60">
        <v>0</v>
      </c>
      <c r="N30" s="60">
        <v>583333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1750000</v>
      </c>
      <c r="X30" s="60">
        <v>1246293</v>
      </c>
      <c r="Y30" s="60">
        <v>503707</v>
      </c>
      <c r="Z30" s="140">
        <v>40.42</v>
      </c>
      <c r="AA30" s="155">
        <v>2492586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11090523</v>
      </c>
      <c r="D32" s="155">
        <v>0</v>
      </c>
      <c r="E32" s="156">
        <v>11214841</v>
      </c>
      <c r="F32" s="60">
        <v>11214841</v>
      </c>
      <c r="G32" s="60">
        <v>876428</v>
      </c>
      <c r="H32" s="60">
        <v>395842</v>
      </c>
      <c r="I32" s="60">
        <v>0</v>
      </c>
      <c r="J32" s="60">
        <v>1272270</v>
      </c>
      <c r="K32" s="60">
        <v>891798</v>
      </c>
      <c r="L32" s="60">
        <v>927949</v>
      </c>
      <c r="M32" s="60">
        <v>918013</v>
      </c>
      <c r="N32" s="60">
        <v>2737760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4010030</v>
      </c>
      <c r="X32" s="60">
        <v>5607421</v>
      </c>
      <c r="Y32" s="60">
        <v>-1597391</v>
      </c>
      <c r="Z32" s="140">
        <v>-28.49</v>
      </c>
      <c r="AA32" s="155">
        <v>11214841</v>
      </c>
    </row>
    <row r="33" spans="1:27" ht="13.5">
      <c r="A33" s="183" t="s">
        <v>42</v>
      </c>
      <c r="B33" s="182"/>
      <c r="C33" s="155">
        <v>79775300</v>
      </c>
      <c r="D33" s="155">
        <v>0</v>
      </c>
      <c r="E33" s="156">
        <v>0</v>
      </c>
      <c r="F33" s="60">
        <v>0</v>
      </c>
      <c r="G33" s="60">
        <v>14806617</v>
      </c>
      <c r="H33" s="60">
        <v>4108659</v>
      </c>
      <c r="I33" s="60">
        <v>-8217318</v>
      </c>
      <c r="J33" s="60">
        <v>10697958</v>
      </c>
      <c r="K33" s="60">
        <v>11430833</v>
      </c>
      <c r="L33" s="60">
        <v>9395022</v>
      </c>
      <c r="M33" s="60">
        <v>17325133</v>
      </c>
      <c r="N33" s="60">
        <v>38150988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48848946</v>
      </c>
      <c r="X33" s="60">
        <v>0</v>
      </c>
      <c r="Y33" s="60">
        <v>48848946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53303239</v>
      </c>
      <c r="D34" s="155">
        <v>0</v>
      </c>
      <c r="E34" s="156">
        <v>37763939</v>
      </c>
      <c r="F34" s="60">
        <v>37763939</v>
      </c>
      <c r="G34" s="60">
        <v>4895621</v>
      </c>
      <c r="H34" s="60">
        <v>1371869</v>
      </c>
      <c r="I34" s="60">
        <v>2415283</v>
      </c>
      <c r="J34" s="60">
        <v>8682773</v>
      </c>
      <c r="K34" s="60">
        <v>3730115</v>
      </c>
      <c r="L34" s="60">
        <v>4993768</v>
      </c>
      <c r="M34" s="60">
        <v>5109499</v>
      </c>
      <c r="N34" s="60">
        <v>13833382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22516155</v>
      </c>
      <c r="X34" s="60">
        <v>18881970</v>
      </c>
      <c r="Y34" s="60">
        <v>3634185</v>
      </c>
      <c r="Z34" s="140">
        <v>19.25</v>
      </c>
      <c r="AA34" s="155">
        <v>37763939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367028</v>
      </c>
      <c r="I35" s="60">
        <v>0</v>
      </c>
      <c r="J35" s="60">
        <v>367028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367028</v>
      </c>
      <c r="X35" s="60">
        <v>0</v>
      </c>
      <c r="Y35" s="60">
        <v>367028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191891804</v>
      </c>
      <c r="D36" s="188">
        <f>SUM(D25:D35)</f>
        <v>0</v>
      </c>
      <c r="E36" s="189">
        <f t="shared" si="1"/>
        <v>125182291</v>
      </c>
      <c r="F36" s="190">
        <f t="shared" si="1"/>
        <v>125182291</v>
      </c>
      <c r="G36" s="190">
        <f t="shared" si="1"/>
        <v>25462914</v>
      </c>
      <c r="H36" s="190">
        <f t="shared" si="1"/>
        <v>11844836</v>
      </c>
      <c r="I36" s="190">
        <f t="shared" si="1"/>
        <v>550412</v>
      </c>
      <c r="J36" s="190">
        <f t="shared" si="1"/>
        <v>37858162</v>
      </c>
      <c r="K36" s="190">
        <f t="shared" si="1"/>
        <v>22347111</v>
      </c>
      <c r="L36" s="190">
        <f t="shared" si="1"/>
        <v>24762729</v>
      </c>
      <c r="M36" s="190">
        <f t="shared" si="1"/>
        <v>29222997</v>
      </c>
      <c r="N36" s="190">
        <f t="shared" si="1"/>
        <v>76332837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114190999</v>
      </c>
      <c r="X36" s="190">
        <f t="shared" si="1"/>
        <v>62591147</v>
      </c>
      <c r="Y36" s="190">
        <f t="shared" si="1"/>
        <v>51599852</v>
      </c>
      <c r="Z36" s="191">
        <f>+IF(X36&lt;&gt;0,+(Y36/X36)*100,0)</f>
        <v>82.43953733584719</v>
      </c>
      <c r="AA36" s="188">
        <f>SUM(AA25:AA35)</f>
        <v>125182291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-10024753</v>
      </c>
      <c r="D38" s="199">
        <f>+D22-D36</f>
        <v>0</v>
      </c>
      <c r="E38" s="200">
        <f t="shared" si="2"/>
        <v>1343859</v>
      </c>
      <c r="F38" s="106">
        <f t="shared" si="2"/>
        <v>1343859</v>
      </c>
      <c r="G38" s="106">
        <f t="shared" si="2"/>
        <v>18417680</v>
      </c>
      <c r="H38" s="106">
        <f t="shared" si="2"/>
        <v>-9025316</v>
      </c>
      <c r="I38" s="106">
        <f t="shared" si="2"/>
        <v>697594</v>
      </c>
      <c r="J38" s="106">
        <f t="shared" si="2"/>
        <v>10089958</v>
      </c>
      <c r="K38" s="106">
        <f t="shared" si="2"/>
        <v>-19769206</v>
      </c>
      <c r="L38" s="106">
        <f t="shared" si="2"/>
        <v>13246038</v>
      </c>
      <c r="M38" s="106">
        <f t="shared" si="2"/>
        <v>-27038534</v>
      </c>
      <c r="N38" s="106">
        <f t="shared" si="2"/>
        <v>-33561702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-23471744</v>
      </c>
      <c r="X38" s="106">
        <f>IF(F22=F36,0,X22-X36)</f>
        <v>671928</v>
      </c>
      <c r="Y38" s="106">
        <f t="shared" si="2"/>
        <v>-24143672</v>
      </c>
      <c r="Z38" s="201">
        <f>+IF(X38&lt;&gt;0,+(Y38/X38)*100,0)</f>
        <v>-3593.1933183317265</v>
      </c>
      <c r="AA38" s="199">
        <f>+AA22-AA36</f>
        <v>1343859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17811000</v>
      </c>
      <c r="H39" s="60">
        <v>450000</v>
      </c>
      <c r="I39" s="60">
        <v>0</v>
      </c>
      <c r="J39" s="60">
        <v>18261000</v>
      </c>
      <c r="K39" s="60">
        <v>11069000</v>
      </c>
      <c r="L39" s="60">
        <v>5851106</v>
      </c>
      <c r="M39" s="60">
        <v>0</v>
      </c>
      <c r="N39" s="60">
        <v>16920106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35181106</v>
      </c>
      <c r="X39" s="60">
        <v>0</v>
      </c>
      <c r="Y39" s="60">
        <v>35181106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-10024753</v>
      </c>
      <c r="D42" s="206">
        <f>SUM(D38:D41)</f>
        <v>0</v>
      </c>
      <c r="E42" s="207">
        <f t="shared" si="3"/>
        <v>1343859</v>
      </c>
      <c r="F42" s="88">
        <f t="shared" si="3"/>
        <v>1343859</v>
      </c>
      <c r="G42" s="88">
        <f t="shared" si="3"/>
        <v>36228680</v>
      </c>
      <c r="H42" s="88">
        <f t="shared" si="3"/>
        <v>-8575316</v>
      </c>
      <c r="I42" s="88">
        <f t="shared" si="3"/>
        <v>697594</v>
      </c>
      <c r="J42" s="88">
        <f t="shared" si="3"/>
        <v>28350958</v>
      </c>
      <c r="K42" s="88">
        <f t="shared" si="3"/>
        <v>-8700206</v>
      </c>
      <c r="L42" s="88">
        <f t="shared" si="3"/>
        <v>19097144</v>
      </c>
      <c r="M42" s="88">
        <f t="shared" si="3"/>
        <v>-27038534</v>
      </c>
      <c r="N42" s="88">
        <f t="shared" si="3"/>
        <v>-16641596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11709362</v>
      </c>
      <c r="X42" s="88">
        <f t="shared" si="3"/>
        <v>671928</v>
      </c>
      <c r="Y42" s="88">
        <f t="shared" si="3"/>
        <v>11037434</v>
      </c>
      <c r="Z42" s="208">
        <f>+IF(X42&lt;&gt;0,+(Y42/X42)*100,0)</f>
        <v>1642.6512959721877</v>
      </c>
      <c r="AA42" s="206">
        <f>SUM(AA38:AA41)</f>
        <v>1343859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-10024753</v>
      </c>
      <c r="D44" s="210">
        <f>+D42-D43</f>
        <v>0</v>
      </c>
      <c r="E44" s="211">
        <f t="shared" si="4"/>
        <v>1343859</v>
      </c>
      <c r="F44" s="77">
        <f t="shared" si="4"/>
        <v>1343859</v>
      </c>
      <c r="G44" s="77">
        <f t="shared" si="4"/>
        <v>36228680</v>
      </c>
      <c r="H44" s="77">
        <f t="shared" si="4"/>
        <v>-8575316</v>
      </c>
      <c r="I44" s="77">
        <f t="shared" si="4"/>
        <v>697594</v>
      </c>
      <c r="J44" s="77">
        <f t="shared" si="4"/>
        <v>28350958</v>
      </c>
      <c r="K44" s="77">
        <f t="shared" si="4"/>
        <v>-8700206</v>
      </c>
      <c r="L44" s="77">
        <f t="shared" si="4"/>
        <v>19097144</v>
      </c>
      <c r="M44" s="77">
        <f t="shared" si="4"/>
        <v>-27038534</v>
      </c>
      <c r="N44" s="77">
        <f t="shared" si="4"/>
        <v>-16641596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11709362</v>
      </c>
      <c r="X44" s="77">
        <f t="shared" si="4"/>
        <v>671928</v>
      </c>
      <c r="Y44" s="77">
        <f t="shared" si="4"/>
        <v>11037434</v>
      </c>
      <c r="Z44" s="212">
        <f>+IF(X44&lt;&gt;0,+(Y44/X44)*100,0)</f>
        <v>1642.6512959721877</v>
      </c>
      <c r="AA44" s="210">
        <f>+AA42-AA43</f>
        <v>1343859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-10024753</v>
      </c>
      <c r="D46" s="206">
        <f>SUM(D44:D45)</f>
        <v>0</v>
      </c>
      <c r="E46" s="207">
        <f t="shared" si="5"/>
        <v>1343859</v>
      </c>
      <c r="F46" s="88">
        <f t="shared" si="5"/>
        <v>1343859</v>
      </c>
      <c r="G46" s="88">
        <f t="shared" si="5"/>
        <v>36228680</v>
      </c>
      <c r="H46" s="88">
        <f t="shared" si="5"/>
        <v>-8575316</v>
      </c>
      <c r="I46" s="88">
        <f t="shared" si="5"/>
        <v>697594</v>
      </c>
      <c r="J46" s="88">
        <f t="shared" si="5"/>
        <v>28350958</v>
      </c>
      <c r="K46" s="88">
        <f t="shared" si="5"/>
        <v>-8700206</v>
      </c>
      <c r="L46" s="88">
        <f t="shared" si="5"/>
        <v>19097144</v>
      </c>
      <c r="M46" s="88">
        <f t="shared" si="5"/>
        <v>-27038534</v>
      </c>
      <c r="N46" s="88">
        <f t="shared" si="5"/>
        <v>-16641596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11709362</v>
      </c>
      <c r="X46" s="88">
        <f t="shared" si="5"/>
        <v>671928</v>
      </c>
      <c r="Y46" s="88">
        <f t="shared" si="5"/>
        <v>11037434</v>
      </c>
      <c r="Z46" s="208">
        <f>+IF(X46&lt;&gt;0,+(Y46/X46)*100,0)</f>
        <v>1642.6512959721877</v>
      </c>
      <c r="AA46" s="206">
        <f>SUM(AA44:AA45)</f>
        <v>1343859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-10024753</v>
      </c>
      <c r="D48" s="217">
        <f>SUM(D46:D47)</f>
        <v>0</v>
      </c>
      <c r="E48" s="218">
        <f t="shared" si="6"/>
        <v>1343859</v>
      </c>
      <c r="F48" s="219">
        <f t="shared" si="6"/>
        <v>1343859</v>
      </c>
      <c r="G48" s="219">
        <f t="shared" si="6"/>
        <v>36228680</v>
      </c>
      <c r="H48" s="220">
        <f t="shared" si="6"/>
        <v>-8575316</v>
      </c>
      <c r="I48" s="220">
        <f t="shared" si="6"/>
        <v>697594</v>
      </c>
      <c r="J48" s="220">
        <f t="shared" si="6"/>
        <v>28350958</v>
      </c>
      <c r="K48" s="220">
        <f t="shared" si="6"/>
        <v>-8700206</v>
      </c>
      <c r="L48" s="220">
        <f t="shared" si="6"/>
        <v>19097144</v>
      </c>
      <c r="M48" s="219">
        <f t="shared" si="6"/>
        <v>-27038534</v>
      </c>
      <c r="N48" s="219">
        <f t="shared" si="6"/>
        <v>-16641596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11709362</v>
      </c>
      <c r="X48" s="220">
        <f t="shared" si="6"/>
        <v>671928</v>
      </c>
      <c r="Y48" s="220">
        <f t="shared" si="6"/>
        <v>11037434</v>
      </c>
      <c r="Z48" s="221">
        <f>+IF(X48&lt;&gt;0,+(Y48/X48)*100,0)</f>
        <v>1642.6512959721877</v>
      </c>
      <c r="AA48" s="222">
        <f>SUM(AA46:AA47)</f>
        <v>1343859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2503420</v>
      </c>
      <c r="D5" s="153">
        <f>SUM(D6:D8)</f>
        <v>0</v>
      </c>
      <c r="E5" s="154">
        <f t="shared" si="0"/>
        <v>500000</v>
      </c>
      <c r="F5" s="100">
        <f t="shared" si="0"/>
        <v>500000</v>
      </c>
      <c r="G5" s="100">
        <f t="shared" si="0"/>
        <v>92992</v>
      </c>
      <c r="H5" s="100">
        <f t="shared" si="0"/>
        <v>0</v>
      </c>
      <c r="I5" s="100">
        <f t="shared" si="0"/>
        <v>0</v>
      </c>
      <c r="J5" s="100">
        <f t="shared" si="0"/>
        <v>92992</v>
      </c>
      <c r="K5" s="100">
        <f t="shared" si="0"/>
        <v>21053</v>
      </c>
      <c r="L5" s="100">
        <f t="shared" si="0"/>
        <v>65183</v>
      </c>
      <c r="M5" s="100">
        <f t="shared" si="0"/>
        <v>0</v>
      </c>
      <c r="N5" s="100">
        <f t="shared" si="0"/>
        <v>86236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179228</v>
      </c>
      <c r="X5" s="100">
        <f t="shared" si="0"/>
        <v>250000</v>
      </c>
      <c r="Y5" s="100">
        <f t="shared" si="0"/>
        <v>-70772</v>
      </c>
      <c r="Z5" s="137">
        <f>+IF(X5&lt;&gt;0,+(Y5/X5)*100,0)</f>
        <v>-28.3088</v>
      </c>
      <c r="AA5" s="153">
        <f>SUM(AA6:AA8)</f>
        <v>500000</v>
      </c>
    </row>
    <row r="6" spans="1:27" ht="13.5">
      <c r="A6" s="138" t="s">
        <v>75</v>
      </c>
      <c r="B6" s="136"/>
      <c r="C6" s="155">
        <v>482639</v>
      </c>
      <c r="D6" s="155"/>
      <c r="E6" s="156"/>
      <c r="F6" s="60"/>
      <c r="G6" s="60">
        <v>50259</v>
      </c>
      <c r="H6" s="60"/>
      <c r="I6" s="60"/>
      <c r="J6" s="60">
        <v>50259</v>
      </c>
      <c r="K6" s="60">
        <v>21053</v>
      </c>
      <c r="L6" s="60"/>
      <c r="M6" s="60"/>
      <c r="N6" s="60">
        <v>21053</v>
      </c>
      <c r="O6" s="60"/>
      <c r="P6" s="60"/>
      <c r="Q6" s="60"/>
      <c r="R6" s="60"/>
      <c r="S6" s="60"/>
      <c r="T6" s="60"/>
      <c r="U6" s="60"/>
      <c r="V6" s="60"/>
      <c r="W6" s="60">
        <v>71312</v>
      </c>
      <c r="X6" s="60"/>
      <c r="Y6" s="60">
        <v>71312</v>
      </c>
      <c r="Z6" s="140"/>
      <c r="AA6" s="62"/>
    </row>
    <row r="7" spans="1:27" ht="13.5">
      <c r="A7" s="138" t="s">
        <v>76</v>
      </c>
      <c r="B7" s="136"/>
      <c r="C7" s="157">
        <v>88074</v>
      </c>
      <c r="D7" s="157"/>
      <c r="E7" s="158"/>
      <c r="F7" s="159"/>
      <c r="G7" s="159">
        <v>15763</v>
      </c>
      <c r="H7" s="159"/>
      <c r="I7" s="159"/>
      <c r="J7" s="159">
        <v>15763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15763</v>
      </c>
      <c r="X7" s="159"/>
      <c r="Y7" s="159">
        <v>15763</v>
      </c>
      <c r="Z7" s="141"/>
      <c r="AA7" s="225"/>
    </row>
    <row r="8" spans="1:27" ht="13.5">
      <c r="A8" s="138" t="s">
        <v>77</v>
      </c>
      <c r="B8" s="136"/>
      <c r="C8" s="155">
        <v>1932707</v>
      </c>
      <c r="D8" s="155"/>
      <c r="E8" s="156">
        <v>500000</v>
      </c>
      <c r="F8" s="60">
        <v>500000</v>
      </c>
      <c r="G8" s="60">
        <v>26970</v>
      </c>
      <c r="H8" s="60"/>
      <c r="I8" s="60"/>
      <c r="J8" s="60">
        <v>26970</v>
      </c>
      <c r="K8" s="60"/>
      <c r="L8" s="60">
        <v>65183</v>
      </c>
      <c r="M8" s="60"/>
      <c r="N8" s="60">
        <v>65183</v>
      </c>
      <c r="O8" s="60"/>
      <c r="P8" s="60"/>
      <c r="Q8" s="60"/>
      <c r="R8" s="60"/>
      <c r="S8" s="60"/>
      <c r="T8" s="60"/>
      <c r="U8" s="60"/>
      <c r="V8" s="60"/>
      <c r="W8" s="60">
        <v>92153</v>
      </c>
      <c r="X8" s="60">
        <v>250000</v>
      </c>
      <c r="Y8" s="60">
        <v>-157847</v>
      </c>
      <c r="Z8" s="140">
        <v>-63.14</v>
      </c>
      <c r="AA8" s="62">
        <v>500000</v>
      </c>
    </row>
    <row r="9" spans="1:27" ht="13.5">
      <c r="A9" s="135" t="s">
        <v>78</v>
      </c>
      <c r="B9" s="136"/>
      <c r="C9" s="153">
        <f aca="true" t="shared" si="1" ref="C9:Y9">SUM(C10:C14)</f>
        <v>3479269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21539</v>
      </c>
      <c r="H9" s="100">
        <f t="shared" si="1"/>
        <v>0</v>
      </c>
      <c r="I9" s="100">
        <f t="shared" si="1"/>
        <v>0</v>
      </c>
      <c r="J9" s="100">
        <f t="shared" si="1"/>
        <v>21539</v>
      </c>
      <c r="K9" s="100">
        <f t="shared" si="1"/>
        <v>0</v>
      </c>
      <c r="L9" s="100">
        <f t="shared" si="1"/>
        <v>394244</v>
      </c>
      <c r="M9" s="100">
        <f t="shared" si="1"/>
        <v>0</v>
      </c>
      <c r="N9" s="100">
        <f t="shared" si="1"/>
        <v>394244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415783</v>
      </c>
      <c r="X9" s="100">
        <f t="shared" si="1"/>
        <v>0</v>
      </c>
      <c r="Y9" s="100">
        <f t="shared" si="1"/>
        <v>415783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3465632</v>
      </c>
      <c r="D10" s="155"/>
      <c r="E10" s="156"/>
      <c r="F10" s="60"/>
      <c r="G10" s="60">
        <v>21539</v>
      </c>
      <c r="H10" s="60"/>
      <c r="I10" s="60"/>
      <c r="J10" s="60">
        <v>21539</v>
      </c>
      <c r="K10" s="60"/>
      <c r="L10" s="60">
        <v>385400</v>
      </c>
      <c r="M10" s="60"/>
      <c r="N10" s="60">
        <v>385400</v>
      </c>
      <c r="O10" s="60"/>
      <c r="P10" s="60"/>
      <c r="Q10" s="60"/>
      <c r="R10" s="60"/>
      <c r="S10" s="60"/>
      <c r="T10" s="60"/>
      <c r="U10" s="60"/>
      <c r="V10" s="60"/>
      <c r="W10" s="60">
        <v>406939</v>
      </c>
      <c r="X10" s="60"/>
      <c r="Y10" s="60">
        <v>406939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13637</v>
      </c>
      <c r="D12" s="155"/>
      <c r="E12" s="156"/>
      <c r="F12" s="60"/>
      <c r="G12" s="60"/>
      <c r="H12" s="60"/>
      <c r="I12" s="60"/>
      <c r="J12" s="60"/>
      <c r="K12" s="60"/>
      <c r="L12" s="60">
        <v>8844</v>
      </c>
      <c r="M12" s="60"/>
      <c r="N12" s="60">
        <v>8844</v>
      </c>
      <c r="O12" s="60"/>
      <c r="P12" s="60"/>
      <c r="Q12" s="60"/>
      <c r="R12" s="60"/>
      <c r="S12" s="60"/>
      <c r="T12" s="60"/>
      <c r="U12" s="60"/>
      <c r="V12" s="60"/>
      <c r="W12" s="60">
        <v>8844</v>
      </c>
      <c r="X12" s="60"/>
      <c r="Y12" s="60">
        <v>8844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2332086</v>
      </c>
      <c r="D15" s="153">
        <f>SUM(D16:D18)</f>
        <v>0</v>
      </c>
      <c r="E15" s="154">
        <f t="shared" si="2"/>
        <v>800000</v>
      </c>
      <c r="F15" s="100">
        <f t="shared" si="2"/>
        <v>800000</v>
      </c>
      <c r="G15" s="100">
        <f t="shared" si="2"/>
        <v>676485</v>
      </c>
      <c r="H15" s="100">
        <f t="shared" si="2"/>
        <v>1413534</v>
      </c>
      <c r="I15" s="100">
        <f t="shared" si="2"/>
        <v>-1007000</v>
      </c>
      <c r="J15" s="100">
        <f t="shared" si="2"/>
        <v>1083019</v>
      </c>
      <c r="K15" s="100">
        <f t="shared" si="2"/>
        <v>14191240</v>
      </c>
      <c r="L15" s="100">
        <f t="shared" si="2"/>
        <v>7736017</v>
      </c>
      <c r="M15" s="100">
        <f t="shared" si="2"/>
        <v>400000</v>
      </c>
      <c r="N15" s="100">
        <f t="shared" si="2"/>
        <v>22327257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23410276</v>
      </c>
      <c r="X15" s="100">
        <f t="shared" si="2"/>
        <v>400000</v>
      </c>
      <c r="Y15" s="100">
        <f t="shared" si="2"/>
        <v>23010276</v>
      </c>
      <c r="Z15" s="137">
        <f>+IF(X15&lt;&gt;0,+(Y15/X15)*100,0)</f>
        <v>5752.5689999999995</v>
      </c>
      <c r="AA15" s="102">
        <f>SUM(AA16:AA18)</f>
        <v>800000</v>
      </c>
    </row>
    <row r="16" spans="1:27" ht="13.5">
      <c r="A16" s="138" t="s">
        <v>85</v>
      </c>
      <c r="B16" s="136"/>
      <c r="C16" s="155">
        <v>523081</v>
      </c>
      <c r="D16" s="155"/>
      <c r="E16" s="156">
        <v>800000</v>
      </c>
      <c r="F16" s="60">
        <v>800000</v>
      </c>
      <c r="G16" s="60">
        <v>14360</v>
      </c>
      <c r="H16" s="60"/>
      <c r="I16" s="60"/>
      <c r="J16" s="60">
        <v>14360</v>
      </c>
      <c r="K16" s="60">
        <v>7061</v>
      </c>
      <c r="L16" s="60"/>
      <c r="M16" s="60"/>
      <c r="N16" s="60">
        <v>7061</v>
      </c>
      <c r="O16" s="60"/>
      <c r="P16" s="60"/>
      <c r="Q16" s="60"/>
      <c r="R16" s="60"/>
      <c r="S16" s="60"/>
      <c r="T16" s="60"/>
      <c r="U16" s="60"/>
      <c r="V16" s="60"/>
      <c r="W16" s="60">
        <v>21421</v>
      </c>
      <c r="X16" s="60">
        <v>400000</v>
      </c>
      <c r="Y16" s="60">
        <v>-378579</v>
      </c>
      <c r="Z16" s="140">
        <v>-94.64</v>
      </c>
      <c r="AA16" s="62">
        <v>800000</v>
      </c>
    </row>
    <row r="17" spans="1:27" ht="13.5">
      <c r="A17" s="138" t="s">
        <v>86</v>
      </c>
      <c r="B17" s="136"/>
      <c r="C17" s="155">
        <v>1809005</v>
      </c>
      <c r="D17" s="155"/>
      <c r="E17" s="156"/>
      <c r="F17" s="60"/>
      <c r="G17" s="60">
        <v>662125</v>
      </c>
      <c r="H17" s="60">
        <v>1413534</v>
      </c>
      <c r="I17" s="60">
        <v>-1007000</v>
      </c>
      <c r="J17" s="60">
        <v>1068659</v>
      </c>
      <c r="K17" s="60">
        <v>14184179</v>
      </c>
      <c r="L17" s="60">
        <v>7736017</v>
      </c>
      <c r="M17" s="60">
        <v>400000</v>
      </c>
      <c r="N17" s="60">
        <v>22320196</v>
      </c>
      <c r="O17" s="60"/>
      <c r="P17" s="60"/>
      <c r="Q17" s="60"/>
      <c r="R17" s="60"/>
      <c r="S17" s="60"/>
      <c r="T17" s="60"/>
      <c r="U17" s="60"/>
      <c r="V17" s="60"/>
      <c r="W17" s="60">
        <v>23388855</v>
      </c>
      <c r="X17" s="60"/>
      <c r="Y17" s="60">
        <v>23388855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59199000</v>
      </c>
      <c r="F19" s="100">
        <f t="shared" si="3"/>
        <v>59199000</v>
      </c>
      <c r="G19" s="100">
        <f t="shared" si="3"/>
        <v>461557</v>
      </c>
      <c r="H19" s="100">
        <f t="shared" si="3"/>
        <v>2957281</v>
      </c>
      <c r="I19" s="100">
        <f t="shared" si="3"/>
        <v>4382000</v>
      </c>
      <c r="J19" s="100">
        <f t="shared" si="3"/>
        <v>7800838</v>
      </c>
      <c r="K19" s="100">
        <f t="shared" si="3"/>
        <v>1364250</v>
      </c>
      <c r="L19" s="100">
        <f t="shared" si="3"/>
        <v>1199579</v>
      </c>
      <c r="M19" s="100">
        <f t="shared" si="3"/>
        <v>3647015</v>
      </c>
      <c r="N19" s="100">
        <f t="shared" si="3"/>
        <v>6210844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14011682</v>
      </c>
      <c r="X19" s="100">
        <f t="shared" si="3"/>
        <v>29599500</v>
      </c>
      <c r="Y19" s="100">
        <f t="shared" si="3"/>
        <v>-15587818</v>
      </c>
      <c r="Z19" s="137">
        <f>+IF(X19&lt;&gt;0,+(Y19/X19)*100,0)</f>
        <v>-52.66243686548759</v>
      </c>
      <c r="AA19" s="102">
        <f>SUM(AA20:AA23)</f>
        <v>59199000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59199000</v>
      </c>
      <c r="F21" s="60">
        <v>59199000</v>
      </c>
      <c r="G21" s="60">
        <v>461557</v>
      </c>
      <c r="H21" s="60">
        <v>2957281</v>
      </c>
      <c r="I21" s="60">
        <v>4382000</v>
      </c>
      <c r="J21" s="60">
        <v>7800838</v>
      </c>
      <c r="K21" s="60">
        <v>1364250</v>
      </c>
      <c r="L21" s="60">
        <v>1199579</v>
      </c>
      <c r="M21" s="60">
        <v>3647015</v>
      </c>
      <c r="N21" s="60">
        <v>6210844</v>
      </c>
      <c r="O21" s="60"/>
      <c r="P21" s="60"/>
      <c r="Q21" s="60"/>
      <c r="R21" s="60"/>
      <c r="S21" s="60"/>
      <c r="T21" s="60"/>
      <c r="U21" s="60"/>
      <c r="V21" s="60"/>
      <c r="W21" s="60">
        <v>14011682</v>
      </c>
      <c r="X21" s="60">
        <v>29599500</v>
      </c>
      <c r="Y21" s="60">
        <v>-15587818</v>
      </c>
      <c r="Z21" s="140">
        <v>-52.66</v>
      </c>
      <c r="AA21" s="62">
        <v>59199000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8314775</v>
      </c>
      <c r="D25" s="217">
        <f>+D5+D9+D15+D19+D24</f>
        <v>0</v>
      </c>
      <c r="E25" s="230">
        <f t="shared" si="4"/>
        <v>60499000</v>
      </c>
      <c r="F25" s="219">
        <f t="shared" si="4"/>
        <v>60499000</v>
      </c>
      <c r="G25" s="219">
        <f t="shared" si="4"/>
        <v>1252573</v>
      </c>
      <c r="H25" s="219">
        <f t="shared" si="4"/>
        <v>4370815</v>
      </c>
      <c r="I25" s="219">
        <f t="shared" si="4"/>
        <v>3375000</v>
      </c>
      <c r="J25" s="219">
        <f t="shared" si="4"/>
        <v>8998388</v>
      </c>
      <c r="K25" s="219">
        <f t="shared" si="4"/>
        <v>15576543</v>
      </c>
      <c r="L25" s="219">
        <f t="shared" si="4"/>
        <v>9395023</v>
      </c>
      <c r="M25" s="219">
        <f t="shared" si="4"/>
        <v>4047015</v>
      </c>
      <c r="N25" s="219">
        <f t="shared" si="4"/>
        <v>29018581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38016969</v>
      </c>
      <c r="X25" s="219">
        <f t="shared" si="4"/>
        <v>30249500</v>
      </c>
      <c r="Y25" s="219">
        <f t="shared" si="4"/>
        <v>7767469</v>
      </c>
      <c r="Z25" s="231">
        <f>+IF(X25&lt;&gt;0,+(Y25/X25)*100,0)</f>
        <v>25.678007900957038</v>
      </c>
      <c r="AA25" s="232">
        <f>+AA5+AA9+AA15+AA19+AA24</f>
        <v>60499000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1781815</v>
      </c>
      <c r="D28" s="155"/>
      <c r="E28" s="156">
        <v>58946000</v>
      </c>
      <c r="F28" s="60">
        <v>58946000</v>
      </c>
      <c r="G28" s="60">
        <v>461557</v>
      </c>
      <c r="H28" s="60">
        <v>4356282</v>
      </c>
      <c r="I28" s="60">
        <v>4382000</v>
      </c>
      <c r="J28" s="60">
        <v>9199839</v>
      </c>
      <c r="K28" s="60">
        <v>14568890</v>
      </c>
      <c r="L28" s="60">
        <v>8935596</v>
      </c>
      <c r="M28" s="60">
        <v>3647015</v>
      </c>
      <c r="N28" s="60">
        <v>27151501</v>
      </c>
      <c r="O28" s="60"/>
      <c r="P28" s="60"/>
      <c r="Q28" s="60"/>
      <c r="R28" s="60"/>
      <c r="S28" s="60"/>
      <c r="T28" s="60"/>
      <c r="U28" s="60"/>
      <c r="V28" s="60"/>
      <c r="W28" s="60">
        <v>36351340</v>
      </c>
      <c r="X28" s="60">
        <v>29473000</v>
      </c>
      <c r="Y28" s="60">
        <v>6878340</v>
      </c>
      <c r="Z28" s="140">
        <v>23.34</v>
      </c>
      <c r="AA28" s="155">
        <v>58946000</v>
      </c>
    </row>
    <row r="29" spans="1:27" ht="13.5">
      <c r="A29" s="234" t="s">
        <v>134</v>
      </c>
      <c r="B29" s="136"/>
      <c r="C29" s="155">
        <v>2568539</v>
      </c>
      <c r="D29" s="155"/>
      <c r="E29" s="156">
        <v>253000</v>
      </c>
      <c r="F29" s="60">
        <v>253000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126500</v>
      </c>
      <c r="Y29" s="60">
        <v>-126500</v>
      </c>
      <c r="Z29" s="140">
        <v>-100</v>
      </c>
      <c r="AA29" s="62">
        <v>253000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4350354</v>
      </c>
      <c r="D32" s="210">
        <f>SUM(D28:D31)</f>
        <v>0</v>
      </c>
      <c r="E32" s="211">
        <f t="shared" si="5"/>
        <v>59199000</v>
      </c>
      <c r="F32" s="77">
        <f t="shared" si="5"/>
        <v>59199000</v>
      </c>
      <c r="G32" s="77">
        <f t="shared" si="5"/>
        <v>461557</v>
      </c>
      <c r="H32" s="77">
        <f t="shared" si="5"/>
        <v>4356282</v>
      </c>
      <c r="I32" s="77">
        <f t="shared" si="5"/>
        <v>4382000</v>
      </c>
      <c r="J32" s="77">
        <f t="shared" si="5"/>
        <v>9199839</v>
      </c>
      <c r="K32" s="77">
        <f t="shared" si="5"/>
        <v>14568890</v>
      </c>
      <c r="L32" s="77">
        <f t="shared" si="5"/>
        <v>8935596</v>
      </c>
      <c r="M32" s="77">
        <f t="shared" si="5"/>
        <v>3647015</v>
      </c>
      <c r="N32" s="77">
        <f t="shared" si="5"/>
        <v>27151501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36351340</v>
      </c>
      <c r="X32" s="77">
        <f t="shared" si="5"/>
        <v>29599500</v>
      </c>
      <c r="Y32" s="77">
        <f t="shared" si="5"/>
        <v>6751840</v>
      </c>
      <c r="Z32" s="212">
        <f>+IF(X32&lt;&gt;0,+(Y32/X32)*100,0)</f>
        <v>22.8106555853984</v>
      </c>
      <c r="AA32" s="79">
        <f>SUM(AA28:AA31)</f>
        <v>59199000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3964421</v>
      </c>
      <c r="D35" s="155"/>
      <c r="E35" s="156">
        <v>1300000</v>
      </c>
      <c r="F35" s="60">
        <v>1300000</v>
      </c>
      <c r="G35" s="60">
        <v>791016</v>
      </c>
      <c r="H35" s="60">
        <v>14533</v>
      </c>
      <c r="I35" s="60">
        <v>-1007000</v>
      </c>
      <c r="J35" s="60">
        <v>-201451</v>
      </c>
      <c r="K35" s="60">
        <v>1007653</v>
      </c>
      <c r="L35" s="60">
        <v>459427</v>
      </c>
      <c r="M35" s="60">
        <v>400000</v>
      </c>
      <c r="N35" s="60">
        <v>1867080</v>
      </c>
      <c r="O35" s="60"/>
      <c r="P35" s="60"/>
      <c r="Q35" s="60"/>
      <c r="R35" s="60"/>
      <c r="S35" s="60"/>
      <c r="T35" s="60"/>
      <c r="U35" s="60"/>
      <c r="V35" s="60"/>
      <c r="W35" s="60">
        <v>1665629</v>
      </c>
      <c r="X35" s="60">
        <v>650000</v>
      </c>
      <c r="Y35" s="60">
        <v>1015629</v>
      </c>
      <c r="Z35" s="140">
        <v>156.25</v>
      </c>
      <c r="AA35" s="62">
        <v>1300000</v>
      </c>
    </row>
    <row r="36" spans="1:27" ht="13.5">
      <c r="A36" s="238" t="s">
        <v>139</v>
      </c>
      <c r="B36" s="149"/>
      <c r="C36" s="222">
        <f aca="true" t="shared" si="6" ref="C36:Y36">SUM(C32:C35)</f>
        <v>8314775</v>
      </c>
      <c r="D36" s="222">
        <f>SUM(D32:D35)</f>
        <v>0</v>
      </c>
      <c r="E36" s="218">
        <f t="shared" si="6"/>
        <v>60499000</v>
      </c>
      <c r="F36" s="220">
        <f t="shared" si="6"/>
        <v>60499000</v>
      </c>
      <c r="G36" s="220">
        <f t="shared" si="6"/>
        <v>1252573</v>
      </c>
      <c r="H36" s="220">
        <f t="shared" si="6"/>
        <v>4370815</v>
      </c>
      <c r="I36" s="220">
        <f t="shared" si="6"/>
        <v>3375000</v>
      </c>
      <c r="J36" s="220">
        <f t="shared" si="6"/>
        <v>8998388</v>
      </c>
      <c r="K36" s="220">
        <f t="shared" si="6"/>
        <v>15576543</v>
      </c>
      <c r="L36" s="220">
        <f t="shared" si="6"/>
        <v>9395023</v>
      </c>
      <c r="M36" s="220">
        <f t="shared" si="6"/>
        <v>4047015</v>
      </c>
      <c r="N36" s="220">
        <f t="shared" si="6"/>
        <v>29018581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38016969</v>
      </c>
      <c r="X36" s="220">
        <f t="shared" si="6"/>
        <v>30249500</v>
      </c>
      <c r="Y36" s="220">
        <f t="shared" si="6"/>
        <v>7767469</v>
      </c>
      <c r="Z36" s="221">
        <f>+IF(X36&lt;&gt;0,+(Y36/X36)*100,0)</f>
        <v>25.678007900957038</v>
      </c>
      <c r="AA36" s="239">
        <f>SUM(AA32:AA35)</f>
        <v>60499000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64385</v>
      </c>
      <c r="D6" s="155"/>
      <c r="E6" s="59">
        <v>25000000</v>
      </c>
      <c r="F6" s="60">
        <v>25000000</v>
      </c>
      <c r="G6" s="60">
        <v>16491451</v>
      </c>
      <c r="H6" s="60">
        <v>2751338</v>
      </c>
      <c r="I6" s="60">
        <v>3405562</v>
      </c>
      <c r="J6" s="60">
        <v>3405562</v>
      </c>
      <c r="K6" s="60">
        <v>12107149</v>
      </c>
      <c r="L6" s="60">
        <v>24519220</v>
      </c>
      <c r="M6" s="60">
        <v>483367</v>
      </c>
      <c r="N6" s="60">
        <v>483367</v>
      </c>
      <c r="O6" s="60"/>
      <c r="P6" s="60"/>
      <c r="Q6" s="60"/>
      <c r="R6" s="60"/>
      <c r="S6" s="60"/>
      <c r="T6" s="60"/>
      <c r="U6" s="60"/>
      <c r="V6" s="60"/>
      <c r="W6" s="60">
        <v>483367</v>
      </c>
      <c r="X6" s="60">
        <v>12500000</v>
      </c>
      <c r="Y6" s="60">
        <v>-12016633</v>
      </c>
      <c r="Z6" s="140">
        <v>-96.13</v>
      </c>
      <c r="AA6" s="62">
        <v>25000000</v>
      </c>
    </row>
    <row r="7" spans="1:27" ht="13.5">
      <c r="A7" s="249" t="s">
        <v>144</v>
      </c>
      <c r="B7" s="182"/>
      <c r="C7" s="155">
        <v>2662656</v>
      </c>
      <c r="D7" s="155"/>
      <c r="E7" s="59">
        <v>25000000</v>
      </c>
      <c r="F7" s="60">
        <v>25000000</v>
      </c>
      <c r="G7" s="60">
        <v>21524287</v>
      </c>
      <c r="H7" s="60">
        <v>21524287</v>
      </c>
      <c r="I7" s="60">
        <v>15717179</v>
      </c>
      <c r="J7" s="60">
        <v>15717179</v>
      </c>
      <c r="K7" s="60">
        <v>1577179</v>
      </c>
      <c r="L7" s="60">
        <v>1551517</v>
      </c>
      <c r="M7" s="60">
        <v>179554</v>
      </c>
      <c r="N7" s="60">
        <v>179554</v>
      </c>
      <c r="O7" s="60"/>
      <c r="P7" s="60"/>
      <c r="Q7" s="60"/>
      <c r="R7" s="60"/>
      <c r="S7" s="60"/>
      <c r="T7" s="60"/>
      <c r="U7" s="60"/>
      <c r="V7" s="60"/>
      <c r="W7" s="60">
        <v>179554</v>
      </c>
      <c r="X7" s="60">
        <v>12500000</v>
      </c>
      <c r="Y7" s="60">
        <v>-12320446</v>
      </c>
      <c r="Z7" s="140">
        <v>-98.56</v>
      </c>
      <c r="AA7" s="62">
        <v>25000000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8689200</v>
      </c>
      <c r="D9" s="155"/>
      <c r="E9" s="59">
        <v>5222293</v>
      </c>
      <c r="F9" s="60">
        <v>5222293</v>
      </c>
      <c r="G9" s="60">
        <v>8689200</v>
      </c>
      <c r="H9" s="60">
        <v>8753585</v>
      </c>
      <c r="I9" s="60">
        <v>8753585</v>
      </c>
      <c r="J9" s="60">
        <v>8753585</v>
      </c>
      <c r="K9" s="60">
        <v>8753585</v>
      </c>
      <c r="L9" s="60">
        <v>8753584</v>
      </c>
      <c r="M9" s="60">
        <v>8753584</v>
      </c>
      <c r="N9" s="60">
        <v>8753584</v>
      </c>
      <c r="O9" s="60"/>
      <c r="P9" s="60"/>
      <c r="Q9" s="60"/>
      <c r="R9" s="60"/>
      <c r="S9" s="60"/>
      <c r="T9" s="60"/>
      <c r="U9" s="60"/>
      <c r="V9" s="60"/>
      <c r="W9" s="60">
        <v>8753584</v>
      </c>
      <c r="X9" s="60">
        <v>2611147</v>
      </c>
      <c r="Y9" s="60">
        <v>6142437</v>
      </c>
      <c r="Z9" s="140">
        <v>235.24</v>
      </c>
      <c r="AA9" s="62">
        <v>5222293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11416241</v>
      </c>
      <c r="D12" s="168">
        <f>SUM(D6:D11)</f>
        <v>0</v>
      </c>
      <c r="E12" s="72">
        <f t="shared" si="0"/>
        <v>55222293</v>
      </c>
      <c r="F12" s="73">
        <f t="shared" si="0"/>
        <v>55222293</v>
      </c>
      <c r="G12" s="73">
        <f t="shared" si="0"/>
        <v>46704938</v>
      </c>
      <c r="H12" s="73">
        <f t="shared" si="0"/>
        <v>33029210</v>
      </c>
      <c r="I12" s="73">
        <f t="shared" si="0"/>
        <v>27876326</v>
      </c>
      <c r="J12" s="73">
        <f t="shared" si="0"/>
        <v>27876326</v>
      </c>
      <c r="K12" s="73">
        <f t="shared" si="0"/>
        <v>22437913</v>
      </c>
      <c r="L12" s="73">
        <f t="shared" si="0"/>
        <v>34824321</v>
      </c>
      <c r="M12" s="73">
        <f t="shared" si="0"/>
        <v>9416505</v>
      </c>
      <c r="N12" s="73">
        <f t="shared" si="0"/>
        <v>9416505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9416505</v>
      </c>
      <c r="X12" s="73">
        <f t="shared" si="0"/>
        <v>27611147</v>
      </c>
      <c r="Y12" s="73">
        <f t="shared" si="0"/>
        <v>-18194642</v>
      </c>
      <c r="Z12" s="170">
        <f>+IF(X12&lt;&gt;0,+(Y12/X12)*100,0)</f>
        <v>-65.8960020748142</v>
      </c>
      <c r="AA12" s="74">
        <f>SUM(AA6:AA11)</f>
        <v>55222293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703143051</v>
      </c>
      <c r="D18" s="155"/>
      <c r="E18" s="59">
        <v>775117417</v>
      </c>
      <c r="F18" s="60">
        <v>775117417</v>
      </c>
      <c r="G18" s="60">
        <v>703143051</v>
      </c>
      <c r="H18" s="60">
        <v>703143051</v>
      </c>
      <c r="I18" s="60">
        <v>703143051</v>
      </c>
      <c r="J18" s="60">
        <v>703143051</v>
      </c>
      <c r="K18" s="60">
        <v>703143051</v>
      </c>
      <c r="L18" s="60">
        <v>703143051</v>
      </c>
      <c r="M18" s="60">
        <v>703143051</v>
      </c>
      <c r="N18" s="60">
        <v>703143051</v>
      </c>
      <c r="O18" s="60"/>
      <c r="P18" s="60"/>
      <c r="Q18" s="60"/>
      <c r="R18" s="60"/>
      <c r="S18" s="60"/>
      <c r="T18" s="60"/>
      <c r="U18" s="60"/>
      <c r="V18" s="60"/>
      <c r="W18" s="60">
        <v>703143051</v>
      </c>
      <c r="X18" s="60">
        <v>387558709</v>
      </c>
      <c r="Y18" s="60">
        <v>315584342</v>
      </c>
      <c r="Z18" s="140">
        <v>81.43</v>
      </c>
      <c r="AA18" s="62">
        <v>775117417</v>
      </c>
    </row>
    <row r="19" spans="1:27" ht="13.5">
      <c r="A19" s="249" t="s">
        <v>154</v>
      </c>
      <c r="B19" s="182"/>
      <c r="C19" s="155">
        <v>59493506</v>
      </c>
      <c r="D19" s="155"/>
      <c r="E19" s="59">
        <v>123456591</v>
      </c>
      <c r="F19" s="60">
        <v>123456591</v>
      </c>
      <c r="G19" s="60">
        <v>59493506</v>
      </c>
      <c r="H19" s="60">
        <v>59493506</v>
      </c>
      <c r="I19" s="60">
        <v>59493506</v>
      </c>
      <c r="J19" s="60">
        <v>59493506</v>
      </c>
      <c r="K19" s="60">
        <v>59493506</v>
      </c>
      <c r="L19" s="60">
        <v>59493505</v>
      </c>
      <c r="M19" s="60">
        <v>59493505</v>
      </c>
      <c r="N19" s="60">
        <v>59493505</v>
      </c>
      <c r="O19" s="60"/>
      <c r="P19" s="60"/>
      <c r="Q19" s="60"/>
      <c r="R19" s="60"/>
      <c r="S19" s="60"/>
      <c r="T19" s="60"/>
      <c r="U19" s="60"/>
      <c r="V19" s="60"/>
      <c r="W19" s="60">
        <v>59493505</v>
      </c>
      <c r="X19" s="60">
        <v>61728296</v>
      </c>
      <c r="Y19" s="60">
        <v>-2234791</v>
      </c>
      <c r="Z19" s="140">
        <v>-3.62</v>
      </c>
      <c r="AA19" s="62">
        <v>123456591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2119284</v>
      </c>
      <c r="D22" s="155"/>
      <c r="E22" s="59">
        <v>212243</v>
      </c>
      <c r="F22" s="60">
        <v>212243</v>
      </c>
      <c r="G22" s="60"/>
      <c r="H22" s="60"/>
      <c r="I22" s="60"/>
      <c r="J22" s="60"/>
      <c r="K22" s="60"/>
      <c r="L22" s="60">
        <v>2119284</v>
      </c>
      <c r="M22" s="60">
        <v>2119284</v>
      </c>
      <c r="N22" s="60">
        <v>2119284</v>
      </c>
      <c r="O22" s="60"/>
      <c r="P22" s="60"/>
      <c r="Q22" s="60"/>
      <c r="R22" s="60"/>
      <c r="S22" s="60"/>
      <c r="T22" s="60"/>
      <c r="U22" s="60"/>
      <c r="V22" s="60"/>
      <c r="W22" s="60">
        <v>2119284</v>
      </c>
      <c r="X22" s="60">
        <v>106122</v>
      </c>
      <c r="Y22" s="60">
        <v>2013162</v>
      </c>
      <c r="Z22" s="140">
        <v>1897.03</v>
      </c>
      <c r="AA22" s="62">
        <v>212243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764755841</v>
      </c>
      <c r="D24" s="168">
        <f>SUM(D15:D23)</f>
        <v>0</v>
      </c>
      <c r="E24" s="76">
        <f t="shared" si="1"/>
        <v>898786251</v>
      </c>
      <c r="F24" s="77">
        <f t="shared" si="1"/>
        <v>898786251</v>
      </c>
      <c r="G24" s="77">
        <f t="shared" si="1"/>
        <v>762636557</v>
      </c>
      <c r="H24" s="77">
        <f t="shared" si="1"/>
        <v>762636557</v>
      </c>
      <c r="I24" s="77">
        <f t="shared" si="1"/>
        <v>762636557</v>
      </c>
      <c r="J24" s="77">
        <f t="shared" si="1"/>
        <v>762636557</v>
      </c>
      <c r="K24" s="77">
        <f t="shared" si="1"/>
        <v>762636557</v>
      </c>
      <c r="L24" s="77">
        <f t="shared" si="1"/>
        <v>764755840</v>
      </c>
      <c r="M24" s="77">
        <f t="shared" si="1"/>
        <v>764755840</v>
      </c>
      <c r="N24" s="77">
        <f t="shared" si="1"/>
        <v>764755840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764755840</v>
      </c>
      <c r="X24" s="77">
        <f t="shared" si="1"/>
        <v>449393127</v>
      </c>
      <c r="Y24" s="77">
        <f t="shared" si="1"/>
        <v>315362713</v>
      </c>
      <c r="Z24" s="212">
        <f>+IF(X24&lt;&gt;0,+(Y24/X24)*100,0)</f>
        <v>70.17524168766381</v>
      </c>
      <c r="AA24" s="79">
        <f>SUM(AA15:AA23)</f>
        <v>898786251</v>
      </c>
    </row>
    <row r="25" spans="1:27" ht="13.5">
      <c r="A25" s="250" t="s">
        <v>159</v>
      </c>
      <c r="B25" s="251"/>
      <c r="C25" s="168">
        <f aca="true" t="shared" si="2" ref="C25:Y25">+C12+C24</f>
        <v>776172082</v>
      </c>
      <c r="D25" s="168">
        <f>+D12+D24</f>
        <v>0</v>
      </c>
      <c r="E25" s="72">
        <f t="shared" si="2"/>
        <v>954008544</v>
      </c>
      <c r="F25" s="73">
        <f t="shared" si="2"/>
        <v>954008544</v>
      </c>
      <c r="G25" s="73">
        <f t="shared" si="2"/>
        <v>809341495</v>
      </c>
      <c r="H25" s="73">
        <f t="shared" si="2"/>
        <v>795665767</v>
      </c>
      <c r="I25" s="73">
        <f t="shared" si="2"/>
        <v>790512883</v>
      </c>
      <c r="J25" s="73">
        <f t="shared" si="2"/>
        <v>790512883</v>
      </c>
      <c r="K25" s="73">
        <f t="shared" si="2"/>
        <v>785074470</v>
      </c>
      <c r="L25" s="73">
        <f t="shared" si="2"/>
        <v>799580161</v>
      </c>
      <c r="M25" s="73">
        <f t="shared" si="2"/>
        <v>774172345</v>
      </c>
      <c r="N25" s="73">
        <f t="shared" si="2"/>
        <v>774172345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774172345</v>
      </c>
      <c r="X25" s="73">
        <f t="shared" si="2"/>
        <v>477004274</v>
      </c>
      <c r="Y25" s="73">
        <f t="shared" si="2"/>
        <v>297168071</v>
      </c>
      <c r="Z25" s="170">
        <f>+IF(X25&lt;&gt;0,+(Y25/X25)*100,0)</f>
        <v>62.29882774593336</v>
      </c>
      <c r="AA25" s="74">
        <f>+AA12+AA24</f>
        <v>954008544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368191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85803400</v>
      </c>
      <c r="D32" s="155"/>
      <c r="E32" s="59">
        <v>31854943</v>
      </c>
      <c r="F32" s="60">
        <v>31854943</v>
      </c>
      <c r="G32" s="60">
        <v>85803400</v>
      </c>
      <c r="H32" s="60">
        <v>79880717</v>
      </c>
      <c r="I32" s="60">
        <v>79319464</v>
      </c>
      <c r="J32" s="60">
        <v>79319464</v>
      </c>
      <c r="K32" s="60">
        <v>81986795</v>
      </c>
      <c r="L32" s="60">
        <v>81438747</v>
      </c>
      <c r="M32" s="60">
        <v>13261571</v>
      </c>
      <c r="N32" s="60">
        <v>13261571</v>
      </c>
      <c r="O32" s="60"/>
      <c r="P32" s="60"/>
      <c r="Q32" s="60"/>
      <c r="R32" s="60"/>
      <c r="S32" s="60"/>
      <c r="T32" s="60"/>
      <c r="U32" s="60"/>
      <c r="V32" s="60"/>
      <c r="W32" s="60">
        <v>13261571</v>
      </c>
      <c r="X32" s="60">
        <v>15927472</v>
      </c>
      <c r="Y32" s="60">
        <v>-2665901</v>
      </c>
      <c r="Z32" s="140">
        <v>-16.74</v>
      </c>
      <c r="AA32" s="62">
        <v>31854943</v>
      </c>
    </row>
    <row r="33" spans="1:27" ht="13.5">
      <c r="A33" s="249" t="s">
        <v>165</v>
      </c>
      <c r="B33" s="182"/>
      <c r="C33" s="155">
        <v>1523572</v>
      </c>
      <c r="D33" s="155"/>
      <c r="E33" s="59">
        <v>735204</v>
      </c>
      <c r="F33" s="60">
        <v>735204</v>
      </c>
      <c r="G33" s="60">
        <v>1523572</v>
      </c>
      <c r="H33" s="60">
        <v>1523572</v>
      </c>
      <c r="I33" s="60">
        <v>1523572</v>
      </c>
      <c r="J33" s="60">
        <v>1523572</v>
      </c>
      <c r="K33" s="60">
        <v>1523572</v>
      </c>
      <c r="L33" s="60">
        <v>1523572</v>
      </c>
      <c r="M33" s="60">
        <v>1523572</v>
      </c>
      <c r="N33" s="60">
        <v>1523572</v>
      </c>
      <c r="O33" s="60"/>
      <c r="P33" s="60"/>
      <c r="Q33" s="60"/>
      <c r="R33" s="60"/>
      <c r="S33" s="60"/>
      <c r="T33" s="60"/>
      <c r="U33" s="60"/>
      <c r="V33" s="60"/>
      <c r="W33" s="60">
        <v>1523572</v>
      </c>
      <c r="X33" s="60">
        <v>367602</v>
      </c>
      <c r="Y33" s="60">
        <v>1155970</v>
      </c>
      <c r="Z33" s="140">
        <v>314.46</v>
      </c>
      <c r="AA33" s="62">
        <v>735204</v>
      </c>
    </row>
    <row r="34" spans="1:27" ht="13.5">
      <c r="A34" s="250" t="s">
        <v>58</v>
      </c>
      <c r="B34" s="251"/>
      <c r="C34" s="168">
        <f aca="true" t="shared" si="3" ref="C34:Y34">SUM(C29:C33)</f>
        <v>87695163</v>
      </c>
      <c r="D34" s="168">
        <f>SUM(D29:D33)</f>
        <v>0</v>
      </c>
      <c r="E34" s="72">
        <f t="shared" si="3"/>
        <v>32590147</v>
      </c>
      <c r="F34" s="73">
        <f t="shared" si="3"/>
        <v>32590147</v>
      </c>
      <c r="G34" s="73">
        <f t="shared" si="3"/>
        <v>87326972</v>
      </c>
      <c r="H34" s="73">
        <f t="shared" si="3"/>
        <v>81404289</v>
      </c>
      <c r="I34" s="73">
        <f t="shared" si="3"/>
        <v>80843036</v>
      </c>
      <c r="J34" s="73">
        <f t="shared" si="3"/>
        <v>80843036</v>
      </c>
      <c r="K34" s="73">
        <f t="shared" si="3"/>
        <v>83510367</v>
      </c>
      <c r="L34" s="73">
        <f t="shared" si="3"/>
        <v>82962319</v>
      </c>
      <c r="M34" s="73">
        <f t="shared" si="3"/>
        <v>14785143</v>
      </c>
      <c r="N34" s="73">
        <f t="shared" si="3"/>
        <v>14785143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14785143</v>
      </c>
      <c r="X34" s="73">
        <f t="shared" si="3"/>
        <v>16295074</v>
      </c>
      <c r="Y34" s="73">
        <f t="shared" si="3"/>
        <v>-1509931</v>
      </c>
      <c r="Z34" s="170">
        <f>+IF(X34&lt;&gt;0,+(Y34/X34)*100,0)</f>
        <v>-9.266180687488747</v>
      </c>
      <c r="AA34" s="74">
        <f>SUM(AA29:AA33)</f>
        <v>32590147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87695163</v>
      </c>
      <c r="D40" s="168">
        <f>+D34+D39</f>
        <v>0</v>
      </c>
      <c r="E40" s="72">
        <f t="shared" si="5"/>
        <v>32590147</v>
      </c>
      <c r="F40" s="73">
        <f t="shared" si="5"/>
        <v>32590147</v>
      </c>
      <c r="G40" s="73">
        <f t="shared" si="5"/>
        <v>87326972</v>
      </c>
      <c r="H40" s="73">
        <f t="shared" si="5"/>
        <v>81404289</v>
      </c>
      <c r="I40" s="73">
        <f t="shared" si="5"/>
        <v>80843036</v>
      </c>
      <c r="J40" s="73">
        <f t="shared" si="5"/>
        <v>80843036</v>
      </c>
      <c r="K40" s="73">
        <f t="shared" si="5"/>
        <v>83510367</v>
      </c>
      <c r="L40" s="73">
        <f t="shared" si="5"/>
        <v>82962319</v>
      </c>
      <c r="M40" s="73">
        <f t="shared" si="5"/>
        <v>14785143</v>
      </c>
      <c r="N40" s="73">
        <f t="shared" si="5"/>
        <v>14785143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14785143</v>
      </c>
      <c r="X40" s="73">
        <f t="shared" si="5"/>
        <v>16295074</v>
      </c>
      <c r="Y40" s="73">
        <f t="shared" si="5"/>
        <v>-1509931</v>
      </c>
      <c r="Z40" s="170">
        <f>+IF(X40&lt;&gt;0,+(Y40/X40)*100,0)</f>
        <v>-9.266180687488747</v>
      </c>
      <c r="AA40" s="74">
        <f>+AA34+AA39</f>
        <v>32590147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688476919</v>
      </c>
      <c r="D42" s="257">
        <f>+D25-D40</f>
        <v>0</v>
      </c>
      <c r="E42" s="258">
        <f t="shared" si="6"/>
        <v>921418397</v>
      </c>
      <c r="F42" s="259">
        <f t="shared" si="6"/>
        <v>921418397</v>
      </c>
      <c r="G42" s="259">
        <f t="shared" si="6"/>
        <v>722014523</v>
      </c>
      <c r="H42" s="259">
        <f t="shared" si="6"/>
        <v>714261478</v>
      </c>
      <c r="I42" s="259">
        <f t="shared" si="6"/>
        <v>709669847</v>
      </c>
      <c r="J42" s="259">
        <f t="shared" si="6"/>
        <v>709669847</v>
      </c>
      <c r="K42" s="259">
        <f t="shared" si="6"/>
        <v>701564103</v>
      </c>
      <c r="L42" s="259">
        <f t="shared" si="6"/>
        <v>716617842</v>
      </c>
      <c r="M42" s="259">
        <f t="shared" si="6"/>
        <v>759387202</v>
      </c>
      <c r="N42" s="259">
        <f t="shared" si="6"/>
        <v>759387202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759387202</v>
      </c>
      <c r="X42" s="259">
        <f t="shared" si="6"/>
        <v>460709200</v>
      </c>
      <c r="Y42" s="259">
        <f t="shared" si="6"/>
        <v>298678002</v>
      </c>
      <c r="Z42" s="260">
        <f>+IF(X42&lt;&gt;0,+(Y42/X42)*100,0)</f>
        <v>64.83004941077799</v>
      </c>
      <c r="AA42" s="261">
        <f>+AA25-AA40</f>
        <v>921418397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688476919</v>
      </c>
      <c r="D45" s="155"/>
      <c r="E45" s="59">
        <v>921418397</v>
      </c>
      <c r="F45" s="60">
        <v>921418397</v>
      </c>
      <c r="G45" s="60">
        <v>722014523</v>
      </c>
      <c r="H45" s="60">
        <v>714261478</v>
      </c>
      <c r="I45" s="60">
        <v>709669847</v>
      </c>
      <c r="J45" s="60">
        <v>709669847</v>
      </c>
      <c r="K45" s="60">
        <v>701564103</v>
      </c>
      <c r="L45" s="60">
        <v>716617842</v>
      </c>
      <c r="M45" s="60">
        <v>759387202</v>
      </c>
      <c r="N45" s="60">
        <v>759387202</v>
      </c>
      <c r="O45" s="60"/>
      <c r="P45" s="60"/>
      <c r="Q45" s="60"/>
      <c r="R45" s="60"/>
      <c r="S45" s="60"/>
      <c r="T45" s="60"/>
      <c r="U45" s="60"/>
      <c r="V45" s="60"/>
      <c r="W45" s="60">
        <v>759387202</v>
      </c>
      <c r="X45" s="60">
        <v>460709199</v>
      </c>
      <c r="Y45" s="60">
        <v>298678003</v>
      </c>
      <c r="Z45" s="139">
        <v>64.83</v>
      </c>
      <c r="AA45" s="62">
        <v>921418397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688476919</v>
      </c>
      <c r="D48" s="217">
        <f>SUM(D45:D47)</f>
        <v>0</v>
      </c>
      <c r="E48" s="264">
        <f t="shared" si="7"/>
        <v>921418397</v>
      </c>
      <c r="F48" s="219">
        <f t="shared" si="7"/>
        <v>921418397</v>
      </c>
      <c r="G48" s="219">
        <f t="shared" si="7"/>
        <v>722014523</v>
      </c>
      <c r="H48" s="219">
        <f t="shared" si="7"/>
        <v>714261478</v>
      </c>
      <c r="I48" s="219">
        <f t="shared" si="7"/>
        <v>709669847</v>
      </c>
      <c r="J48" s="219">
        <f t="shared" si="7"/>
        <v>709669847</v>
      </c>
      <c r="K48" s="219">
        <f t="shared" si="7"/>
        <v>701564103</v>
      </c>
      <c r="L48" s="219">
        <f t="shared" si="7"/>
        <v>716617842</v>
      </c>
      <c r="M48" s="219">
        <f t="shared" si="7"/>
        <v>759387202</v>
      </c>
      <c r="N48" s="219">
        <f t="shared" si="7"/>
        <v>759387202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759387202</v>
      </c>
      <c r="X48" s="219">
        <f t="shared" si="7"/>
        <v>460709199</v>
      </c>
      <c r="Y48" s="219">
        <f t="shared" si="7"/>
        <v>298678003</v>
      </c>
      <c r="Z48" s="265">
        <f>+IF(X48&lt;&gt;0,+(Y48/X48)*100,0)</f>
        <v>64.83004976855258</v>
      </c>
      <c r="AA48" s="232">
        <f>SUM(AA45:AA47)</f>
        <v>921418397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492141</v>
      </c>
      <c r="D6" s="155"/>
      <c r="E6" s="59">
        <v>15092160</v>
      </c>
      <c r="F6" s="60">
        <v>15092160</v>
      </c>
      <c r="G6" s="60">
        <v>111954</v>
      </c>
      <c r="H6" s="60">
        <v>95316</v>
      </c>
      <c r="I6" s="60">
        <v>1371112</v>
      </c>
      <c r="J6" s="60">
        <v>1578382</v>
      </c>
      <c r="K6" s="60">
        <v>272342</v>
      </c>
      <c r="L6" s="60">
        <v>1258166</v>
      </c>
      <c r="M6" s="60">
        <v>1340369</v>
      </c>
      <c r="N6" s="60">
        <v>2870877</v>
      </c>
      <c r="O6" s="60"/>
      <c r="P6" s="60"/>
      <c r="Q6" s="60"/>
      <c r="R6" s="60"/>
      <c r="S6" s="60"/>
      <c r="T6" s="60"/>
      <c r="U6" s="60"/>
      <c r="V6" s="60"/>
      <c r="W6" s="60">
        <v>4449259</v>
      </c>
      <c r="X6" s="60">
        <v>7546080</v>
      </c>
      <c r="Y6" s="60">
        <v>-3096821</v>
      </c>
      <c r="Z6" s="140">
        <v>-41.04</v>
      </c>
      <c r="AA6" s="62">
        <v>15092160</v>
      </c>
    </row>
    <row r="7" spans="1:27" ht="13.5">
      <c r="A7" s="249" t="s">
        <v>178</v>
      </c>
      <c r="B7" s="182"/>
      <c r="C7" s="155">
        <v>179120168</v>
      </c>
      <c r="D7" s="155"/>
      <c r="E7" s="59">
        <v>110684004</v>
      </c>
      <c r="F7" s="60">
        <v>110684004</v>
      </c>
      <c r="G7" s="60">
        <v>43745000</v>
      </c>
      <c r="H7" s="60">
        <v>3078307</v>
      </c>
      <c r="I7" s="60"/>
      <c r="J7" s="60">
        <v>46823307</v>
      </c>
      <c r="K7" s="60"/>
      <c r="L7" s="60">
        <v>34851000</v>
      </c>
      <c r="M7" s="60"/>
      <c r="N7" s="60">
        <v>34851000</v>
      </c>
      <c r="O7" s="60"/>
      <c r="P7" s="60"/>
      <c r="Q7" s="60"/>
      <c r="R7" s="60"/>
      <c r="S7" s="60"/>
      <c r="T7" s="60"/>
      <c r="U7" s="60"/>
      <c r="V7" s="60"/>
      <c r="W7" s="60">
        <v>81674307</v>
      </c>
      <c r="X7" s="60">
        <v>55342002</v>
      </c>
      <c r="Y7" s="60">
        <v>26332305</v>
      </c>
      <c r="Z7" s="140">
        <v>47.58</v>
      </c>
      <c r="AA7" s="62">
        <v>110684004</v>
      </c>
    </row>
    <row r="8" spans="1:27" ht="13.5">
      <c r="A8" s="249" t="s">
        <v>179</v>
      </c>
      <c r="B8" s="182"/>
      <c r="C8" s="155"/>
      <c r="D8" s="155"/>
      <c r="E8" s="59">
        <v>60498996</v>
      </c>
      <c r="F8" s="60">
        <v>60498996</v>
      </c>
      <c r="G8" s="60">
        <v>17811000</v>
      </c>
      <c r="H8" s="60">
        <v>400000</v>
      </c>
      <c r="I8" s="60"/>
      <c r="J8" s="60">
        <v>18211000</v>
      </c>
      <c r="K8" s="60">
        <v>15842000</v>
      </c>
      <c r="L8" s="60">
        <v>2878106</v>
      </c>
      <c r="M8" s="60"/>
      <c r="N8" s="60">
        <v>18720106</v>
      </c>
      <c r="O8" s="60"/>
      <c r="P8" s="60"/>
      <c r="Q8" s="60"/>
      <c r="R8" s="60"/>
      <c r="S8" s="60"/>
      <c r="T8" s="60"/>
      <c r="U8" s="60"/>
      <c r="V8" s="60"/>
      <c r="W8" s="60">
        <v>36931106</v>
      </c>
      <c r="X8" s="60">
        <v>30249498</v>
      </c>
      <c r="Y8" s="60">
        <v>6681608</v>
      </c>
      <c r="Z8" s="140">
        <v>22.09</v>
      </c>
      <c r="AA8" s="62">
        <v>60498996</v>
      </c>
    </row>
    <row r="9" spans="1:27" ht="13.5">
      <c r="A9" s="249" t="s">
        <v>180</v>
      </c>
      <c r="B9" s="182"/>
      <c r="C9" s="155">
        <v>2254742</v>
      </c>
      <c r="D9" s="155"/>
      <c r="E9" s="59">
        <v>750000</v>
      </c>
      <c r="F9" s="60">
        <v>750000</v>
      </c>
      <c r="G9" s="60">
        <v>23640</v>
      </c>
      <c r="H9" s="60">
        <v>95897</v>
      </c>
      <c r="I9" s="60">
        <v>47779</v>
      </c>
      <c r="J9" s="60">
        <v>167316</v>
      </c>
      <c r="K9" s="60">
        <v>15528</v>
      </c>
      <c r="L9" s="60">
        <v>14112</v>
      </c>
      <c r="M9" s="60">
        <v>16855</v>
      </c>
      <c r="N9" s="60">
        <v>46495</v>
      </c>
      <c r="O9" s="60"/>
      <c r="P9" s="60"/>
      <c r="Q9" s="60"/>
      <c r="R9" s="60"/>
      <c r="S9" s="60"/>
      <c r="T9" s="60"/>
      <c r="U9" s="60"/>
      <c r="V9" s="60"/>
      <c r="W9" s="60">
        <v>213811</v>
      </c>
      <c r="X9" s="60">
        <v>375000</v>
      </c>
      <c r="Y9" s="60">
        <v>-161189</v>
      </c>
      <c r="Z9" s="140">
        <v>-42.98</v>
      </c>
      <c r="AA9" s="62">
        <v>750000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-178789534</v>
      </c>
      <c r="D12" s="155"/>
      <c r="E12" s="59">
        <v>-123782292</v>
      </c>
      <c r="F12" s="60">
        <v>-123782292</v>
      </c>
      <c r="G12" s="60">
        <v>-11163392</v>
      </c>
      <c r="H12" s="60">
        <v>-21518605</v>
      </c>
      <c r="I12" s="60">
        <v>-7262513</v>
      </c>
      <c r="J12" s="60">
        <v>-39944510</v>
      </c>
      <c r="K12" s="60">
        <v>-5991739</v>
      </c>
      <c r="L12" s="60">
        <v>-18592855</v>
      </c>
      <c r="M12" s="60">
        <v>-12150946</v>
      </c>
      <c r="N12" s="60">
        <v>-36735540</v>
      </c>
      <c r="O12" s="60"/>
      <c r="P12" s="60"/>
      <c r="Q12" s="60"/>
      <c r="R12" s="60"/>
      <c r="S12" s="60"/>
      <c r="T12" s="60"/>
      <c r="U12" s="60"/>
      <c r="V12" s="60"/>
      <c r="W12" s="60">
        <v>-76680050</v>
      </c>
      <c r="X12" s="60">
        <v>-61891146</v>
      </c>
      <c r="Y12" s="60">
        <v>-14788904</v>
      </c>
      <c r="Z12" s="140">
        <v>23.9</v>
      </c>
      <c r="AA12" s="62">
        <v>-123782292</v>
      </c>
    </row>
    <row r="13" spans="1:27" ht="13.5">
      <c r="A13" s="249" t="s">
        <v>40</v>
      </c>
      <c r="B13" s="182"/>
      <c r="C13" s="155"/>
      <c r="D13" s="155"/>
      <c r="E13" s="59">
        <v>-1400004</v>
      </c>
      <c r="F13" s="60">
        <v>-1400004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-700002</v>
      </c>
      <c r="Y13" s="60">
        <v>700002</v>
      </c>
      <c r="Z13" s="140">
        <v>-100</v>
      </c>
      <c r="AA13" s="62">
        <v>-1400004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3077517</v>
      </c>
      <c r="D15" s="168">
        <f>SUM(D6:D14)</f>
        <v>0</v>
      </c>
      <c r="E15" s="72">
        <f t="shared" si="0"/>
        <v>61842864</v>
      </c>
      <c r="F15" s="73">
        <f t="shared" si="0"/>
        <v>61842864</v>
      </c>
      <c r="G15" s="73">
        <f t="shared" si="0"/>
        <v>50528202</v>
      </c>
      <c r="H15" s="73">
        <f t="shared" si="0"/>
        <v>-17849085</v>
      </c>
      <c r="I15" s="73">
        <f t="shared" si="0"/>
        <v>-5843622</v>
      </c>
      <c r="J15" s="73">
        <f t="shared" si="0"/>
        <v>26835495</v>
      </c>
      <c r="K15" s="73">
        <f t="shared" si="0"/>
        <v>10138131</v>
      </c>
      <c r="L15" s="73">
        <f t="shared" si="0"/>
        <v>20408529</v>
      </c>
      <c r="M15" s="73">
        <f t="shared" si="0"/>
        <v>-10793722</v>
      </c>
      <c r="N15" s="73">
        <f t="shared" si="0"/>
        <v>19752938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46588433</v>
      </c>
      <c r="X15" s="73">
        <f t="shared" si="0"/>
        <v>30921432</v>
      </c>
      <c r="Y15" s="73">
        <f t="shared" si="0"/>
        <v>15667001</v>
      </c>
      <c r="Z15" s="170">
        <f>+IF(X15&lt;&gt;0,+(Y15/X15)*100,0)</f>
        <v>50.66712628315532</v>
      </c>
      <c r="AA15" s="74">
        <f>SUM(AA6:AA14)</f>
        <v>61842864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-8314773</v>
      </c>
      <c r="D24" s="155"/>
      <c r="E24" s="59">
        <v>-60498996</v>
      </c>
      <c r="F24" s="60">
        <v>-60498996</v>
      </c>
      <c r="G24" s="60">
        <v>-14806617</v>
      </c>
      <c r="H24" s="60">
        <v>4108659</v>
      </c>
      <c r="I24" s="60">
        <v>690738</v>
      </c>
      <c r="J24" s="60">
        <v>-10007220</v>
      </c>
      <c r="K24" s="60">
        <v>-15576543</v>
      </c>
      <c r="L24" s="60">
        <v>-9395023</v>
      </c>
      <c r="M24" s="60">
        <v>-13240194</v>
      </c>
      <c r="N24" s="60">
        <v>-38211760</v>
      </c>
      <c r="O24" s="60"/>
      <c r="P24" s="60"/>
      <c r="Q24" s="60"/>
      <c r="R24" s="60"/>
      <c r="S24" s="60"/>
      <c r="T24" s="60"/>
      <c r="U24" s="60"/>
      <c r="V24" s="60"/>
      <c r="W24" s="60">
        <v>-48218980</v>
      </c>
      <c r="X24" s="60">
        <v>-30249498</v>
      </c>
      <c r="Y24" s="60">
        <v>-17969482</v>
      </c>
      <c r="Z24" s="140">
        <v>59.4</v>
      </c>
      <c r="AA24" s="62">
        <v>-60498996</v>
      </c>
    </row>
    <row r="25" spans="1:27" ht="13.5">
      <c r="A25" s="250" t="s">
        <v>191</v>
      </c>
      <c r="B25" s="251"/>
      <c r="C25" s="168">
        <f aca="true" t="shared" si="1" ref="C25:Y25">SUM(C19:C24)</f>
        <v>-8314773</v>
      </c>
      <c r="D25" s="168">
        <f>SUM(D19:D24)</f>
        <v>0</v>
      </c>
      <c r="E25" s="72">
        <f t="shared" si="1"/>
        <v>-60498996</v>
      </c>
      <c r="F25" s="73">
        <f t="shared" si="1"/>
        <v>-60498996</v>
      </c>
      <c r="G25" s="73">
        <f t="shared" si="1"/>
        <v>-14806617</v>
      </c>
      <c r="H25" s="73">
        <f t="shared" si="1"/>
        <v>4108659</v>
      </c>
      <c r="I25" s="73">
        <f t="shared" si="1"/>
        <v>690738</v>
      </c>
      <c r="J25" s="73">
        <f t="shared" si="1"/>
        <v>-10007220</v>
      </c>
      <c r="K25" s="73">
        <f t="shared" si="1"/>
        <v>-15576543</v>
      </c>
      <c r="L25" s="73">
        <f t="shared" si="1"/>
        <v>-9395023</v>
      </c>
      <c r="M25" s="73">
        <f t="shared" si="1"/>
        <v>-13240194</v>
      </c>
      <c r="N25" s="73">
        <f t="shared" si="1"/>
        <v>-38211760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-48218980</v>
      </c>
      <c r="X25" s="73">
        <f t="shared" si="1"/>
        <v>-30249498</v>
      </c>
      <c r="Y25" s="73">
        <f t="shared" si="1"/>
        <v>-17969482</v>
      </c>
      <c r="Z25" s="170">
        <f>+IF(X25&lt;&gt;0,+(Y25/X25)*100,0)</f>
        <v>59.4042320966781</v>
      </c>
      <c r="AA25" s="74">
        <f>SUM(AA19:AA24)</f>
        <v>-60498996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-5237256</v>
      </c>
      <c r="D36" s="153">
        <f>+D15+D25+D34</f>
        <v>0</v>
      </c>
      <c r="E36" s="99">
        <f t="shared" si="3"/>
        <v>1343868</v>
      </c>
      <c r="F36" s="100">
        <f t="shared" si="3"/>
        <v>1343868</v>
      </c>
      <c r="G36" s="100">
        <f t="shared" si="3"/>
        <v>35721585</v>
      </c>
      <c r="H36" s="100">
        <f t="shared" si="3"/>
        <v>-13740426</v>
      </c>
      <c r="I36" s="100">
        <f t="shared" si="3"/>
        <v>-5152884</v>
      </c>
      <c r="J36" s="100">
        <f t="shared" si="3"/>
        <v>16828275</v>
      </c>
      <c r="K36" s="100">
        <f t="shared" si="3"/>
        <v>-5438412</v>
      </c>
      <c r="L36" s="100">
        <f t="shared" si="3"/>
        <v>11013506</v>
      </c>
      <c r="M36" s="100">
        <f t="shared" si="3"/>
        <v>-24033916</v>
      </c>
      <c r="N36" s="100">
        <f t="shared" si="3"/>
        <v>-18458822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-1630547</v>
      </c>
      <c r="X36" s="100">
        <f t="shared" si="3"/>
        <v>671934</v>
      </c>
      <c r="Y36" s="100">
        <f t="shared" si="3"/>
        <v>-2302481</v>
      </c>
      <c r="Z36" s="137">
        <f>+IF(X36&lt;&gt;0,+(Y36/X36)*100,0)</f>
        <v>-342.6647557647031</v>
      </c>
      <c r="AA36" s="102">
        <f>+AA15+AA25+AA34</f>
        <v>1343868</v>
      </c>
    </row>
    <row r="37" spans="1:27" ht="13.5">
      <c r="A37" s="249" t="s">
        <v>199</v>
      </c>
      <c r="B37" s="182"/>
      <c r="C37" s="153">
        <v>7531720</v>
      </c>
      <c r="D37" s="153"/>
      <c r="E37" s="99"/>
      <c r="F37" s="100"/>
      <c r="G37" s="100">
        <v>2294465</v>
      </c>
      <c r="H37" s="100">
        <v>38016050</v>
      </c>
      <c r="I37" s="100">
        <v>24275624</v>
      </c>
      <c r="J37" s="100">
        <v>2294465</v>
      </c>
      <c r="K37" s="100">
        <v>19122740</v>
      </c>
      <c r="L37" s="100">
        <v>13684328</v>
      </c>
      <c r="M37" s="100">
        <v>24697834</v>
      </c>
      <c r="N37" s="100">
        <v>19122740</v>
      </c>
      <c r="O37" s="100"/>
      <c r="P37" s="100"/>
      <c r="Q37" s="100"/>
      <c r="R37" s="100"/>
      <c r="S37" s="100"/>
      <c r="T37" s="100"/>
      <c r="U37" s="100"/>
      <c r="V37" s="100"/>
      <c r="W37" s="100">
        <v>2294465</v>
      </c>
      <c r="X37" s="100"/>
      <c r="Y37" s="100">
        <v>2294465</v>
      </c>
      <c r="Z37" s="137"/>
      <c r="AA37" s="102"/>
    </row>
    <row r="38" spans="1:27" ht="13.5">
      <c r="A38" s="269" t="s">
        <v>200</v>
      </c>
      <c r="B38" s="256"/>
      <c r="C38" s="257">
        <v>2294465</v>
      </c>
      <c r="D38" s="257"/>
      <c r="E38" s="258">
        <v>1343867</v>
      </c>
      <c r="F38" s="259">
        <v>1343867</v>
      </c>
      <c r="G38" s="259">
        <v>38016050</v>
      </c>
      <c r="H38" s="259">
        <v>24275624</v>
      </c>
      <c r="I38" s="259">
        <v>19122740</v>
      </c>
      <c r="J38" s="259">
        <v>19122740</v>
      </c>
      <c r="K38" s="259">
        <v>13684328</v>
      </c>
      <c r="L38" s="259">
        <v>24697834</v>
      </c>
      <c r="M38" s="259">
        <v>663918</v>
      </c>
      <c r="N38" s="259">
        <v>663918</v>
      </c>
      <c r="O38" s="259"/>
      <c r="P38" s="259"/>
      <c r="Q38" s="259"/>
      <c r="R38" s="259"/>
      <c r="S38" s="259"/>
      <c r="T38" s="259"/>
      <c r="U38" s="259"/>
      <c r="V38" s="259"/>
      <c r="W38" s="259">
        <v>663918</v>
      </c>
      <c r="X38" s="259">
        <v>671933</v>
      </c>
      <c r="Y38" s="259">
        <v>-8015</v>
      </c>
      <c r="Z38" s="260">
        <v>-1.19</v>
      </c>
      <c r="AA38" s="261">
        <v>1343867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8314775</v>
      </c>
      <c r="D5" s="200">
        <f t="shared" si="0"/>
        <v>0</v>
      </c>
      <c r="E5" s="106">
        <f t="shared" si="0"/>
        <v>60499000</v>
      </c>
      <c r="F5" s="106">
        <f t="shared" si="0"/>
        <v>60499000</v>
      </c>
      <c r="G5" s="106">
        <f t="shared" si="0"/>
        <v>1252573</v>
      </c>
      <c r="H5" s="106">
        <f t="shared" si="0"/>
        <v>4370815</v>
      </c>
      <c r="I5" s="106">
        <f t="shared" si="0"/>
        <v>3375000</v>
      </c>
      <c r="J5" s="106">
        <f t="shared" si="0"/>
        <v>8998388</v>
      </c>
      <c r="K5" s="106">
        <f t="shared" si="0"/>
        <v>15576543</v>
      </c>
      <c r="L5" s="106">
        <f t="shared" si="0"/>
        <v>9395023</v>
      </c>
      <c r="M5" s="106">
        <f t="shared" si="0"/>
        <v>4047015</v>
      </c>
      <c r="N5" s="106">
        <f t="shared" si="0"/>
        <v>29018581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38016969</v>
      </c>
      <c r="X5" s="106">
        <f t="shared" si="0"/>
        <v>30249500</v>
      </c>
      <c r="Y5" s="106">
        <f t="shared" si="0"/>
        <v>7767469</v>
      </c>
      <c r="Z5" s="201">
        <f>+IF(X5&lt;&gt;0,+(Y5/X5)*100,0)</f>
        <v>25.678007900957038</v>
      </c>
      <c r="AA5" s="199">
        <f>SUM(AA11:AA18)</f>
        <v>60499000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>
        <v>14533</v>
      </c>
      <c r="I6" s="60"/>
      <c r="J6" s="60">
        <v>14533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14533</v>
      </c>
      <c r="X6" s="60"/>
      <c r="Y6" s="60">
        <v>14533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10484000</v>
      </c>
      <c r="F8" s="60">
        <v>10484000</v>
      </c>
      <c r="G8" s="60">
        <v>461557</v>
      </c>
      <c r="H8" s="60">
        <v>4356282</v>
      </c>
      <c r="I8" s="60">
        <v>4382000</v>
      </c>
      <c r="J8" s="60">
        <v>9199839</v>
      </c>
      <c r="K8" s="60">
        <v>754522</v>
      </c>
      <c r="L8" s="60">
        <v>1933801</v>
      </c>
      <c r="M8" s="60">
        <v>4047015</v>
      </c>
      <c r="N8" s="60">
        <v>6735338</v>
      </c>
      <c r="O8" s="60"/>
      <c r="P8" s="60"/>
      <c r="Q8" s="60"/>
      <c r="R8" s="60"/>
      <c r="S8" s="60"/>
      <c r="T8" s="60"/>
      <c r="U8" s="60"/>
      <c r="V8" s="60"/>
      <c r="W8" s="60">
        <v>15935177</v>
      </c>
      <c r="X8" s="60">
        <v>5242000</v>
      </c>
      <c r="Y8" s="60">
        <v>10693177</v>
      </c>
      <c r="Z8" s="140">
        <v>203.99</v>
      </c>
      <c r="AA8" s="155">
        <v>10484000</v>
      </c>
    </row>
    <row r="9" spans="1:27" ht="13.5">
      <c r="A9" s="291" t="s">
        <v>207</v>
      </c>
      <c r="B9" s="142"/>
      <c r="C9" s="62"/>
      <c r="D9" s="156"/>
      <c r="E9" s="60">
        <v>47462000</v>
      </c>
      <c r="F9" s="60">
        <v>47462000</v>
      </c>
      <c r="G9" s="60"/>
      <c r="H9" s="60"/>
      <c r="I9" s="60"/>
      <c r="J9" s="60"/>
      <c r="K9" s="60">
        <v>13814368</v>
      </c>
      <c r="L9" s="60">
        <v>7001795</v>
      </c>
      <c r="M9" s="60"/>
      <c r="N9" s="60">
        <v>20816163</v>
      </c>
      <c r="O9" s="60"/>
      <c r="P9" s="60"/>
      <c r="Q9" s="60"/>
      <c r="R9" s="60"/>
      <c r="S9" s="60"/>
      <c r="T9" s="60"/>
      <c r="U9" s="60"/>
      <c r="V9" s="60"/>
      <c r="W9" s="60">
        <v>20816163</v>
      </c>
      <c r="X9" s="60">
        <v>23731000</v>
      </c>
      <c r="Y9" s="60">
        <v>-2914837</v>
      </c>
      <c r="Z9" s="140">
        <v>-12.28</v>
      </c>
      <c r="AA9" s="155">
        <v>47462000</v>
      </c>
    </row>
    <row r="10" spans="1:27" ht="13.5">
      <c r="A10" s="291" t="s">
        <v>208</v>
      </c>
      <c r="B10" s="142"/>
      <c r="C10" s="62"/>
      <c r="D10" s="156"/>
      <c r="E10" s="60">
        <v>1000000</v>
      </c>
      <c r="F10" s="60">
        <v>1000000</v>
      </c>
      <c r="G10" s="60">
        <v>151595</v>
      </c>
      <c r="H10" s="60"/>
      <c r="I10" s="60"/>
      <c r="J10" s="60">
        <v>151595</v>
      </c>
      <c r="K10" s="60">
        <v>979539</v>
      </c>
      <c r="L10" s="60"/>
      <c r="M10" s="60"/>
      <c r="N10" s="60">
        <v>979539</v>
      </c>
      <c r="O10" s="60"/>
      <c r="P10" s="60"/>
      <c r="Q10" s="60"/>
      <c r="R10" s="60"/>
      <c r="S10" s="60"/>
      <c r="T10" s="60"/>
      <c r="U10" s="60"/>
      <c r="V10" s="60"/>
      <c r="W10" s="60">
        <v>1131134</v>
      </c>
      <c r="X10" s="60">
        <v>500000</v>
      </c>
      <c r="Y10" s="60">
        <v>631134</v>
      </c>
      <c r="Z10" s="140">
        <v>126.23</v>
      </c>
      <c r="AA10" s="155">
        <v>1000000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58946000</v>
      </c>
      <c r="F11" s="295">
        <f t="shared" si="1"/>
        <v>58946000</v>
      </c>
      <c r="G11" s="295">
        <f t="shared" si="1"/>
        <v>613152</v>
      </c>
      <c r="H11" s="295">
        <f t="shared" si="1"/>
        <v>4370815</v>
      </c>
      <c r="I11" s="295">
        <f t="shared" si="1"/>
        <v>4382000</v>
      </c>
      <c r="J11" s="295">
        <f t="shared" si="1"/>
        <v>9365967</v>
      </c>
      <c r="K11" s="295">
        <f t="shared" si="1"/>
        <v>15548429</v>
      </c>
      <c r="L11" s="295">
        <f t="shared" si="1"/>
        <v>8935596</v>
      </c>
      <c r="M11" s="295">
        <f t="shared" si="1"/>
        <v>4047015</v>
      </c>
      <c r="N11" s="295">
        <f t="shared" si="1"/>
        <v>28531040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37897007</v>
      </c>
      <c r="X11" s="295">
        <f t="shared" si="1"/>
        <v>29473000</v>
      </c>
      <c r="Y11" s="295">
        <f t="shared" si="1"/>
        <v>8424007</v>
      </c>
      <c r="Z11" s="296">
        <f>+IF(X11&lt;&gt;0,+(Y11/X11)*100,0)</f>
        <v>28.58211583483188</v>
      </c>
      <c r="AA11" s="297">
        <f>SUM(AA6:AA10)</f>
        <v>58946000</v>
      </c>
    </row>
    <row r="12" spans="1:27" ht="13.5">
      <c r="A12" s="298" t="s">
        <v>210</v>
      </c>
      <c r="B12" s="136"/>
      <c r="C12" s="62">
        <v>2568539</v>
      </c>
      <c r="D12" s="156"/>
      <c r="E12" s="60">
        <v>253000</v>
      </c>
      <c r="F12" s="60">
        <v>253000</v>
      </c>
      <c r="G12" s="60"/>
      <c r="H12" s="60"/>
      <c r="I12" s="60"/>
      <c r="J12" s="60"/>
      <c r="K12" s="60"/>
      <c r="L12" s="60">
        <v>385400</v>
      </c>
      <c r="M12" s="60"/>
      <c r="N12" s="60">
        <v>385400</v>
      </c>
      <c r="O12" s="60"/>
      <c r="P12" s="60"/>
      <c r="Q12" s="60"/>
      <c r="R12" s="60"/>
      <c r="S12" s="60"/>
      <c r="T12" s="60"/>
      <c r="U12" s="60"/>
      <c r="V12" s="60"/>
      <c r="W12" s="60">
        <v>385400</v>
      </c>
      <c r="X12" s="60">
        <v>126500</v>
      </c>
      <c r="Y12" s="60">
        <v>258900</v>
      </c>
      <c r="Z12" s="140">
        <v>204.66</v>
      </c>
      <c r="AA12" s="155">
        <v>253000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3964421</v>
      </c>
      <c r="D15" s="156"/>
      <c r="E15" s="60">
        <v>1300000</v>
      </c>
      <c r="F15" s="60">
        <v>1300000</v>
      </c>
      <c r="G15" s="60">
        <v>639421</v>
      </c>
      <c r="H15" s="60"/>
      <c r="I15" s="60">
        <v>-1007000</v>
      </c>
      <c r="J15" s="60">
        <v>-367579</v>
      </c>
      <c r="K15" s="60">
        <v>28114</v>
      </c>
      <c r="L15" s="60">
        <v>74027</v>
      </c>
      <c r="M15" s="60"/>
      <c r="N15" s="60">
        <v>102141</v>
      </c>
      <c r="O15" s="60"/>
      <c r="P15" s="60"/>
      <c r="Q15" s="60"/>
      <c r="R15" s="60"/>
      <c r="S15" s="60"/>
      <c r="T15" s="60"/>
      <c r="U15" s="60"/>
      <c r="V15" s="60"/>
      <c r="W15" s="60">
        <v>-265438</v>
      </c>
      <c r="X15" s="60">
        <v>650000</v>
      </c>
      <c r="Y15" s="60">
        <v>-915438</v>
      </c>
      <c r="Z15" s="140">
        <v>-140.84</v>
      </c>
      <c r="AA15" s="155">
        <v>1300000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1781815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14533</v>
      </c>
      <c r="I36" s="60">
        <f t="shared" si="4"/>
        <v>0</v>
      </c>
      <c r="J36" s="60">
        <f t="shared" si="4"/>
        <v>14533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14533</v>
      </c>
      <c r="X36" s="60">
        <f t="shared" si="4"/>
        <v>0</v>
      </c>
      <c r="Y36" s="60">
        <f t="shared" si="4"/>
        <v>14533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10484000</v>
      </c>
      <c r="F38" s="60">
        <f t="shared" si="4"/>
        <v>10484000</v>
      </c>
      <c r="G38" s="60">
        <f t="shared" si="4"/>
        <v>461557</v>
      </c>
      <c r="H38" s="60">
        <f t="shared" si="4"/>
        <v>4356282</v>
      </c>
      <c r="I38" s="60">
        <f t="shared" si="4"/>
        <v>4382000</v>
      </c>
      <c r="J38" s="60">
        <f t="shared" si="4"/>
        <v>9199839</v>
      </c>
      <c r="K38" s="60">
        <f t="shared" si="4"/>
        <v>754522</v>
      </c>
      <c r="L38" s="60">
        <f t="shared" si="4"/>
        <v>1933801</v>
      </c>
      <c r="M38" s="60">
        <f t="shared" si="4"/>
        <v>4047015</v>
      </c>
      <c r="N38" s="60">
        <f t="shared" si="4"/>
        <v>6735338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15935177</v>
      </c>
      <c r="X38" s="60">
        <f t="shared" si="4"/>
        <v>5242000</v>
      </c>
      <c r="Y38" s="60">
        <f t="shared" si="4"/>
        <v>10693177</v>
      </c>
      <c r="Z38" s="140">
        <f t="shared" si="5"/>
        <v>203.9904044257917</v>
      </c>
      <c r="AA38" s="155">
        <f>AA8+AA23</f>
        <v>10484000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47462000</v>
      </c>
      <c r="F39" s="60">
        <f t="shared" si="4"/>
        <v>47462000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13814368</v>
      </c>
      <c r="L39" s="60">
        <f t="shared" si="4"/>
        <v>7001795</v>
      </c>
      <c r="M39" s="60">
        <f t="shared" si="4"/>
        <v>0</v>
      </c>
      <c r="N39" s="60">
        <f t="shared" si="4"/>
        <v>20816163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20816163</v>
      </c>
      <c r="X39" s="60">
        <f t="shared" si="4"/>
        <v>23731000</v>
      </c>
      <c r="Y39" s="60">
        <f t="shared" si="4"/>
        <v>-2914837</v>
      </c>
      <c r="Z39" s="140">
        <f t="shared" si="5"/>
        <v>-12.28282415406009</v>
      </c>
      <c r="AA39" s="155">
        <f>AA9+AA24</f>
        <v>47462000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</v>
      </c>
      <c r="F40" s="60">
        <f t="shared" si="4"/>
        <v>1000000</v>
      </c>
      <c r="G40" s="60">
        <f t="shared" si="4"/>
        <v>151595</v>
      </c>
      <c r="H40" s="60">
        <f t="shared" si="4"/>
        <v>0</v>
      </c>
      <c r="I40" s="60">
        <f t="shared" si="4"/>
        <v>0</v>
      </c>
      <c r="J40" s="60">
        <f t="shared" si="4"/>
        <v>151595</v>
      </c>
      <c r="K40" s="60">
        <f t="shared" si="4"/>
        <v>979539</v>
      </c>
      <c r="L40" s="60">
        <f t="shared" si="4"/>
        <v>0</v>
      </c>
      <c r="M40" s="60">
        <f t="shared" si="4"/>
        <v>0</v>
      </c>
      <c r="N40" s="60">
        <f t="shared" si="4"/>
        <v>979539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1131134</v>
      </c>
      <c r="X40" s="60">
        <f t="shared" si="4"/>
        <v>500000</v>
      </c>
      <c r="Y40" s="60">
        <f t="shared" si="4"/>
        <v>631134</v>
      </c>
      <c r="Z40" s="140">
        <f t="shared" si="5"/>
        <v>126.2268</v>
      </c>
      <c r="AA40" s="155">
        <f>AA10+AA25</f>
        <v>1000000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58946000</v>
      </c>
      <c r="F41" s="295">
        <f t="shared" si="6"/>
        <v>58946000</v>
      </c>
      <c r="G41" s="295">
        <f t="shared" si="6"/>
        <v>613152</v>
      </c>
      <c r="H41" s="295">
        <f t="shared" si="6"/>
        <v>4370815</v>
      </c>
      <c r="I41" s="295">
        <f t="shared" si="6"/>
        <v>4382000</v>
      </c>
      <c r="J41" s="295">
        <f t="shared" si="6"/>
        <v>9365967</v>
      </c>
      <c r="K41" s="295">
        <f t="shared" si="6"/>
        <v>15548429</v>
      </c>
      <c r="L41" s="295">
        <f t="shared" si="6"/>
        <v>8935596</v>
      </c>
      <c r="M41" s="295">
        <f t="shared" si="6"/>
        <v>4047015</v>
      </c>
      <c r="N41" s="295">
        <f t="shared" si="6"/>
        <v>28531040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37897007</v>
      </c>
      <c r="X41" s="295">
        <f t="shared" si="6"/>
        <v>29473000</v>
      </c>
      <c r="Y41" s="295">
        <f t="shared" si="6"/>
        <v>8424007</v>
      </c>
      <c r="Z41" s="296">
        <f t="shared" si="5"/>
        <v>28.58211583483188</v>
      </c>
      <c r="AA41" s="297">
        <f>SUM(AA36:AA40)</f>
        <v>58946000</v>
      </c>
    </row>
    <row r="42" spans="1:27" ht="13.5">
      <c r="A42" s="298" t="s">
        <v>210</v>
      </c>
      <c r="B42" s="136"/>
      <c r="C42" s="95">
        <f aca="true" t="shared" si="7" ref="C42:Y48">C12+C27</f>
        <v>2568539</v>
      </c>
      <c r="D42" s="129">
        <f t="shared" si="7"/>
        <v>0</v>
      </c>
      <c r="E42" s="54">
        <f t="shared" si="7"/>
        <v>253000</v>
      </c>
      <c r="F42" s="54">
        <f t="shared" si="7"/>
        <v>253000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385400</v>
      </c>
      <c r="M42" s="54">
        <f t="shared" si="7"/>
        <v>0</v>
      </c>
      <c r="N42" s="54">
        <f t="shared" si="7"/>
        <v>385400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385400</v>
      </c>
      <c r="X42" s="54">
        <f t="shared" si="7"/>
        <v>126500</v>
      </c>
      <c r="Y42" s="54">
        <f t="shared" si="7"/>
        <v>258900</v>
      </c>
      <c r="Z42" s="184">
        <f t="shared" si="5"/>
        <v>204.66403162055337</v>
      </c>
      <c r="AA42" s="130">
        <f aca="true" t="shared" si="8" ref="AA42:AA48">AA12+AA27</f>
        <v>253000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3964421</v>
      </c>
      <c r="D45" s="129">
        <f t="shared" si="7"/>
        <v>0</v>
      </c>
      <c r="E45" s="54">
        <f t="shared" si="7"/>
        <v>1300000</v>
      </c>
      <c r="F45" s="54">
        <f t="shared" si="7"/>
        <v>1300000</v>
      </c>
      <c r="G45" s="54">
        <f t="shared" si="7"/>
        <v>639421</v>
      </c>
      <c r="H45" s="54">
        <f t="shared" si="7"/>
        <v>0</v>
      </c>
      <c r="I45" s="54">
        <f t="shared" si="7"/>
        <v>-1007000</v>
      </c>
      <c r="J45" s="54">
        <f t="shared" si="7"/>
        <v>-367579</v>
      </c>
      <c r="K45" s="54">
        <f t="shared" si="7"/>
        <v>28114</v>
      </c>
      <c r="L45" s="54">
        <f t="shared" si="7"/>
        <v>74027</v>
      </c>
      <c r="M45" s="54">
        <f t="shared" si="7"/>
        <v>0</v>
      </c>
      <c r="N45" s="54">
        <f t="shared" si="7"/>
        <v>102141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-265438</v>
      </c>
      <c r="X45" s="54">
        <f t="shared" si="7"/>
        <v>650000</v>
      </c>
      <c r="Y45" s="54">
        <f t="shared" si="7"/>
        <v>-915438</v>
      </c>
      <c r="Z45" s="184">
        <f t="shared" si="5"/>
        <v>-140.83661538461538</v>
      </c>
      <c r="AA45" s="130">
        <f t="shared" si="8"/>
        <v>1300000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1781815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8314775</v>
      </c>
      <c r="D49" s="218">
        <f t="shared" si="9"/>
        <v>0</v>
      </c>
      <c r="E49" s="220">
        <f t="shared" si="9"/>
        <v>60499000</v>
      </c>
      <c r="F49" s="220">
        <f t="shared" si="9"/>
        <v>60499000</v>
      </c>
      <c r="G49" s="220">
        <f t="shared" si="9"/>
        <v>1252573</v>
      </c>
      <c r="H49" s="220">
        <f t="shared" si="9"/>
        <v>4370815</v>
      </c>
      <c r="I49" s="220">
        <f t="shared" si="9"/>
        <v>3375000</v>
      </c>
      <c r="J49" s="220">
        <f t="shared" si="9"/>
        <v>8998388</v>
      </c>
      <c r="K49" s="220">
        <f t="shared" si="9"/>
        <v>15576543</v>
      </c>
      <c r="L49" s="220">
        <f t="shared" si="9"/>
        <v>9395023</v>
      </c>
      <c r="M49" s="220">
        <f t="shared" si="9"/>
        <v>4047015</v>
      </c>
      <c r="N49" s="220">
        <f t="shared" si="9"/>
        <v>29018581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38016969</v>
      </c>
      <c r="X49" s="220">
        <f t="shared" si="9"/>
        <v>30249500</v>
      </c>
      <c r="Y49" s="220">
        <f t="shared" si="9"/>
        <v>7767469</v>
      </c>
      <c r="Z49" s="221">
        <f t="shared" si="5"/>
        <v>25.678007900957038</v>
      </c>
      <c r="AA49" s="222">
        <f>SUM(AA41:AA48)</f>
        <v>60499000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5488000</v>
      </c>
      <c r="F51" s="54">
        <f t="shared" si="10"/>
        <v>5488000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2744000</v>
      </c>
      <c r="Y51" s="54">
        <f t="shared" si="10"/>
        <v>-2744000</v>
      </c>
      <c r="Z51" s="184">
        <f>+IF(X51&lt;&gt;0,+(Y51/X51)*100,0)</f>
        <v>-100</v>
      </c>
      <c r="AA51" s="130">
        <f>SUM(AA57:AA61)</f>
        <v>5488000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5488000</v>
      </c>
      <c r="F56" s="60">
        <v>5488000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2744000</v>
      </c>
      <c r="Y56" s="60">
        <v>-2744000</v>
      </c>
      <c r="Z56" s="140">
        <v>-100</v>
      </c>
      <c r="AA56" s="155">
        <v>5488000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5488000</v>
      </c>
      <c r="F57" s="295">
        <f t="shared" si="11"/>
        <v>5488000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2744000</v>
      </c>
      <c r="Y57" s="295">
        <f t="shared" si="11"/>
        <v>-2744000</v>
      </c>
      <c r="Z57" s="296">
        <f>+IF(X57&lt;&gt;0,+(Y57/X57)*100,0)</f>
        <v>-100</v>
      </c>
      <c r="AA57" s="297">
        <f>SUM(AA52:AA56)</f>
        <v>5488000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375866</v>
      </c>
      <c r="H66" s="275">
        <v>217117</v>
      </c>
      <c r="I66" s="275">
        <v>89065</v>
      </c>
      <c r="J66" s="275">
        <v>682048</v>
      </c>
      <c r="K66" s="275">
        <v>706373</v>
      </c>
      <c r="L66" s="275">
        <v>472152</v>
      </c>
      <c r="M66" s="275">
        <v>272756</v>
      </c>
      <c r="N66" s="275">
        <v>1451281</v>
      </c>
      <c r="O66" s="275"/>
      <c r="P66" s="275"/>
      <c r="Q66" s="275"/>
      <c r="R66" s="275"/>
      <c r="S66" s="275"/>
      <c r="T66" s="275"/>
      <c r="U66" s="275"/>
      <c r="V66" s="275"/>
      <c r="W66" s="275">
        <v>2133329</v>
      </c>
      <c r="X66" s="275"/>
      <c r="Y66" s="275">
        <v>2133329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5488378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5488378</v>
      </c>
      <c r="F69" s="220">
        <f t="shared" si="12"/>
        <v>0</v>
      </c>
      <c r="G69" s="220">
        <f t="shared" si="12"/>
        <v>375866</v>
      </c>
      <c r="H69" s="220">
        <f t="shared" si="12"/>
        <v>217117</v>
      </c>
      <c r="I69" s="220">
        <f t="shared" si="12"/>
        <v>89065</v>
      </c>
      <c r="J69" s="220">
        <f t="shared" si="12"/>
        <v>682048</v>
      </c>
      <c r="K69" s="220">
        <f t="shared" si="12"/>
        <v>706373</v>
      </c>
      <c r="L69" s="220">
        <f t="shared" si="12"/>
        <v>472152</v>
      </c>
      <c r="M69" s="220">
        <f t="shared" si="12"/>
        <v>272756</v>
      </c>
      <c r="N69" s="220">
        <f t="shared" si="12"/>
        <v>1451281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2133329</v>
      </c>
      <c r="X69" s="220">
        <f t="shared" si="12"/>
        <v>0</v>
      </c>
      <c r="Y69" s="220">
        <f t="shared" si="12"/>
        <v>2133329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58946000</v>
      </c>
      <c r="F5" s="358">
        <f t="shared" si="0"/>
        <v>58946000</v>
      </c>
      <c r="G5" s="358">
        <f t="shared" si="0"/>
        <v>613152</v>
      </c>
      <c r="H5" s="356">
        <f t="shared" si="0"/>
        <v>4370815</v>
      </c>
      <c r="I5" s="356">
        <f t="shared" si="0"/>
        <v>4382000</v>
      </c>
      <c r="J5" s="358">
        <f t="shared" si="0"/>
        <v>9365967</v>
      </c>
      <c r="K5" s="358">
        <f t="shared" si="0"/>
        <v>15548429</v>
      </c>
      <c r="L5" s="356">
        <f t="shared" si="0"/>
        <v>8935596</v>
      </c>
      <c r="M5" s="356">
        <f t="shared" si="0"/>
        <v>4047015</v>
      </c>
      <c r="N5" s="358">
        <f t="shared" si="0"/>
        <v>28531040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37897007</v>
      </c>
      <c r="X5" s="356">
        <f t="shared" si="0"/>
        <v>29473000</v>
      </c>
      <c r="Y5" s="358">
        <f t="shared" si="0"/>
        <v>8424007</v>
      </c>
      <c r="Z5" s="359">
        <f>+IF(X5&lt;&gt;0,+(Y5/X5)*100,0)</f>
        <v>28.58211583483188</v>
      </c>
      <c r="AA5" s="360">
        <f>+AA6+AA8+AA11+AA13+AA15</f>
        <v>58946000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14533</v>
      </c>
      <c r="I6" s="60">
        <f t="shared" si="1"/>
        <v>0</v>
      </c>
      <c r="J6" s="59">
        <f t="shared" si="1"/>
        <v>14533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14533</v>
      </c>
      <c r="X6" s="60">
        <f t="shared" si="1"/>
        <v>0</v>
      </c>
      <c r="Y6" s="59">
        <f t="shared" si="1"/>
        <v>14533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14533</v>
      </c>
      <c r="I7" s="60"/>
      <c r="J7" s="59">
        <v>14533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14533</v>
      </c>
      <c r="X7" s="60"/>
      <c r="Y7" s="59">
        <v>14533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10484000</v>
      </c>
      <c r="F11" s="364">
        <f t="shared" si="3"/>
        <v>10484000</v>
      </c>
      <c r="G11" s="364">
        <f t="shared" si="3"/>
        <v>461557</v>
      </c>
      <c r="H11" s="362">
        <f t="shared" si="3"/>
        <v>4356282</v>
      </c>
      <c r="I11" s="362">
        <f t="shared" si="3"/>
        <v>4382000</v>
      </c>
      <c r="J11" s="364">
        <f t="shared" si="3"/>
        <v>9199839</v>
      </c>
      <c r="K11" s="364">
        <f t="shared" si="3"/>
        <v>754522</v>
      </c>
      <c r="L11" s="362">
        <f t="shared" si="3"/>
        <v>1933801</v>
      </c>
      <c r="M11" s="362">
        <f t="shared" si="3"/>
        <v>4047015</v>
      </c>
      <c r="N11" s="364">
        <f t="shared" si="3"/>
        <v>6735338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15935177</v>
      </c>
      <c r="X11" s="362">
        <f t="shared" si="3"/>
        <v>5242000</v>
      </c>
      <c r="Y11" s="364">
        <f t="shared" si="3"/>
        <v>10693177</v>
      </c>
      <c r="Z11" s="365">
        <f>+IF(X11&lt;&gt;0,+(Y11/X11)*100,0)</f>
        <v>203.9904044257917</v>
      </c>
      <c r="AA11" s="366">
        <f t="shared" si="3"/>
        <v>10484000</v>
      </c>
    </row>
    <row r="12" spans="1:27" ht="13.5">
      <c r="A12" s="291" t="s">
        <v>231</v>
      </c>
      <c r="B12" s="136"/>
      <c r="C12" s="60"/>
      <c r="D12" s="340"/>
      <c r="E12" s="60">
        <v>10484000</v>
      </c>
      <c r="F12" s="59">
        <v>10484000</v>
      </c>
      <c r="G12" s="59">
        <v>461557</v>
      </c>
      <c r="H12" s="60">
        <v>4356282</v>
      </c>
      <c r="I12" s="60">
        <v>4382000</v>
      </c>
      <c r="J12" s="59">
        <v>9199839</v>
      </c>
      <c r="K12" s="59">
        <v>754522</v>
      </c>
      <c r="L12" s="60">
        <v>1933801</v>
      </c>
      <c r="M12" s="60">
        <v>4047015</v>
      </c>
      <c r="N12" s="59">
        <v>6735338</v>
      </c>
      <c r="O12" s="59"/>
      <c r="P12" s="60"/>
      <c r="Q12" s="60"/>
      <c r="R12" s="59"/>
      <c r="S12" s="59"/>
      <c r="T12" s="60"/>
      <c r="U12" s="60"/>
      <c r="V12" s="59"/>
      <c r="W12" s="59">
        <v>15935177</v>
      </c>
      <c r="X12" s="60">
        <v>5242000</v>
      </c>
      <c r="Y12" s="59">
        <v>10693177</v>
      </c>
      <c r="Z12" s="61">
        <v>203.99</v>
      </c>
      <c r="AA12" s="62">
        <v>10484000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47462000</v>
      </c>
      <c r="F13" s="342">
        <f t="shared" si="4"/>
        <v>47462000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13814368</v>
      </c>
      <c r="L13" s="275">
        <f t="shared" si="4"/>
        <v>7001795</v>
      </c>
      <c r="M13" s="275">
        <f t="shared" si="4"/>
        <v>0</v>
      </c>
      <c r="N13" s="342">
        <f t="shared" si="4"/>
        <v>20816163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20816163</v>
      </c>
      <c r="X13" s="275">
        <f t="shared" si="4"/>
        <v>23731000</v>
      </c>
      <c r="Y13" s="342">
        <f t="shared" si="4"/>
        <v>-2914837</v>
      </c>
      <c r="Z13" s="335">
        <f>+IF(X13&lt;&gt;0,+(Y13/X13)*100,0)</f>
        <v>-12.28282415406009</v>
      </c>
      <c r="AA13" s="273">
        <f t="shared" si="4"/>
        <v>47462000</v>
      </c>
    </row>
    <row r="14" spans="1:27" ht="13.5">
      <c r="A14" s="291" t="s">
        <v>232</v>
      </c>
      <c r="B14" s="136"/>
      <c r="C14" s="60"/>
      <c r="D14" s="340"/>
      <c r="E14" s="60">
        <v>47462000</v>
      </c>
      <c r="F14" s="59">
        <v>47462000</v>
      </c>
      <c r="G14" s="59"/>
      <c r="H14" s="60"/>
      <c r="I14" s="60"/>
      <c r="J14" s="59"/>
      <c r="K14" s="59">
        <v>13814368</v>
      </c>
      <c r="L14" s="60">
        <v>7001795</v>
      </c>
      <c r="M14" s="60"/>
      <c r="N14" s="59">
        <v>20816163</v>
      </c>
      <c r="O14" s="59"/>
      <c r="P14" s="60"/>
      <c r="Q14" s="60"/>
      <c r="R14" s="59"/>
      <c r="S14" s="59"/>
      <c r="T14" s="60"/>
      <c r="U14" s="60"/>
      <c r="V14" s="59"/>
      <c r="W14" s="59">
        <v>20816163</v>
      </c>
      <c r="X14" s="60">
        <v>23731000</v>
      </c>
      <c r="Y14" s="59">
        <v>-2914837</v>
      </c>
      <c r="Z14" s="61">
        <v>-12.28</v>
      </c>
      <c r="AA14" s="62">
        <v>47462000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151595</v>
      </c>
      <c r="H15" s="60">
        <f t="shared" si="5"/>
        <v>0</v>
      </c>
      <c r="I15" s="60">
        <f t="shared" si="5"/>
        <v>0</v>
      </c>
      <c r="J15" s="59">
        <f t="shared" si="5"/>
        <v>151595</v>
      </c>
      <c r="K15" s="59">
        <f t="shared" si="5"/>
        <v>979539</v>
      </c>
      <c r="L15" s="60">
        <f t="shared" si="5"/>
        <v>0</v>
      </c>
      <c r="M15" s="60">
        <f t="shared" si="5"/>
        <v>0</v>
      </c>
      <c r="N15" s="59">
        <f t="shared" si="5"/>
        <v>979539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1131134</v>
      </c>
      <c r="X15" s="60">
        <f t="shared" si="5"/>
        <v>500000</v>
      </c>
      <c r="Y15" s="59">
        <f t="shared" si="5"/>
        <v>631134</v>
      </c>
      <c r="Z15" s="61">
        <f>+IF(X15&lt;&gt;0,+(Y15/X15)*100,0)</f>
        <v>126.2268</v>
      </c>
      <c r="AA15" s="62">
        <f>SUM(AA16:AA20)</f>
        <v>1000000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1000000</v>
      </c>
      <c r="F20" s="59">
        <v>1000000</v>
      </c>
      <c r="G20" s="59">
        <v>151595</v>
      </c>
      <c r="H20" s="60"/>
      <c r="I20" s="60"/>
      <c r="J20" s="59">
        <v>151595</v>
      </c>
      <c r="K20" s="59">
        <v>979539</v>
      </c>
      <c r="L20" s="60"/>
      <c r="M20" s="60"/>
      <c r="N20" s="59">
        <v>979539</v>
      </c>
      <c r="O20" s="59"/>
      <c r="P20" s="60"/>
      <c r="Q20" s="60"/>
      <c r="R20" s="59"/>
      <c r="S20" s="59"/>
      <c r="T20" s="60"/>
      <c r="U20" s="60"/>
      <c r="V20" s="59"/>
      <c r="W20" s="59">
        <v>1131134</v>
      </c>
      <c r="X20" s="60">
        <v>500000</v>
      </c>
      <c r="Y20" s="59">
        <v>631134</v>
      </c>
      <c r="Z20" s="61">
        <v>126.23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2568539</v>
      </c>
      <c r="D22" s="344">
        <f t="shared" si="6"/>
        <v>0</v>
      </c>
      <c r="E22" s="343">
        <f t="shared" si="6"/>
        <v>253000</v>
      </c>
      <c r="F22" s="345">
        <f t="shared" si="6"/>
        <v>253000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385400</v>
      </c>
      <c r="M22" s="343">
        <f t="shared" si="6"/>
        <v>0</v>
      </c>
      <c r="N22" s="345">
        <f t="shared" si="6"/>
        <v>385400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385400</v>
      </c>
      <c r="X22" s="343">
        <f t="shared" si="6"/>
        <v>126500</v>
      </c>
      <c r="Y22" s="345">
        <f t="shared" si="6"/>
        <v>258900</v>
      </c>
      <c r="Z22" s="336">
        <f>+IF(X22&lt;&gt;0,+(Y22/X22)*100,0)</f>
        <v>204.66403162055337</v>
      </c>
      <c r="AA22" s="350">
        <f>SUM(AA23:AA32)</f>
        <v>253000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2568539</v>
      </c>
      <c r="D24" s="340"/>
      <c r="E24" s="60">
        <v>253000</v>
      </c>
      <c r="F24" s="59">
        <v>253000</v>
      </c>
      <c r="G24" s="59"/>
      <c r="H24" s="60"/>
      <c r="I24" s="60"/>
      <c r="J24" s="59"/>
      <c r="K24" s="59"/>
      <c r="L24" s="60">
        <v>385400</v>
      </c>
      <c r="M24" s="60"/>
      <c r="N24" s="59">
        <v>385400</v>
      </c>
      <c r="O24" s="59"/>
      <c r="P24" s="60"/>
      <c r="Q24" s="60"/>
      <c r="R24" s="59"/>
      <c r="S24" s="59"/>
      <c r="T24" s="60"/>
      <c r="U24" s="60"/>
      <c r="V24" s="59"/>
      <c r="W24" s="59">
        <v>385400</v>
      </c>
      <c r="X24" s="60">
        <v>126500</v>
      </c>
      <c r="Y24" s="59">
        <v>258900</v>
      </c>
      <c r="Z24" s="61">
        <v>204.66</v>
      </c>
      <c r="AA24" s="62">
        <v>253000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3964421</v>
      </c>
      <c r="D40" s="344">
        <f t="shared" si="9"/>
        <v>0</v>
      </c>
      <c r="E40" s="343">
        <f t="shared" si="9"/>
        <v>1300000</v>
      </c>
      <c r="F40" s="345">
        <f t="shared" si="9"/>
        <v>1300000</v>
      </c>
      <c r="G40" s="345">
        <f t="shared" si="9"/>
        <v>639421</v>
      </c>
      <c r="H40" s="343">
        <f t="shared" si="9"/>
        <v>0</v>
      </c>
      <c r="I40" s="343">
        <f t="shared" si="9"/>
        <v>-1007000</v>
      </c>
      <c r="J40" s="345">
        <f t="shared" si="9"/>
        <v>-367579</v>
      </c>
      <c r="K40" s="345">
        <f t="shared" si="9"/>
        <v>28114</v>
      </c>
      <c r="L40" s="343">
        <f t="shared" si="9"/>
        <v>74027</v>
      </c>
      <c r="M40" s="343">
        <f t="shared" si="9"/>
        <v>0</v>
      </c>
      <c r="N40" s="345">
        <f t="shared" si="9"/>
        <v>102141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-265438</v>
      </c>
      <c r="X40" s="343">
        <f t="shared" si="9"/>
        <v>650000</v>
      </c>
      <c r="Y40" s="345">
        <f t="shared" si="9"/>
        <v>-915438</v>
      </c>
      <c r="Z40" s="336">
        <f>+IF(X40&lt;&gt;0,+(Y40/X40)*100,0)</f>
        <v>-140.83661538461538</v>
      </c>
      <c r="AA40" s="350">
        <f>SUM(AA41:AA49)</f>
        <v>1300000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122955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2077870</v>
      </c>
      <c r="D44" s="368"/>
      <c r="E44" s="54">
        <v>1300000</v>
      </c>
      <c r="F44" s="53">
        <v>1300000</v>
      </c>
      <c r="G44" s="53">
        <v>128891</v>
      </c>
      <c r="H44" s="54"/>
      <c r="I44" s="54"/>
      <c r="J44" s="53">
        <v>128891</v>
      </c>
      <c r="K44" s="53">
        <v>28114</v>
      </c>
      <c r="L44" s="54">
        <v>8844</v>
      </c>
      <c r="M44" s="54"/>
      <c r="N44" s="53">
        <v>36958</v>
      </c>
      <c r="O44" s="53"/>
      <c r="P44" s="54"/>
      <c r="Q44" s="54"/>
      <c r="R44" s="53"/>
      <c r="S44" s="53"/>
      <c r="T44" s="54"/>
      <c r="U44" s="54"/>
      <c r="V44" s="53"/>
      <c r="W44" s="53">
        <v>165849</v>
      </c>
      <c r="X44" s="54">
        <v>650000</v>
      </c>
      <c r="Y44" s="53">
        <v>-484151</v>
      </c>
      <c r="Z44" s="94">
        <v>-74.48</v>
      </c>
      <c r="AA44" s="95">
        <v>1300000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1763596</v>
      </c>
      <c r="D48" s="368"/>
      <c r="E48" s="54"/>
      <c r="F48" s="53"/>
      <c r="G48" s="53">
        <v>510530</v>
      </c>
      <c r="H48" s="54"/>
      <c r="I48" s="54"/>
      <c r="J48" s="53">
        <v>510530</v>
      </c>
      <c r="K48" s="53"/>
      <c r="L48" s="54">
        <v>65183</v>
      </c>
      <c r="M48" s="54"/>
      <c r="N48" s="53">
        <v>65183</v>
      </c>
      <c r="O48" s="53"/>
      <c r="P48" s="54"/>
      <c r="Q48" s="54"/>
      <c r="R48" s="53"/>
      <c r="S48" s="53"/>
      <c r="T48" s="54"/>
      <c r="U48" s="54"/>
      <c r="V48" s="53"/>
      <c r="W48" s="53">
        <v>575713</v>
      </c>
      <c r="X48" s="54"/>
      <c r="Y48" s="53">
        <v>575713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-1007000</v>
      </c>
      <c r="J49" s="53">
        <v>-1007000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-1007000</v>
      </c>
      <c r="X49" s="54"/>
      <c r="Y49" s="53">
        <v>-1007000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1781815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1781815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8314775</v>
      </c>
      <c r="D60" s="346">
        <f t="shared" si="14"/>
        <v>0</v>
      </c>
      <c r="E60" s="219">
        <f t="shared" si="14"/>
        <v>60499000</v>
      </c>
      <c r="F60" s="264">
        <f t="shared" si="14"/>
        <v>60499000</v>
      </c>
      <c r="G60" s="264">
        <f t="shared" si="14"/>
        <v>1252573</v>
      </c>
      <c r="H60" s="219">
        <f t="shared" si="14"/>
        <v>4370815</v>
      </c>
      <c r="I60" s="219">
        <f t="shared" si="14"/>
        <v>3375000</v>
      </c>
      <c r="J60" s="264">
        <f t="shared" si="14"/>
        <v>8998388</v>
      </c>
      <c r="K60" s="264">
        <f t="shared" si="14"/>
        <v>15576543</v>
      </c>
      <c r="L60" s="219">
        <f t="shared" si="14"/>
        <v>9395023</v>
      </c>
      <c r="M60" s="219">
        <f t="shared" si="14"/>
        <v>4047015</v>
      </c>
      <c r="N60" s="264">
        <f t="shared" si="14"/>
        <v>29018581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38016969</v>
      </c>
      <c r="X60" s="219">
        <f t="shared" si="14"/>
        <v>30249500</v>
      </c>
      <c r="Y60" s="264">
        <f t="shared" si="14"/>
        <v>7767469</v>
      </c>
      <c r="Z60" s="337">
        <f>+IF(X60&lt;&gt;0,+(Y60/X60)*100,0)</f>
        <v>25.678007900957038</v>
      </c>
      <c r="AA60" s="232">
        <f>+AA57+AA54+AA51+AA40+AA37+AA34+AA22+AA5</f>
        <v>60499000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2014-02-05T07:16:15Z</dcterms:created>
  <dcterms:modified xsi:type="dcterms:W3CDTF">2014-02-05T07:16:20Z</dcterms:modified>
  <cp:category/>
  <cp:version/>
  <cp:contentType/>
  <cp:contentStatus/>
</cp:coreProperties>
</file>