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<sst xmlns="http://schemas.openxmlformats.org/spreadsheetml/2006/main" count="855" uniqueCount="302">
  <si>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Zululand(DC26)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</si>
  <si>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</si>
  <si>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</si>
  <si>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</si>
  <si>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</si>
  <si>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</si>
  <si>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</si>
  <si>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</si>
  <si>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</si>
  <si>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</si>
  <si>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</si>
  <si>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</si>
  <si>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</si>
  <si>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</si>
  <si>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</si>
  <si>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</si>
  <si>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</si>
  <si>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</si>
  <si>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</si>
  <si>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</si>
  <si>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</si>
  <si>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</si>
  <si>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</si>
  <si>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</si>
  <si>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</si>
  <si>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</si>
  <si>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</si>
  <si>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</si>
  <si>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</si>
  <si>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</si>
  <si>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</si>
  <si>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</si>
  <si>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</si>
  <si>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</si>
  <si>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</si>
  <si>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</si>
  <si>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</si>
  <si>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</si>
  <si>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</si>
  <si>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</si>
  <si>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</si>
  <si>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</si>
  <si>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</si>
  <si>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</si>
  <si>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</si>
  <si>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</si>
  <si>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</si>
  <si>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</si>
  <si>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</si>
  <si>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</si>
  <si>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</si>
  <si>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</si>
  <si>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</si>
  <si>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</si>
  <si>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</si>
  <si>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</si>
  <si>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</si>
  <si>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</si>
  <si>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</si>
  <si>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</si>
  <si>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</si>
  <si>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</si>
  <si>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</si>
  <si>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</si>
  <si>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</si>
  <si>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</si>
  <si>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</si>
  <si>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</si>
  <si>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</si>
  <si>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</si>
  <si>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Zululand(DC26)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</si>
  <si>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</si>
  <si>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</si>
  <si>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</si>
  <si>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</si>
  <si>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</si>
  <si>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</si>
  <si>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</si>
  <si>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</si>
  <si>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</si>
  <si>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</si>
  <si>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</si>
  <si>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</si>
  <si>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</si>
  <si>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</si>
  <si>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</si>
  <si>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</si>
  <si>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</si>
  <si>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</si>
  <si>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</si>
  <si>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</si>
  <si>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</si>
  <si>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</si>
  <si>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</si>
  <si>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</si>
  <si>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</si>
  <si>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</si>
  <si>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</si>
  <si>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</si>
  <si>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</si>
  <si>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Zululand(DC26)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</si>
  <si>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</si>
  <si>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</si>
  <si>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</si>
  <si>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</si>
  <si>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</si>
  <si>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</si>
  <si>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</si>
  <si>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</si>
  <si>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</si>
  <si>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</si>
  <si>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</si>
  <si>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</si>
  <si>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</si>
  <si>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</si>
  <si>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</si>
  <si>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</si>
  <si>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</si>
  <si>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</si>
  <si>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</si>
  <si>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</si>
  <si>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</si>
  <si>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</si>
  <si>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</si>
  <si>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</si>
  <si>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</si>
  <si>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</si>
  <si>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</si>
  <si>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</si>
  <si>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Zululand(DC26)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</si>
  <si>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</si>
  <si>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</si>
  <si>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</si>
  <si>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</si>
  <si>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</si>
  <si>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</si>
  <si>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</si>
  <si>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</si>
  <si>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</si>
  <si>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</si>
  <si>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Zululand(DC26)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</si>
  <si>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</si>
  <si>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</si>
  <si>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</si>
  <si>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</si>
  <si>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</si>
  <si>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</si>
  <si>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</si>
  <si>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</si>
  <si>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</si>
  <si>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</si>
  <si>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</si>
  <si>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</si>
  <si>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</si>
  <si>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</si>
  <si>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</si>
  <si>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</si>
  <si>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</si>
  <si>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</si>
  <si>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</si>
  <si>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</si>
  <si>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</si>
  <si>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</si>
  <si>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</si>
  <si>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</si>
  <si>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</si>
  <si>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</si>
  <si>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</si>
  <si>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</si>
  <si>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</si>
  <si>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</si>
  <si>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</si>
  <si>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</si>
  <si>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</si>
  <si>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Zululand(DC26)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</si>
  <si>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</si>
  <si>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</si>
  <si>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</si>
  <si>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</si>
  <si>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</si>
  <si>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</si>
  <si>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</si>
  <si>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</si>
  <si>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</si>
  <si>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</si>
  <si>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</si>
  <si>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</si>
  <si>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</si>
  <si>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</si>
  <si>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</si>
  <si>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</si>
  <si>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</si>
  <si>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</si>
  <si>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</si>
  <si>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</si>
  <si>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</si>
  <si>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</si>
  <si>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</si>
  <si>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</si>
  <si>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</si>
  <si>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</si>
  <si>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Zululand(DC26)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</si>
  <si>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</si>
  <si>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</si>
  <si>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</si>
  <si>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</si>
  <si>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</si>
  <si>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</si>
  <si>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</si>
  <si>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</si>
  <si>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</si>
  <si>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</si>
  <si>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</si>
  <si>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</si>
  <si>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</si>
  <si>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</si>
  <si>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</si>
  <si>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</si>
  <si>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</si>
  <si>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</si>
  <si>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</si>
  <si>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</si>
  <si>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</si>
  <si>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</si>
  <si>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</si>
  <si>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</si>
  <si>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Zululand(DC26)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</si>
  <si>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</si>
  <si>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</si>
  <si>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</si>
  <si>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</si>
  <si>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</si>
  <si>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</si>
  <si>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</si>
  <si>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</si>
  <si>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</si>
  <si>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</si>
  <si>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</si>
  <si>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</si>
  <si>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</si>
  <si>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</si>
  <si>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</si>
  <si>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</si>
  <si>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</si>
  <si>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</si>
  <si>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</si>
  <si>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</si>
  <si>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</si>
  <si>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</si>
  <si>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</si>
  <si>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</si>
  <si>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</si>
  <si>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</si>
  <si>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</si>
  <si>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</si>
  <si>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</si>
  <si>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</si>
  <si>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</si>
  <si>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</si>
  <si>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</si>
  <si>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</si>
  <si>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</si>
  <si>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Zululand(DC26)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</si>
  <si>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</si>
  <si>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</si>
  <si>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Zululand(DC26)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</si>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</sst>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23914694</v>
      </c>
      <c r="C6" s="19">
        <v>0</v>
      </c>
      <c r="D6" s="59">
        <v>34574042</v>
      </c>
      <c r="E6" s="60">
        <v>34574042</v>
      </c>
      <c r="F6" s="60">
        <v>1877486</v>
      </c>
      <c r="G6" s="60">
        <v>2342402</v>
      </c>
      <c r="H6" s="60">
        <v>2316601</v>
      </c>
      <c r="I6" s="60">
        <v>6536489</v>
      </c>
      <c r="J6" s="60">
        <v>2392083</v>
      </c>
      <c r="K6" s="60">
        <v>2473792</v>
      </c>
      <c r="L6" s="60">
        <v>1973666</v>
      </c>
      <c r="M6" s="60">
        <v>6839541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13376030</v>
      </c>
      <c r="W6" s="60">
        <v>17287021</v>
      </c>
      <c r="X6" s="60">
        <v>-3910991</v>
      </c>
      <c r="Y6" s="61">
        <v>-22.62</v>
      </c>
      <c r="Z6" s="62">
        <v>34574042</v>
      </c>
    </row>
    <row r="7" spans="1:26" ht="13.5">
      <c r="A7" s="58" t="s">
        <v>33</v>
      </c>
      <c r="B7" s="19">
        <v>11829016</v>
      </c>
      <c r="C7" s="19">
        <v>0</v>
      </c>
      <c r="D7" s="59">
        <v>13981389</v>
      </c>
      <c r="E7" s="60">
        <v>13981389</v>
      </c>
      <c r="F7" s="60">
        <v>232532</v>
      </c>
      <c r="G7" s="60">
        <v>687704</v>
      </c>
      <c r="H7" s="60">
        <v>1077346</v>
      </c>
      <c r="I7" s="60">
        <v>1997582</v>
      </c>
      <c r="J7" s="60">
        <v>655281</v>
      </c>
      <c r="K7" s="60">
        <v>588441</v>
      </c>
      <c r="L7" s="60">
        <v>861590</v>
      </c>
      <c r="M7" s="60">
        <v>2105312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4102894</v>
      </c>
      <c r="W7" s="60">
        <v>6990695</v>
      </c>
      <c r="X7" s="60">
        <v>-2887801</v>
      </c>
      <c r="Y7" s="61">
        <v>-41.31</v>
      </c>
      <c r="Z7" s="62">
        <v>13981389</v>
      </c>
    </row>
    <row r="8" spans="1:26" ht="13.5">
      <c r="A8" s="58" t="s">
        <v>34</v>
      </c>
      <c r="B8" s="19">
        <v>304592943</v>
      </c>
      <c r="C8" s="19">
        <v>0</v>
      </c>
      <c r="D8" s="59">
        <v>292472000</v>
      </c>
      <c r="E8" s="60">
        <v>292472000</v>
      </c>
      <c r="F8" s="60">
        <v>121968500</v>
      </c>
      <c r="G8" s="60">
        <v>2067000</v>
      </c>
      <c r="H8" s="60">
        <v>1903520</v>
      </c>
      <c r="I8" s="60">
        <v>125939020</v>
      </c>
      <c r="J8" s="60">
        <v>3528000</v>
      </c>
      <c r="K8" s="60">
        <v>1702500</v>
      </c>
      <c r="L8" s="60">
        <v>92310000</v>
      </c>
      <c r="M8" s="60">
        <v>97540500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223479520</v>
      </c>
      <c r="W8" s="60">
        <v>146236000</v>
      </c>
      <c r="X8" s="60">
        <v>77243520</v>
      </c>
      <c r="Y8" s="61">
        <v>52.82</v>
      </c>
      <c r="Z8" s="62">
        <v>292472000</v>
      </c>
    </row>
    <row r="9" spans="1:26" ht="13.5">
      <c r="A9" s="58" t="s">
        <v>35</v>
      </c>
      <c r="B9" s="19">
        <v>2386187</v>
      </c>
      <c r="C9" s="19">
        <v>0</v>
      </c>
      <c r="D9" s="59">
        <v>139796989</v>
      </c>
      <c r="E9" s="60">
        <v>139796989</v>
      </c>
      <c r="F9" s="60">
        <v>125228</v>
      </c>
      <c r="G9" s="60">
        <v>191093</v>
      </c>
      <c r="H9" s="60">
        <v>57958</v>
      </c>
      <c r="I9" s="60">
        <v>374279</v>
      </c>
      <c r="J9" s="60">
        <v>491074</v>
      </c>
      <c r="K9" s="60">
        <v>82295</v>
      </c>
      <c r="L9" s="60">
        <v>18225</v>
      </c>
      <c r="M9" s="60">
        <v>591594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965873</v>
      </c>
      <c r="W9" s="60">
        <v>69898495</v>
      </c>
      <c r="X9" s="60">
        <v>-68932622</v>
      </c>
      <c r="Y9" s="61">
        <v>-98.62</v>
      </c>
      <c r="Z9" s="62">
        <v>139796989</v>
      </c>
    </row>
    <row r="10" spans="1:26" ht="25.5">
      <c r="A10" s="63" t="s">
        <v>277</v>
      </c>
      <c r="B10" s="64">
        <f>SUM(B5:B9)</f>
        <v>342722840</v>
      </c>
      <c r="C10" s="64">
        <f>SUM(C5:C9)</f>
        <v>0</v>
      </c>
      <c r="D10" s="65">
        <f aca="true" t="shared" si="0" ref="D10:Z10">SUM(D5:D9)</f>
        <v>480824420</v>
      </c>
      <c r="E10" s="66">
        <f t="shared" si="0"/>
        <v>480824420</v>
      </c>
      <c r="F10" s="66">
        <f t="shared" si="0"/>
        <v>124203746</v>
      </c>
      <c r="G10" s="66">
        <f t="shared" si="0"/>
        <v>5288199</v>
      </c>
      <c r="H10" s="66">
        <f t="shared" si="0"/>
        <v>5355425</v>
      </c>
      <c r="I10" s="66">
        <f t="shared" si="0"/>
        <v>134847370</v>
      </c>
      <c r="J10" s="66">
        <f t="shared" si="0"/>
        <v>7066438</v>
      </c>
      <c r="K10" s="66">
        <f t="shared" si="0"/>
        <v>4847028</v>
      </c>
      <c r="L10" s="66">
        <f t="shared" si="0"/>
        <v>95163481</v>
      </c>
      <c r="M10" s="66">
        <f t="shared" si="0"/>
        <v>107076947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241924317</v>
      </c>
      <c r="W10" s="66">
        <f t="shared" si="0"/>
        <v>240412211</v>
      </c>
      <c r="X10" s="66">
        <f t="shared" si="0"/>
        <v>1512106</v>
      </c>
      <c r="Y10" s="67">
        <f>+IF(W10&lt;&gt;0,(X10/W10)*100,0)</f>
        <v>0.6289638923540368</v>
      </c>
      <c r="Z10" s="68">
        <f t="shared" si="0"/>
        <v>480824420</v>
      </c>
    </row>
    <row r="11" spans="1:26" ht="13.5">
      <c r="A11" s="58" t="s">
        <v>37</v>
      </c>
      <c r="B11" s="19">
        <v>113004999</v>
      </c>
      <c r="C11" s="19">
        <v>0</v>
      </c>
      <c r="D11" s="59">
        <v>129968453</v>
      </c>
      <c r="E11" s="60">
        <v>129968453</v>
      </c>
      <c r="F11" s="60">
        <v>10479922</v>
      </c>
      <c r="G11" s="60">
        <v>10775954</v>
      </c>
      <c r="H11" s="60">
        <v>10747467</v>
      </c>
      <c r="I11" s="60">
        <v>32003343</v>
      </c>
      <c r="J11" s="60">
        <v>10924844</v>
      </c>
      <c r="K11" s="60">
        <v>10920011</v>
      </c>
      <c r="L11" s="60">
        <v>11164358</v>
      </c>
      <c r="M11" s="60">
        <v>33009213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65012556</v>
      </c>
      <c r="W11" s="60">
        <v>64984227</v>
      </c>
      <c r="X11" s="60">
        <v>28329</v>
      </c>
      <c r="Y11" s="61">
        <v>0.04</v>
      </c>
      <c r="Z11" s="62">
        <v>129968453</v>
      </c>
    </row>
    <row r="12" spans="1:26" ht="13.5">
      <c r="A12" s="58" t="s">
        <v>38</v>
      </c>
      <c r="B12" s="19">
        <v>6054148</v>
      </c>
      <c r="C12" s="19">
        <v>0</v>
      </c>
      <c r="D12" s="59">
        <v>6272356</v>
      </c>
      <c r="E12" s="60">
        <v>6272356</v>
      </c>
      <c r="F12" s="60">
        <v>506977</v>
      </c>
      <c r="G12" s="60">
        <v>487855</v>
      </c>
      <c r="H12" s="60">
        <v>506977</v>
      </c>
      <c r="I12" s="60">
        <v>1501809</v>
      </c>
      <c r="J12" s="60">
        <v>506977</v>
      </c>
      <c r="K12" s="60">
        <v>514810</v>
      </c>
      <c r="L12" s="60">
        <v>566088</v>
      </c>
      <c r="M12" s="60">
        <v>1587875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3089684</v>
      </c>
      <c r="W12" s="60">
        <v>3136178</v>
      </c>
      <c r="X12" s="60">
        <v>-46494</v>
      </c>
      <c r="Y12" s="61">
        <v>-1.48</v>
      </c>
      <c r="Z12" s="62">
        <v>6272356</v>
      </c>
    </row>
    <row r="13" spans="1:26" ht="13.5">
      <c r="A13" s="58" t="s">
        <v>278</v>
      </c>
      <c r="B13" s="19">
        <v>30074024</v>
      </c>
      <c r="C13" s="19">
        <v>0</v>
      </c>
      <c r="D13" s="59">
        <v>35280259</v>
      </c>
      <c r="E13" s="60">
        <v>35280259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16464161</v>
      </c>
      <c r="M13" s="60">
        <v>16464161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16464161</v>
      </c>
      <c r="W13" s="60">
        <v>17640130</v>
      </c>
      <c r="X13" s="60">
        <v>-1175969</v>
      </c>
      <c r="Y13" s="61">
        <v>-6.67</v>
      </c>
      <c r="Z13" s="62">
        <v>35280259</v>
      </c>
    </row>
    <row r="14" spans="1:26" ht="13.5">
      <c r="A14" s="58" t="s">
        <v>40</v>
      </c>
      <c r="B14" s="19">
        <v>10519</v>
      </c>
      <c r="C14" s="19">
        <v>0</v>
      </c>
      <c r="D14" s="59">
        <v>10902</v>
      </c>
      <c r="E14" s="60">
        <v>10902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5451</v>
      </c>
      <c r="X14" s="60">
        <v>-5451</v>
      </c>
      <c r="Y14" s="61">
        <v>-100</v>
      </c>
      <c r="Z14" s="62">
        <v>10902</v>
      </c>
    </row>
    <row r="15" spans="1:26" ht="13.5">
      <c r="A15" s="58" t="s">
        <v>41</v>
      </c>
      <c r="B15" s="19">
        <v>67096498</v>
      </c>
      <c r="C15" s="19">
        <v>0</v>
      </c>
      <c r="D15" s="59">
        <v>75574610</v>
      </c>
      <c r="E15" s="60">
        <v>75574610</v>
      </c>
      <c r="F15" s="60">
        <v>1885769</v>
      </c>
      <c r="G15" s="60">
        <v>5214850</v>
      </c>
      <c r="H15" s="60">
        <v>5385861</v>
      </c>
      <c r="I15" s="60">
        <v>12486480</v>
      </c>
      <c r="J15" s="60">
        <v>7273018</v>
      </c>
      <c r="K15" s="60">
        <v>3110933</v>
      </c>
      <c r="L15" s="60">
        <v>5202208</v>
      </c>
      <c r="M15" s="60">
        <v>15586159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28072639</v>
      </c>
      <c r="W15" s="60">
        <v>37787305</v>
      </c>
      <c r="X15" s="60">
        <v>-9714666</v>
      </c>
      <c r="Y15" s="61">
        <v>-25.71</v>
      </c>
      <c r="Z15" s="62">
        <v>75574610</v>
      </c>
    </row>
    <row r="16" spans="1:26" ht="13.5">
      <c r="A16" s="69" t="s">
        <v>42</v>
      </c>
      <c r="B16" s="19">
        <v>1041732</v>
      </c>
      <c r="C16" s="19">
        <v>0</v>
      </c>
      <c r="D16" s="59">
        <v>1939239</v>
      </c>
      <c r="E16" s="60">
        <v>1939239</v>
      </c>
      <c r="F16" s="60">
        <v>0</v>
      </c>
      <c r="G16" s="60">
        <v>0</v>
      </c>
      <c r="H16" s="60">
        <v>100000</v>
      </c>
      <c r="I16" s="60">
        <v>100000</v>
      </c>
      <c r="J16" s="60">
        <v>50000</v>
      </c>
      <c r="K16" s="60">
        <v>0</v>
      </c>
      <c r="L16" s="60">
        <v>0</v>
      </c>
      <c r="M16" s="60">
        <v>50000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150000</v>
      </c>
      <c r="W16" s="60">
        <v>969620</v>
      </c>
      <c r="X16" s="60">
        <v>-819620</v>
      </c>
      <c r="Y16" s="61">
        <v>-84.53</v>
      </c>
      <c r="Z16" s="62">
        <v>1939239</v>
      </c>
    </row>
    <row r="17" spans="1:26" ht="13.5">
      <c r="A17" s="58" t="s">
        <v>43</v>
      </c>
      <c r="B17" s="19">
        <v>238492224</v>
      </c>
      <c r="C17" s="19">
        <v>0</v>
      </c>
      <c r="D17" s="59">
        <v>203381198</v>
      </c>
      <c r="E17" s="60">
        <v>203381198</v>
      </c>
      <c r="F17" s="60">
        <v>12800694</v>
      </c>
      <c r="G17" s="60">
        <v>16197627</v>
      </c>
      <c r="H17" s="60">
        <v>19070900</v>
      </c>
      <c r="I17" s="60">
        <v>48069221</v>
      </c>
      <c r="J17" s="60">
        <v>18135036</v>
      </c>
      <c r="K17" s="60">
        <v>19596803</v>
      </c>
      <c r="L17" s="60">
        <v>30351440</v>
      </c>
      <c r="M17" s="60">
        <v>68083279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116152500</v>
      </c>
      <c r="W17" s="60">
        <v>101690599</v>
      </c>
      <c r="X17" s="60">
        <v>14461901</v>
      </c>
      <c r="Y17" s="61">
        <v>14.22</v>
      </c>
      <c r="Z17" s="62">
        <v>203381198</v>
      </c>
    </row>
    <row r="18" spans="1:26" ht="13.5">
      <c r="A18" s="70" t="s">
        <v>44</v>
      </c>
      <c r="B18" s="71">
        <f>SUM(B11:B17)</f>
        <v>455774144</v>
      </c>
      <c r="C18" s="71">
        <f>SUM(C11:C17)</f>
        <v>0</v>
      </c>
      <c r="D18" s="72">
        <f aca="true" t="shared" si="1" ref="D18:Z18">SUM(D11:D17)</f>
        <v>452427017</v>
      </c>
      <c r="E18" s="73">
        <f t="shared" si="1"/>
        <v>452427017</v>
      </c>
      <c r="F18" s="73">
        <f t="shared" si="1"/>
        <v>25673362</v>
      </c>
      <c r="G18" s="73">
        <f t="shared" si="1"/>
        <v>32676286</v>
      </c>
      <c r="H18" s="73">
        <f t="shared" si="1"/>
        <v>35811205</v>
      </c>
      <c r="I18" s="73">
        <f t="shared" si="1"/>
        <v>94160853</v>
      </c>
      <c r="J18" s="73">
        <f t="shared" si="1"/>
        <v>36889875</v>
      </c>
      <c r="K18" s="73">
        <f t="shared" si="1"/>
        <v>34142557</v>
      </c>
      <c r="L18" s="73">
        <f t="shared" si="1"/>
        <v>63748255</v>
      </c>
      <c r="M18" s="73">
        <f t="shared" si="1"/>
        <v>134780687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228941540</v>
      </c>
      <c r="W18" s="73">
        <f t="shared" si="1"/>
        <v>226213510</v>
      </c>
      <c r="X18" s="73">
        <f t="shared" si="1"/>
        <v>2728030</v>
      </c>
      <c r="Y18" s="67">
        <f>+IF(W18&lt;&gt;0,(X18/W18)*100,0)</f>
        <v>1.2059536143530951</v>
      </c>
      <c r="Z18" s="74">
        <f t="shared" si="1"/>
        <v>452427017</v>
      </c>
    </row>
    <row r="19" spans="1:26" ht="13.5">
      <c r="A19" s="70" t="s">
        <v>45</v>
      </c>
      <c r="B19" s="75">
        <f>+B10-B18</f>
        <v>-113051304</v>
      </c>
      <c r="C19" s="75">
        <f>+C10-C18</f>
        <v>0</v>
      </c>
      <c r="D19" s="76">
        <f aca="true" t="shared" si="2" ref="D19:Z19">+D10-D18</f>
        <v>28397403</v>
      </c>
      <c r="E19" s="77">
        <f t="shared" si="2"/>
        <v>28397403</v>
      </c>
      <c r="F19" s="77">
        <f t="shared" si="2"/>
        <v>98530384</v>
      </c>
      <c r="G19" s="77">
        <f t="shared" si="2"/>
        <v>-27388087</v>
      </c>
      <c r="H19" s="77">
        <f t="shared" si="2"/>
        <v>-30455780</v>
      </c>
      <c r="I19" s="77">
        <f t="shared" si="2"/>
        <v>40686517</v>
      </c>
      <c r="J19" s="77">
        <f t="shared" si="2"/>
        <v>-29823437</v>
      </c>
      <c r="K19" s="77">
        <f t="shared" si="2"/>
        <v>-29295529</v>
      </c>
      <c r="L19" s="77">
        <f t="shared" si="2"/>
        <v>31415226</v>
      </c>
      <c r="M19" s="77">
        <f t="shared" si="2"/>
        <v>-27703740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12982777</v>
      </c>
      <c r="W19" s="77">
        <f>IF(E10=E18,0,W10-W18)</f>
        <v>14198701</v>
      </c>
      <c r="X19" s="77">
        <f t="shared" si="2"/>
        <v>-1215924</v>
      </c>
      <c r="Y19" s="78">
        <f>+IF(W19&lt;&gt;0,(X19/W19)*100,0)</f>
        <v>-8.563628461505035</v>
      </c>
      <c r="Z19" s="79">
        <f t="shared" si="2"/>
        <v>28397403</v>
      </c>
    </row>
    <row r="20" spans="1:26" ht="13.5">
      <c r="A20" s="58" t="s">
        <v>46</v>
      </c>
      <c r="B20" s="19">
        <v>346067583</v>
      </c>
      <c r="C20" s="19">
        <v>0</v>
      </c>
      <c r="D20" s="59">
        <v>359031000</v>
      </c>
      <c r="E20" s="60">
        <v>359031000</v>
      </c>
      <c r="F20" s="60">
        <v>121432000</v>
      </c>
      <c r="G20" s="60">
        <v>3846000</v>
      </c>
      <c r="H20" s="60">
        <v>6869750</v>
      </c>
      <c r="I20" s="60">
        <v>132147750</v>
      </c>
      <c r="J20" s="60">
        <v>123487085</v>
      </c>
      <c r="K20" s="60">
        <v>6002950</v>
      </c>
      <c r="L20" s="60">
        <v>0</v>
      </c>
      <c r="M20" s="60">
        <v>129490035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261637785</v>
      </c>
      <c r="W20" s="60">
        <v>179515500</v>
      </c>
      <c r="X20" s="60">
        <v>82122285</v>
      </c>
      <c r="Y20" s="61">
        <v>45.75</v>
      </c>
      <c r="Z20" s="62">
        <v>359031000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233016279</v>
      </c>
      <c r="C22" s="86">
        <f>SUM(C19:C21)</f>
        <v>0</v>
      </c>
      <c r="D22" s="87">
        <f aca="true" t="shared" si="3" ref="D22:Z22">SUM(D19:D21)</f>
        <v>387428403</v>
      </c>
      <c r="E22" s="88">
        <f t="shared" si="3"/>
        <v>387428403</v>
      </c>
      <c r="F22" s="88">
        <f t="shared" si="3"/>
        <v>219962384</v>
      </c>
      <c r="G22" s="88">
        <f t="shared" si="3"/>
        <v>-23542087</v>
      </c>
      <c r="H22" s="88">
        <f t="shared" si="3"/>
        <v>-23586030</v>
      </c>
      <c r="I22" s="88">
        <f t="shared" si="3"/>
        <v>172834267</v>
      </c>
      <c r="J22" s="88">
        <f t="shared" si="3"/>
        <v>93663648</v>
      </c>
      <c r="K22" s="88">
        <f t="shared" si="3"/>
        <v>-23292579</v>
      </c>
      <c r="L22" s="88">
        <f t="shared" si="3"/>
        <v>31415226</v>
      </c>
      <c r="M22" s="88">
        <f t="shared" si="3"/>
        <v>101786295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274620562</v>
      </c>
      <c r="W22" s="88">
        <f t="shared" si="3"/>
        <v>193714201</v>
      </c>
      <c r="X22" s="88">
        <f t="shared" si="3"/>
        <v>80906361</v>
      </c>
      <c r="Y22" s="89">
        <f>+IF(W22&lt;&gt;0,(X22/W22)*100,0)</f>
        <v>41.765838840075546</v>
      </c>
      <c r="Z22" s="90">
        <f t="shared" si="3"/>
        <v>387428403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233016279</v>
      </c>
      <c r="C24" s="75">
        <f>SUM(C22:C23)</f>
        <v>0</v>
      </c>
      <c r="D24" s="76">
        <f aca="true" t="shared" si="4" ref="D24:Z24">SUM(D22:D23)</f>
        <v>387428403</v>
      </c>
      <c r="E24" s="77">
        <f t="shared" si="4"/>
        <v>387428403</v>
      </c>
      <c r="F24" s="77">
        <f t="shared" si="4"/>
        <v>219962384</v>
      </c>
      <c r="G24" s="77">
        <f t="shared" si="4"/>
        <v>-23542087</v>
      </c>
      <c r="H24" s="77">
        <f t="shared" si="4"/>
        <v>-23586030</v>
      </c>
      <c r="I24" s="77">
        <f t="shared" si="4"/>
        <v>172834267</v>
      </c>
      <c r="J24" s="77">
        <f t="shared" si="4"/>
        <v>93663648</v>
      </c>
      <c r="K24" s="77">
        <f t="shared" si="4"/>
        <v>-23292579</v>
      </c>
      <c r="L24" s="77">
        <f t="shared" si="4"/>
        <v>31415226</v>
      </c>
      <c r="M24" s="77">
        <f t="shared" si="4"/>
        <v>101786295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274620562</v>
      </c>
      <c r="W24" s="77">
        <f t="shared" si="4"/>
        <v>193714201</v>
      </c>
      <c r="X24" s="77">
        <f t="shared" si="4"/>
        <v>80906361</v>
      </c>
      <c r="Y24" s="78">
        <f>+IF(W24&lt;&gt;0,(X24/W24)*100,0)</f>
        <v>41.765838840075546</v>
      </c>
      <c r="Z24" s="79">
        <f t="shared" si="4"/>
        <v>387428403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403253401</v>
      </c>
      <c r="E27" s="100">
        <v>403253401</v>
      </c>
      <c r="F27" s="100">
        <v>18678100</v>
      </c>
      <c r="G27" s="100">
        <v>21760414</v>
      </c>
      <c r="H27" s="100">
        <v>38579912</v>
      </c>
      <c r="I27" s="100">
        <v>79018426</v>
      </c>
      <c r="J27" s="100">
        <v>25940187</v>
      </c>
      <c r="K27" s="100">
        <v>27682568</v>
      </c>
      <c r="L27" s="100">
        <v>30413383</v>
      </c>
      <c r="M27" s="100">
        <v>84036138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163054564</v>
      </c>
      <c r="W27" s="100">
        <v>201626701</v>
      </c>
      <c r="X27" s="100">
        <v>-38572137</v>
      </c>
      <c r="Y27" s="101">
        <v>-19.13</v>
      </c>
      <c r="Z27" s="102">
        <v>403253401</v>
      </c>
    </row>
    <row r="28" spans="1:26" ht="13.5">
      <c r="A28" s="103" t="s">
        <v>46</v>
      </c>
      <c r="B28" s="19">
        <v>0</v>
      </c>
      <c r="C28" s="19">
        <v>0</v>
      </c>
      <c r="D28" s="59">
        <v>359031000</v>
      </c>
      <c r="E28" s="60">
        <v>359031000</v>
      </c>
      <c r="F28" s="60">
        <v>18678100</v>
      </c>
      <c r="G28" s="60">
        <v>20884054</v>
      </c>
      <c r="H28" s="60">
        <v>34825846</v>
      </c>
      <c r="I28" s="60">
        <v>74388000</v>
      </c>
      <c r="J28" s="60">
        <v>24764618</v>
      </c>
      <c r="K28" s="60">
        <v>27649228</v>
      </c>
      <c r="L28" s="60">
        <v>30254014</v>
      </c>
      <c r="M28" s="60">
        <v>82667860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157055860</v>
      </c>
      <c r="W28" s="60">
        <v>179515500</v>
      </c>
      <c r="X28" s="60">
        <v>-22459640</v>
      </c>
      <c r="Y28" s="61">
        <v>-12.51</v>
      </c>
      <c r="Z28" s="62">
        <v>359031000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44222401</v>
      </c>
      <c r="E31" s="60">
        <v>44222401</v>
      </c>
      <c r="F31" s="60">
        <v>0</v>
      </c>
      <c r="G31" s="60">
        <v>876360</v>
      </c>
      <c r="H31" s="60">
        <v>3754066</v>
      </c>
      <c r="I31" s="60">
        <v>4630426</v>
      </c>
      <c r="J31" s="60">
        <v>1175569</v>
      </c>
      <c r="K31" s="60">
        <v>33340</v>
      </c>
      <c r="L31" s="60">
        <v>159369</v>
      </c>
      <c r="M31" s="60">
        <v>1368278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5998704</v>
      </c>
      <c r="W31" s="60">
        <v>22111201</v>
      </c>
      <c r="X31" s="60">
        <v>-16112497</v>
      </c>
      <c r="Y31" s="61">
        <v>-72.87</v>
      </c>
      <c r="Z31" s="62">
        <v>44222401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403253401</v>
      </c>
      <c r="E32" s="100">
        <f t="shared" si="5"/>
        <v>403253401</v>
      </c>
      <c r="F32" s="100">
        <f t="shared" si="5"/>
        <v>18678100</v>
      </c>
      <c r="G32" s="100">
        <f t="shared" si="5"/>
        <v>21760414</v>
      </c>
      <c r="H32" s="100">
        <f t="shared" si="5"/>
        <v>38579912</v>
      </c>
      <c r="I32" s="100">
        <f t="shared" si="5"/>
        <v>79018426</v>
      </c>
      <c r="J32" s="100">
        <f t="shared" si="5"/>
        <v>25940187</v>
      </c>
      <c r="K32" s="100">
        <f t="shared" si="5"/>
        <v>27682568</v>
      </c>
      <c r="L32" s="100">
        <f t="shared" si="5"/>
        <v>30413383</v>
      </c>
      <c r="M32" s="100">
        <f t="shared" si="5"/>
        <v>84036138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163054564</v>
      </c>
      <c r="W32" s="100">
        <f t="shared" si="5"/>
        <v>201626701</v>
      </c>
      <c r="X32" s="100">
        <f t="shared" si="5"/>
        <v>-38572137</v>
      </c>
      <c r="Y32" s="101">
        <f>+IF(W32&lt;&gt;0,(X32/W32)*100,0)</f>
        <v>-19.130470720740504</v>
      </c>
      <c r="Z32" s="102">
        <f t="shared" si="5"/>
        <v>403253401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125487056</v>
      </c>
      <c r="C35" s="19">
        <v>0</v>
      </c>
      <c r="D35" s="59">
        <v>263242173</v>
      </c>
      <c r="E35" s="60">
        <v>263242173</v>
      </c>
      <c r="F35" s="60">
        <v>73080918</v>
      </c>
      <c r="G35" s="60">
        <v>-41094984</v>
      </c>
      <c r="H35" s="60">
        <v>-19537771</v>
      </c>
      <c r="I35" s="60">
        <v>-19537771</v>
      </c>
      <c r="J35" s="60">
        <v>82695794</v>
      </c>
      <c r="K35" s="60">
        <v>-31078623</v>
      </c>
      <c r="L35" s="60">
        <v>-20455159</v>
      </c>
      <c r="M35" s="60">
        <v>-20455159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-20455159</v>
      </c>
      <c r="W35" s="60">
        <v>131621087</v>
      </c>
      <c r="X35" s="60">
        <v>-152076246</v>
      </c>
      <c r="Y35" s="61">
        <v>-115.54</v>
      </c>
      <c r="Z35" s="62">
        <v>263242173</v>
      </c>
    </row>
    <row r="36" spans="1:26" ht="13.5">
      <c r="A36" s="58" t="s">
        <v>57</v>
      </c>
      <c r="B36" s="19">
        <v>1765209264</v>
      </c>
      <c r="C36" s="19">
        <v>0</v>
      </c>
      <c r="D36" s="59">
        <v>2312790717</v>
      </c>
      <c r="E36" s="60">
        <v>2312790717</v>
      </c>
      <c r="F36" s="60">
        <v>99997978</v>
      </c>
      <c r="G36" s="60">
        <v>179994626</v>
      </c>
      <c r="H36" s="60">
        <v>99993222</v>
      </c>
      <c r="I36" s="60">
        <v>99993222</v>
      </c>
      <c r="J36" s="60">
        <v>59993222</v>
      </c>
      <c r="K36" s="60">
        <v>124993222</v>
      </c>
      <c r="L36" s="60">
        <v>129441402</v>
      </c>
      <c r="M36" s="60">
        <v>129441402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129441402</v>
      </c>
      <c r="W36" s="60">
        <v>1156395359</v>
      </c>
      <c r="X36" s="60">
        <v>-1026953957</v>
      </c>
      <c r="Y36" s="61">
        <v>-88.81</v>
      </c>
      <c r="Z36" s="62">
        <v>2312790717</v>
      </c>
    </row>
    <row r="37" spans="1:26" ht="13.5">
      <c r="A37" s="58" t="s">
        <v>58</v>
      </c>
      <c r="B37" s="19">
        <v>93954734</v>
      </c>
      <c r="C37" s="19">
        <v>0</v>
      </c>
      <c r="D37" s="59">
        <v>77453842</v>
      </c>
      <c r="E37" s="60">
        <v>77453842</v>
      </c>
      <c r="F37" s="60">
        <v>-28205388</v>
      </c>
      <c r="G37" s="60">
        <v>-17064086</v>
      </c>
      <c r="H37" s="60">
        <v>-13339735</v>
      </c>
      <c r="I37" s="60">
        <v>-13339735</v>
      </c>
      <c r="J37" s="60">
        <v>-18829632</v>
      </c>
      <c r="K37" s="60">
        <v>-16628937</v>
      </c>
      <c r="L37" s="60">
        <v>-23471475</v>
      </c>
      <c r="M37" s="60">
        <v>-23471475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-23471475</v>
      </c>
      <c r="W37" s="60">
        <v>38726921</v>
      </c>
      <c r="X37" s="60">
        <v>-62198396</v>
      </c>
      <c r="Y37" s="61">
        <v>-160.61</v>
      </c>
      <c r="Z37" s="62">
        <v>77453842</v>
      </c>
    </row>
    <row r="38" spans="1:26" ht="13.5">
      <c r="A38" s="58" t="s">
        <v>59</v>
      </c>
      <c r="B38" s="19">
        <v>5325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1796736261</v>
      </c>
      <c r="C39" s="19">
        <v>0</v>
      </c>
      <c r="D39" s="59">
        <v>2498579048</v>
      </c>
      <c r="E39" s="60">
        <v>2498579048</v>
      </c>
      <c r="F39" s="60">
        <v>201284284</v>
      </c>
      <c r="G39" s="60">
        <v>155963728</v>
      </c>
      <c r="H39" s="60">
        <v>93795186</v>
      </c>
      <c r="I39" s="60">
        <v>93795186</v>
      </c>
      <c r="J39" s="60">
        <v>161518648</v>
      </c>
      <c r="K39" s="60">
        <v>110543536</v>
      </c>
      <c r="L39" s="60">
        <v>132457718</v>
      </c>
      <c r="M39" s="60">
        <v>132457718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132457718</v>
      </c>
      <c r="W39" s="60">
        <v>1249289524</v>
      </c>
      <c r="X39" s="60">
        <v>-1116831806</v>
      </c>
      <c r="Y39" s="61">
        <v>-89.4</v>
      </c>
      <c r="Z39" s="62">
        <v>2498579048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245059219</v>
      </c>
      <c r="C42" s="19">
        <v>0</v>
      </c>
      <c r="D42" s="59">
        <v>287526249</v>
      </c>
      <c r="E42" s="60">
        <v>287526249</v>
      </c>
      <c r="F42" s="60">
        <v>219961787</v>
      </c>
      <c r="G42" s="60">
        <v>-23560144</v>
      </c>
      <c r="H42" s="60">
        <v>-23586030</v>
      </c>
      <c r="I42" s="60">
        <v>172815613</v>
      </c>
      <c r="J42" s="60">
        <v>93663651</v>
      </c>
      <c r="K42" s="60">
        <v>-23292543</v>
      </c>
      <c r="L42" s="60">
        <v>47879384</v>
      </c>
      <c r="M42" s="60">
        <v>118250492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291066105</v>
      </c>
      <c r="W42" s="60">
        <v>145349220</v>
      </c>
      <c r="X42" s="60">
        <v>145716885</v>
      </c>
      <c r="Y42" s="61">
        <v>100.25</v>
      </c>
      <c r="Z42" s="62">
        <v>287526249</v>
      </c>
    </row>
    <row r="43" spans="1:26" ht="13.5">
      <c r="A43" s="58" t="s">
        <v>63</v>
      </c>
      <c r="B43" s="19">
        <v>-286059107</v>
      </c>
      <c r="C43" s="19">
        <v>0</v>
      </c>
      <c r="D43" s="59">
        <v>-388190272</v>
      </c>
      <c r="E43" s="60">
        <v>-388190272</v>
      </c>
      <c r="F43" s="60">
        <v>-18678100</v>
      </c>
      <c r="G43" s="60">
        <v>-21760414</v>
      </c>
      <c r="H43" s="60">
        <v>-38582510</v>
      </c>
      <c r="I43" s="60">
        <v>-79021024</v>
      </c>
      <c r="J43" s="60">
        <v>-25940187</v>
      </c>
      <c r="K43" s="60">
        <v>-27682570</v>
      </c>
      <c r="L43" s="60">
        <v>-30413383</v>
      </c>
      <c r="M43" s="60">
        <v>-84036140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-163057164</v>
      </c>
      <c r="W43" s="60">
        <v>-192845136</v>
      </c>
      <c r="X43" s="60">
        <v>29787972</v>
      </c>
      <c r="Y43" s="61">
        <v>-15.45</v>
      </c>
      <c r="Z43" s="62">
        <v>-388190272</v>
      </c>
    </row>
    <row r="44" spans="1:26" ht="13.5">
      <c r="A44" s="58" t="s">
        <v>64</v>
      </c>
      <c r="B44" s="19">
        <v>0</v>
      </c>
      <c r="C44" s="19">
        <v>0</v>
      </c>
      <c r="D44" s="59">
        <v>-43164</v>
      </c>
      <c r="E44" s="60">
        <v>-43164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-21582</v>
      </c>
      <c r="X44" s="60">
        <v>21582</v>
      </c>
      <c r="Y44" s="61">
        <v>-100</v>
      </c>
      <c r="Z44" s="62">
        <v>-43164</v>
      </c>
    </row>
    <row r="45" spans="1:26" ht="13.5">
      <c r="A45" s="70" t="s">
        <v>65</v>
      </c>
      <c r="B45" s="22">
        <v>89550879</v>
      </c>
      <c r="C45" s="22">
        <v>0</v>
      </c>
      <c r="D45" s="99">
        <v>159071937</v>
      </c>
      <c r="E45" s="100">
        <v>159071937</v>
      </c>
      <c r="F45" s="100">
        <v>290834566</v>
      </c>
      <c r="G45" s="100">
        <v>245514008</v>
      </c>
      <c r="H45" s="100">
        <v>183345468</v>
      </c>
      <c r="I45" s="100">
        <v>183345468</v>
      </c>
      <c r="J45" s="100">
        <v>251068932</v>
      </c>
      <c r="K45" s="100">
        <v>200093819</v>
      </c>
      <c r="L45" s="100">
        <v>217559820</v>
      </c>
      <c r="M45" s="100">
        <v>217559820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217559820</v>
      </c>
      <c r="W45" s="100">
        <v>212261626</v>
      </c>
      <c r="X45" s="100">
        <v>5298194</v>
      </c>
      <c r="Y45" s="101">
        <v>2.5</v>
      </c>
      <c r="Z45" s="102">
        <v>159071937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9931729</v>
      </c>
      <c r="C49" s="52">
        <v>0</v>
      </c>
      <c r="D49" s="129">
        <v>2046140</v>
      </c>
      <c r="E49" s="54">
        <v>58157592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70135461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11062088</v>
      </c>
      <c r="C51" s="52">
        <v>0</v>
      </c>
      <c r="D51" s="129">
        <v>937417</v>
      </c>
      <c r="E51" s="54">
        <v>10385621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22385126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99.9999589493783</v>
      </c>
      <c r="C58" s="5">
        <f>IF(C67=0,0,+(C76/C67)*100)</f>
        <v>0</v>
      </c>
      <c r="D58" s="6">
        <f aca="true" t="shared" si="6" ref="D58:Z58">IF(D67=0,0,+(D76/D67)*100)</f>
        <v>64.99997888589364</v>
      </c>
      <c r="E58" s="7">
        <f t="shared" si="6"/>
        <v>64.99997888589364</v>
      </c>
      <c r="F58" s="7">
        <f t="shared" si="6"/>
        <v>100</v>
      </c>
      <c r="G58" s="7">
        <f t="shared" si="6"/>
        <v>99.99995730877961</v>
      </c>
      <c r="H58" s="7">
        <f t="shared" si="6"/>
        <v>100</v>
      </c>
      <c r="I58" s="7">
        <f t="shared" si="6"/>
        <v>99.999984701267</v>
      </c>
      <c r="J58" s="7">
        <f t="shared" si="6"/>
        <v>100.00004180456949</v>
      </c>
      <c r="K58" s="7">
        <f t="shared" si="6"/>
        <v>100</v>
      </c>
      <c r="L58" s="7">
        <f t="shared" si="6"/>
        <v>100</v>
      </c>
      <c r="M58" s="7">
        <f t="shared" si="6"/>
        <v>100.00001462086419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64.99997512584874</v>
      </c>
      <c r="X58" s="7">
        <f t="shared" si="6"/>
        <v>0</v>
      </c>
      <c r="Y58" s="7">
        <f t="shared" si="6"/>
        <v>0</v>
      </c>
      <c r="Z58" s="8">
        <f t="shared" si="6"/>
        <v>64.99997888589364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99.99995818470435</v>
      </c>
      <c r="C60" s="12">
        <f t="shared" si="7"/>
        <v>0</v>
      </c>
      <c r="D60" s="3">
        <f t="shared" si="7"/>
        <v>64.99997888589364</v>
      </c>
      <c r="E60" s="13">
        <f t="shared" si="7"/>
        <v>64.99997888589364</v>
      </c>
      <c r="F60" s="13">
        <f t="shared" si="7"/>
        <v>100</v>
      </c>
      <c r="G60" s="13">
        <f t="shared" si="7"/>
        <v>99.99995730877961</v>
      </c>
      <c r="H60" s="13">
        <f t="shared" si="7"/>
        <v>100</v>
      </c>
      <c r="I60" s="13">
        <f t="shared" si="7"/>
        <v>99.999984701267</v>
      </c>
      <c r="J60" s="13">
        <f t="shared" si="7"/>
        <v>100.00004180456949</v>
      </c>
      <c r="K60" s="13">
        <f t="shared" si="7"/>
        <v>100</v>
      </c>
      <c r="L60" s="13">
        <f t="shared" si="7"/>
        <v>100</v>
      </c>
      <c r="M60" s="13">
        <f t="shared" si="7"/>
        <v>100.00001462086419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64.99997512584874</v>
      </c>
      <c r="X60" s="13">
        <f t="shared" si="7"/>
        <v>0</v>
      </c>
      <c r="Y60" s="13">
        <f t="shared" si="7"/>
        <v>0</v>
      </c>
      <c r="Z60" s="14">
        <f t="shared" si="7"/>
        <v>64.99997888589364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99.99995818470435</v>
      </c>
      <c r="C62" s="12">
        <f t="shared" si="7"/>
        <v>0</v>
      </c>
      <c r="D62" s="3">
        <f t="shared" si="7"/>
        <v>50.24454466610374</v>
      </c>
      <c r="E62" s="13">
        <f t="shared" si="7"/>
        <v>50.24454466610374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50.24454319068872</v>
      </c>
      <c r="X62" s="13">
        <f t="shared" si="7"/>
        <v>0</v>
      </c>
      <c r="Y62" s="13">
        <f t="shared" si="7"/>
        <v>0</v>
      </c>
      <c r="Z62" s="14">
        <f t="shared" si="7"/>
        <v>50.24454466610374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1032.2050634519476</v>
      </c>
      <c r="E63" s="13">
        <f t="shared" si="7"/>
        <v>1032.2050634519476</v>
      </c>
      <c r="F63" s="13">
        <f t="shared" si="7"/>
        <v>100</v>
      </c>
      <c r="G63" s="13">
        <f t="shared" si="7"/>
        <v>99.99983630467628</v>
      </c>
      <c r="H63" s="13">
        <f t="shared" si="7"/>
        <v>100</v>
      </c>
      <c r="I63" s="13">
        <f t="shared" si="7"/>
        <v>99.99993860571115</v>
      </c>
      <c r="J63" s="13">
        <f t="shared" si="7"/>
        <v>100.00017095507472</v>
      </c>
      <c r="K63" s="13">
        <f t="shared" si="7"/>
        <v>100</v>
      </c>
      <c r="L63" s="13">
        <f t="shared" si="7"/>
        <v>100</v>
      </c>
      <c r="M63" s="13">
        <f t="shared" si="7"/>
        <v>100.00005311069332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1032.2030766387952</v>
      </c>
      <c r="X63" s="13">
        <f t="shared" si="7"/>
        <v>0</v>
      </c>
      <c r="Y63" s="13">
        <f t="shared" si="7"/>
        <v>0</v>
      </c>
      <c r="Z63" s="14">
        <f t="shared" si="7"/>
        <v>1032.2050634519476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24360167</v>
      </c>
      <c r="C67" s="24"/>
      <c r="D67" s="25">
        <v>34574042</v>
      </c>
      <c r="E67" s="26">
        <v>34574042</v>
      </c>
      <c r="F67" s="26">
        <v>1877486</v>
      </c>
      <c r="G67" s="26">
        <v>2342402</v>
      </c>
      <c r="H67" s="26">
        <v>2316601</v>
      </c>
      <c r="I67" s="26">
        <v>6536489</v>
      </c>
      <c r="J67" s="26">
        <v>2392083</v>
      </c>
      <c r="K67" s="26">
        <v>2473792</v>
      </c>
      <c r="L67" s="26">
        <v>1973666</v>
      </c>
      <c r="M67" s="26">
        <v>6839541</v>
      </c>
      <c r="N67" s="26"/>
      <c r="O67" s="26"/>
      <c r="P67" s="26"/>
      <c r="Q67" s="26"/>
      <c r="R67" s="26"/>
      <c r="S67" s="26"/>
      <c r="T67" s="26"/>
      <c r="U67" s="26"/>
      <c r="V67" s="26">
        <v>13376030</v>
      </c>
      <c r="W67" s="26">
        <v>17287022</v>
      </c>
      <c r="X67" s="26"/>
      <c r="Y67" s="25"/>
      <c r="Z67" s="27">
        <v>34574042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23914694</v>
      </c>
      <c r="C69" s="19"/>
      <c r="D69" s="20">
        <v>34574042</v>
      </c>
      <c r="E69" s="21">
        <v>34574042</v>
      </c>
      <c r="F69" s="21">
        <v>1877486</v>
      </c>
      <c r="G69" s="21">
        <v>2342402</v>
      </c>
      <c r="H69" s="21">
        <v>2316601</v>
      </c>
      <c r="I69" s="21">
        <v>6536489</v>
      </c>
      <c r="J69" s="21">
        <v>2392083</v>
      </c>
      <c r="K69" s="21">
        <v>2473792</v>
      </c>
      <c r="L69" s="21">
        <v>1973666</v>
      </c>
      <c r="M69" s="21">
        <v>6839541</v>
      </c>
      <c r="N69" s="21"/>
      <c r="O69" s="21"/>
      <c r="P69" s="21"/>
      <c r="Q69" s="21"/>
      <c r="R69" s="21"/>
      <c r="S69" s="21"/>
      <c r="T69" s="21"/>
      <c r="U69" s="21"/>
      <c r="V69" s="21">
        <v>13376030</v>
      </c>
      <c r="W69" s="21">
        <v>17287022</v>
      </c>
      <c r="X69" s="21"/>
      <c r="Y69" s="20"/>
      <c r="Z69" s="23">
        <v>34574042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23914694</v>
      </c>
      <c r="C71" s="19"/>
      <c r="D71" s="20">
        <v>34054515</v>
      </c>
      <c r="E71" s="21">
        <v>34054515</v>
      </c>
      <c r="F71" s="21">
        <v>1489414</v>
      </c>
      <c r="G71" s="21">
        <v>1731511</v>
      </c>
      <c r="H71" s="21">
        <v>1686748</v>
      </c>
      <c r="I71" s="21">
        <v>4907673</v>
      </c>
      <c r="J71" s="21">
        <v>1807134</v>
      </c>
      <c r="K71" s="21">
        <v>1799578</v>
      </c>
      <c r="L71" s="21">
        <v>1349969</v>
      </c>
      <c r="M71" s="21">
        <v>4956681</v>
      </c>
      <c r="N71" s="21"/>
      <c r="O71" s="21"/>
      <c r="P71" s="21"/>
      <c r="Q71" s="21"/>
      <c r="R71" s="21"/>
      <c r="S71" s="21"/>
      <c r="T71" s="21"/>
      <c r="U71" s="21"/>
      <c r="V71" s="21">
        <v>9864354</v>
      </c>
      <c r="W71" s="21">
        <v>17027258</v>
      </c>
      <c r="X71" s="21"/>
      <c r="Y71" s="20"/>
      <c r="Z71" s="23">
        <v>34054515</v>
      </c>
    </row>
    <row r="72" spans="1:26" ht="13.5" hidden="1">
      <c r="A72" s="39" t="s">
        <v>105</v>
      </c>
      <c r="B72" s="19"/>
      <c r="C72" s="19"/>
      <c r="D72" s="20">
        <v>519527</v>
      </c>
      <c r="E72" s="21">
        <v>519527</v>
      </c>
      <c r="F72" s="21">
        <v>388072</v>
      </c>
      <c r="G72" s="21">
        <v>610891</v>
      </c>
      <c r="H72" s="21">
        <v>629853</v>
      </c>
      <c r="I72" s="21">
        <v>1628816</v>
      </c>
      <c r="J72" s="21">
        <v>584949</v>
      </c>
      <c r="K72" s="21">
        <v>674214</v>
      </c>
      <c r="L72" s="21">
        <v>623697</v>
      </c>
      <c r="M72" s="21">
        <v>1882860</v>
      </c>
      <c r="N72" s="21"/>
      <c r="O72" s="21"/>
      <c r="P72" s="21"/>
      <c r="Q72" s="21"/>
      <c r="R72" s="21"/>
      <c r="S72" s="21"/>
      <c r="T72" s="21"/>
      <c r="U72" s="21"/>
      <c r="V72" s="21">
        <v>3511676</v>
      </c>
      <c r="W72" s="21">
        <v>259764</v>
      </c>
      <c r="X72" s="21"/>
      <c r="Y72" s="20"/>
      <c r="Z72" s="23">
        <v>519527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445473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24360157</v>
      </c>
      <c r="C76" s="32"/>
      <c r="D76" s="33">
        <v>22473120</v>
      </c>
      <c r="E76" s="34">
        <v>22473120</v>
      </c>
      <c r="F76" s="34">
        <v>1877486</v>
      </c>
      <c r="G76" s="34">
        <v>2342401</v>
      </c>
      <c r="H76" s="34">
        <v>2316601</v>
      </c>
      <c r="I76" s="34">
        <v>6536488</v>
      </c>
      <c r="J76" s="34">
        <v>2392084</v>
      </c>
      <c r="K76" s="34">
        <v>2473792</v>
      </c>
      <c r="L76" s="34">
        <v>1973666</v>
      </c>
      <c r="M76" s="34">
        <v>6839542</v>
      </c>
      <c r="N76" s="34"/>
      <c r="O76" s="34"/>
      <c r="P76" s="34"/>
      <c r="Q76" s="34"/>
      <c r="R76" s="34"/>
      <c r="S76" s="34"/>
      <c r="T76" s="34"/>
      <c r="U76" s="34"/>
      <c r="V76" s="34">
        <v>13376030</v>
      </c>
      <c r="W76" s="34">
        <v>11236560</v>
      </c>
      <c r="X76" s="34"/>
      <c r="Y76" s="33"/>
      <c r="Z76" s="35">
        <v>22473120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23914684</v>
      </c>
      <c r="C78" s="19"/>
      <c r="D78" s="20">
        <v>22473120</v>
      </c>
      <c r="E78" s="21">
        <v>22473120</v>
      </c>
      <c r="F78" s="21">
        <v>1877486</v>
      </c>
      <c r="G78" s="21">
        <v>2342401</v>
      </c>
      <c r="H78" s="21">
        <v>2316601</v>
      </c>
      <c r="I78" s="21">
        <v>6536488</v>
      </c>
      <c r="J78" s="21">
        <v>2392084</v>
      </c>
      <c r="K78" s="21">
        <v>2473792</v>
      </c>
      <c r="L78" s="21">
        <v>1973666</v>
      </c>
      <c r="M78" s="21">
        <v>6839542</v>
      </c>
      <c r="N78" s="21"/>
      <c r="O78" s="21"/>
      <c r="P78" s="21"/>
      <c r="Q78" s="21"/>
      <c r="R78" s="21"/>
      <c r="S78" s="21"/>
      <c r="T78" s="21"/>
      <c r="U78" s="21"/>
      <c r="V78" s="21">
        <v>13376030</v>
      </c>
      <c r="W78" s="21">
        <v>11236560</v>
      </c>
      <c r="X78" s="21"/>
      <c r="Y78" s="20"/>
      <c r="Z78" s="23">
        <v>22473120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23914684</v>
      </c>
      <c r="C80" s="19"/>
      <c r="D80" s="20">
        <v>17110536</v>
      </c>
      <c r="E80" s="21">
        <v>17110536</v>
      </c>
      <c r="F80" s="21">
        <v>1489414</v>
      </c>
      <c r="G80" s="21">
        <v>1731511</v>
      </c>
      <c r="H80" s="21">
        <v>1686748</v>
      </c>
      <c r="I80" s="21">
        <v>4907673</v>
      </c>
      <c r="J80" s="21">
        <v>1807134</v>
      </c>
      <c r="K80" s="21">
        <v>1799578</v>
      </c>
      <c r="L80" s="21">
        <v>1349969</v>
      </c>
      <c r="M80" s="21">
        <v>4956681</v>
      </c>
      <c r="N80" s="21"/>
      <c r="O80" s="21"/>
      <c r="P80" s="21"/>
      <c r="Q80" s="21"/>
      <c r="R80" s="21"/>
      <c r="S80" s="21"/>
      <c r="T80" s="21"/>
      <c r="U80" s="21"/>
      <c r="V80" s="21">
        <v>9864354</v>
      </c>
      <c r="W80" s="21">
        <v>8555268</v>
      </c>
      <c r="X80" s="21"/>
      <c r="Y80" s="20"/>
      <c r="Z80" s="23">
        <v>17110536</v>
      </c>
    </row>
    <row r="81" spans="1:26" ht="13.5" hidden="1">
      <c r="A81" s="39" t="s">
        <v>105</v>
      </c>
      <c r="B81" s="19"/>
      <c r="C81" s="19"/>
      <c r="D81" s="20">
        <v>5362584</v>
      </c>
      <c r="E81" s="21">
        <v>5362584</v>
      </c>
      <c r="F81" s="21">
        <v>388072</v>
      </c>
      <c r="G81" s="21">
        <v>610890</v>
      </c>
      <c r="H81" s="21">
        <v>629853</v>
      </c>
      <c r="I81" s="21">
        <v>1628815</v>
      </c>
      <c r="J81" s="21">
        <v>584950</v>
      </c>
      <c r="K81" s="21">
        <v>674214</v>
      </c>
      <c r="L81" s="21">
        <v>623697</v>
      </c>
      <c r="M81" s="21">
        <v>1882861</v>
      </c>
      <c r="N81" s="21"/>
      <c r="O81" s="21"/>
      <c r="P81" s="21"/>
      <c r="Q81" s="21"/>
      <c r="R81" s="21"/>
      <c r="S81" s="21"/>
      <c r="T81" s="21"/>
      <c r="U81" s="21"/>
      <c r="V81" s="21">
        <v>3511676</v>
      </c>
      <c r="W81" s="21">
        <v>2681292</v>
      </c>
      <c r="X81" s="21"/>
      <c r="Y81" s="20"/>
      <c r="Z81" s="23">
        <v>5362584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445473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45902867</v>
      </c>
      <c r="F5" s="358">
        <f t="shared" si="0"/>
        <v>45902867</v>
      </c>
      <c r="G5" s="358">
        <f t="shared" si="0"/>
        <v>10247</v>
      </c>
      <c r="H5" s="356">
        <f t="shared" si="0"/>
        <v>601303</v>
      </c>
      <c r="I5" s="356">
        <f t="shared" si="0"/>
        <v>1469558</v>
      </c>
      <c r="J5" s="358">
        <f t="shared" si="0"/>
        <v>2081108</v>
      </c>
      <c r="K5" s="358">
        <f t="shared" si="0"/>
        <v>1665460</v>
      </c>
      <c r="L5" s="356">
        <f t="shared" si="0"/>
        <v>1831530</v>
      </c>
      <c r="M5" s="356">
        <f t="shared" si="0"/>
        <v>3078416</v>
      </c>
      <c r="N5" s="358">
        <f t="shared" si="0"/>
        <v>6575406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8656514</v>
      </c>
      <c r="X5" s="356">
        <f t="shared" si="0"/>
        <v>22951434</v>
      </c>
      <c r="Y5" s="358">
        <f t="shared" si="0"/>
        <v>-14294920</v>
      </c>
      <c r="Z5" s="359">
        <f>+IF(X5&lt;&gt;0,+(Y5/X5)*100,0)</f>
        <v>-62.28334142433105</v>
      </c>
      <c r="AA5" s="360">
        <f>+AA6+AA8+AA11+AA13+AA15</f>
        <v>45902867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10247</v>
      </c>
      <c r="H11" s="362">
        <f t="shared" si="3"/>
        <v>601303</v>
      </c>
      <c r="I11" s="362">
        <f t="shared" si="3"/>
        <v>1469558</v>
      </c>
      <c r="J11" s="364">
        <f t="shared" si="3"/>
        <v>2081108</v>
      </c>
      <c r="K11" s="364">
        <f t="shared" si="3"/>
        <v>1665460</v>
      </c>
      <c r="L11" s="362">
        <f t="shared" si="3"/>
        <v>1831530</v>
      </c>
      <c r="M11" s="362">
        <f t="shared" si="3"/>
        <v>3078416</v>
      </c>
      <c r="N11" s="364">
        <f t="shared" si="3"/>
        <v>6575406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8656514</v>
      </c>
      <c r="X11" s="362">
        <f t="shared" si="3"/>
        <v>0</v>
      </c>
      <c r="Y11" s="364">
        <f t="shared" si="3"/>
        <v>8656514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10247</v>
      </c>
      <c r="H12" s="60">
        <v>601303</v>
      </c>
      <c r="I12" s="60">
        <v>1469558</v>
      </c>
      <c r="J12" s="59">
        <v>2081108</v>
      </c>
      <c r="K12" s="59">
        <v>1665460</v>
      </c>
      <c r="L12" s="60">
        <v>1831530</v>
      </c>
      <c r="M12" s="60">
        <v>3078416</v>
      </c>
      <c r="N12" s="59">
        <v>6575406</v>
      </c>
      <c r="O12" s="59"/>
      <c r="P12" s="60"/>
      <c r="Q12" s="60"/>
      <c r="R12" s="59"/>
      <c r="S12" s="59"/>
      <c r="T12" s="60"/>
      <c r="U12" s="60"/>
      <c r="V12" s="59"/>
      <c r="W12" s="59">
        <v>8656514</v>
      </c>
      <c r="X12" s="60"/>
      <c r="Y12" s="59">
        <v>8656514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45902867</v>
      </c>
      <c r="F13" s="342">
        <f t="shared" si="4"/>
        <v>45902867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22951434</v>
      </c>
      <c r="Y13" s="342">
        <f t="shared" si="4"/>
        <v>-22951434</v>
      </c>
      <c r="Z13" s="335">
        <f>+IF(X13&lt;&gt;0,+(Y13/X13)*100,0)</f>
        <v>-100</v>
      </c>
      <c r="AA13" s="273">
        <f t="shared" si="4"/>
        <v>45902867</v>
      </c>
    </row>
    <row r="14" spans="1:27" ht="13.5">
      <c r="A14" s="291" t="s">
        <v>232</v>
      </c>
      <c r="B14" s="136"/>
      <c r="C14" s="60"/>
      <c r="D14" s="340"/>
      <c r="E14" s="60">
        <v>45902867</v>
      </c>
      <c r="F14" s="59">
        <v>45902867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22951434</v>
      </c>
      <c r="Y14" s="59">
        <v>-22951434</v>
      </c>
      <c r="Z14" s="61">
        <v>-100</v>
      </c>
      <c r="AA14" s="62">
        <v>45902867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5838395</v>
      </c>
      <c r="F40" s="345">
        <f t="shared" si="9"/>
        <v>5838395</v>
      </c>
      <c r="G40" s="345">
        <f t="shared" si="9"/>
        <v>62119</v>
      </c>
      <c r="H40" s="343">
        <f t="shared" si="9"/>
        <v>364921</v>
      </c>
      <c r="I40" s="343">
        <f t="shared" si="9"/>
        <v>258623</v>
      </c>
      <c r="J40" s="345">
        <f t="shared" si="9"/>
        <v>685663</v>
      </c>
      <c r="K40" s="345">
        <f t="shared" si="9"/>
        <v>347105</v>
      </c>
      <c r="L40" s="343">
        <f t="shared" si="9"/>
        <v>164756</v>
      </c>
      <c r="M40" s="343">
        <f t="shared" si="9"/>
        <v>356510</v>
      </c>
      <c r="N40" s="345">
        <f t="shared" si="9"/>
        <v>868371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1554034</v>
      </c>
      <c r="X40" s="343">
        <f t="shared" si="9"/>
        <v>2919199</v>
      </c>
      <c r="Y40" s="345">
        <f t="shared" si="9"/>
        <v>-1365165</v>
      </c>
      <c r="Z40" s="336">
        <f>+IF(X40&lt;&gt;0,+(Y40/X40)*100,0)</f>
        <v>-46.76505438649438</v>
      </c>
      <c r="AA40" s="350">
        <f>SUM(AA41:AA49)</f>
        <v>5838395</v>
      </c>
    </row>
    <row r="41" spans="1:27" ht="13.5">
      <c r="A41" s="361" t="s">
        <v>247</v>
      </c>
      <c r="B41" s="142"/>
      <c r="C41" s="362"/>
      <c r="D41" s="363"/>
      <c r="E41" s="362">
        <v>3044304</v>
      </c>
      <c r="F41" s="364">
        <v>3044304</v>
      </c>
      <c r="G41" s="364">
        <v>59724</v>
      </c>
      <c r="H41" s="362">
        <v>175771</v>
      </c>
      <c r="I41" s="362">
        <v>130317</v>
      </c>
      <c r="J41" s="364">
        <v>365812</v>
      </c>
      <c r="K41" s="364">
        <v>340699</v>
      </c>
      <c r="L41" s="362">
        <v>110626</v>
      </c>
      <c r="M41" s="362">
        <v>230272</v>
      </c>
      <c r="N41" s="364">
        <v>681597</v>
      </c>
      <c r="O41" s="364"/>
      <c r="P41" s="362"/>
      <c r="Q41" s="362"/>
      <c r="R41" s="364"/>
      <c r="S41" s="364"/>
      <c r="T41" s="362"/>
      <c r="U41" s="362"/>
      <c r="V41" s="364"/>
      <c r="W41" s="364">
        <v>1047409</v>
      </c>
      <c r="X41" s="362">
        <v>1522152</v>
      </c>
      <c r="Y41" s="364">
        <v>-474743</v>
      </c>
      <c r="Z41" s="365">
        <v>-31.19</v>
      </c>
      <c r="AA41" s="366">
        <v>3044304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219014</v>
      </c>
      <c r="F43" s="370">
        <v>219014</v>
      </c>
      <c r="G43" s="370"/>
      <c r="H43" s="305"/>
      <c r="I43" s="305"/>
      <c r="J43" s="370"/>
      <c r="K43" s="370"/>
      <c r="L43" s="305">
        <v>1691</v>
      </c>
      <c r="M43" s="305"/>
      <c r="N43" s="370">
        <v>1691</v>
      </c>
      <c r="O43" s="370"/>
      <c r="P43" s="305"/>
      <c r="Q43" s="305"/>
      <c r="R43" s="370"/>
      <c r="S43" s="370"/>
      <c r="T43" s="305"/>
      <c r="U43" s="305"/>
      <c r="V43" s="370"/>
      <c r="W43" s="370">
        <v>1691</v>
      </c>
      <c r="X43" s="305">
        <v>109507</v>
      </c>
      <c r="Y43" s="370">
        <v>-107816</v>
      </c>
      <c r="Z43" s="371">
        <v>-98.46</v>
      </c>
      <c r="AA43" s="303">
        <v>219014</v>
      </c>
    </row>
    <row r="44" spans="1:27" ht="13.5">
      <c r="A44" s="361" t="s">
        <v>250</v>
      </c>
      <c r="B44" s="136"/>
      <c r="C44" s="60"/>
      <c r="D44" s="368"/>
      <c r="E44" s="54">
        <v>317165</v>
      </c>
      <c r="F44" s="53">
        <v>317165</v>
      </c>
      <c r="G44" s="53"/>
      <c r="H44" s="54"/>
      <c r="I44" s="54"/>
      <c r="J44" s="53"/>
      <c r="K44" s="53"/>
      <c r="L44" s="54"/>
      <c r="M44" s="54">
        <v>15566</v>
      </c>
      <c r="N44" s="53">
        <v>15566</v>
      </c>
      <c r="O44" s="53"/>
      <c r="P44" s="54"/>
      <c r="Q44" s="54"/>
      <c r="R44" s="53"/>
      <c r="S44" s="53"/>
      <c r="T44" s="54"/>
      <c r="U44" s="54"/>
      <c r="V44" s="53"/>
      <c r="W44" s="53">
        <v>15566</v>
      </c>
      <c r="X44" s="54">
        <v>158583</v>
      </c>
      <c r="Y44" s="53">
        <v>-143017</v>
      </c>
      <c r="Z44" s="94">
        <v>-90.18</v>
      </c>
      <c r="AA44" s="95">
        <v>317165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2134501</v>
      </c>
      <c r="F47" s="53">
        <v>2134501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1067251</v>
      </c>
      <c r="Y47" s="53">
        <v>-1067251</v>
      </c>
      <c r="Z47" s="94">
        <v>-100</v>
      </c>
      <c r="AA47" s="95">
        <v>2134501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2395</v>
      </c>
      <c r="H48" s="54">
        <v>189150</v>
      </c>
      <c r="I48" s="54">
        <v>128306</v>
      </c>
      <c r="J48" s="53">
        <v>319851</v>
      </c>
      <c r="K48" s="53">
        <v>6406</v>
      </c>
      <c r="L48" s="54">
        <v>52439</v>
      </c>
      <c r="M48" s="54">
        <v>110672</v>
      </c>
      <c r="N48" s="53">
        <v>169517</v>
      </c>
      <c r="O48" s="53"/>
      <c r="P48" s="54"/>
      <c r="Q48" s="54"/>
      <c r="R48" s="53"/>
      <c r="S48" s="53"/>
      <c r="T48" s="54"/>
      <c r="U48" s="54"/>
      <c r="V48" s="53"/>
      <c r="W48" s="53">
        <v>489368</v>
      </c>
      <c r="X48" s="54"/>
      <c r="Y48" s="53">
        <v>489368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123411</v>
      </c>
      <c r="F49" s="53">
        <v>123411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61706</v>
      </c>
      <c r="Y49" s="53">
        <v>-61706</v>
      </c>
      <c r="Z49" s="94">
        <v>-100</v>
      </c>
      <c r="AA49" s="95">
        <v>123411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51741262</v>
      </c>
      <c r="F60" s="264">
        <f t="shared" si="14"/>
        <v>51741262</v>
      </c>
      <c r="G60" s="264">
        <f t="shared" si="14"/>
        <v>72366</v>
      </c>
      <c r="H60" s="219">
        <f t="shared" si="14"/>
        <v>966224</v>
      </c>
      <c r="I60" s="219">
        <f t="shared" si="14"/>
        <v>1728181</v>
      </c>
      <c r="J60" s="264">
        <f t="shared" si="14"/>
        <v>2766771</v>
      </c>
      <c r="K60" s="264">
        <f t="shared" si="14"/>
        <v>2012565</v>
      </c>
      <c r="L60" s="219">
        <f t="shared" si="14"/>
        <v>1996286</v>
      </c>
      <c r="M60" s="219">
        <f t="shared" si="14"/>
        <v>3434926</v>
      </c>
      <c r="N60" s="264">
        <f t="shared" si="14"/>
        <v>7443777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10210548</v>
      </c>
      <c r="X60" s="219">
        <f t="shared" si="14"/>
        <v>25870633</v>
      </c>
      <c r="Y60" s="264">
        <f t="shared" si="14"/>
        <v>-15660085</v>
      </c>
      <c r="Z60" s="337">
        <f>+IF(X60&lt;&gt;0,+(Y60/X60)*100,0)</f>
        <v>-60.53228384477488</v>
      </c>
      <c r="AA60" s="232">
        <f>+AA57+AA54+AA51+AA40+AA37+AA34+AA22+AA5</f>
        <v>51741262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282642317</v>
      </c>
      <c r="D5" s="153">
        <f>SUM(D6:D8)</f>
        <v>0</v>
      </c>
      <c r="E5" s="154">
        <f t="shared" si="0"/>
        <v>431958378</v>
      </c>
      <c r="F5" s="100">
        <f t="shared" si="0"/>
        <v>431958378</v>
      </c>
      <c r="G5" s="100">
        <f t="shared" si="0"/>
        <v>116975803</v>
      </c>
      <c r="H5" s="100">
        <f t="shared" si="0"/>
        <v>816919</v>
      </c>
      <c r="I5" s="100">
        <f t="shared" si="0"/>
        <v>1111937</v>
      </c>
      <c r="J5" s="100">
        <f t="shared" si="0"/>
        <v>118904659</v>
      </c>
      <c r="K5" s="100">
        <f t="shared" si="0"/>
        <v>1112158</v>
      </c>
      <c r="L5" s="100">
        <f t="shared" si="0"/>
        <v>657106</v>
      </c>
      <c r="M5" s="100">
        <f t="shared" si="0"/>
        <v>93173662</v>
      </c>
      <c r="N5" s="100">
        <f t="shared" si="0"/>
        <v>94942926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213847585</v>
      </c>
      <c r="X5" s="100">
        <f t="shared" si="0"/>
        <v>215979190</v>
      </c>
      <c r="Y5" s="100">
        <f t="shared" si="0"/>
        <v>-2131605</v>
      </c>
      <c r="Z5" s="137">
        <f>+IF(X5&lt;&gt;0,+(Y5/X5)*100,0)</f>
        <v>-0.9869492519163535</v>
      </c>
      <c r="AA5" s="153">
        <f>SUM(AA6:AA8)</f>
        <v>431958378</v>
      </c>
    </row>
    <row r="6" spans="1:27" ht="13.5">
      <c r="A6" s="138" t="s">
        <v>75</v>
      </c>
      <c r="B6" s="136"/>
      <c r="C6" s="155"/>
      <c r="D6" s="155"/>
      <c r="E6" s="156">
        <v>35280259</v>
      </c>
      <c r="F6" s="60">
        <v>35280259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17640130</v>
      </c>
      <c r="Y6" s="60">
        <v>-17640130</v>
      </c>
      <c r="Z6" s="140">
        <v>-100</v>
      </c>
      <c r="AA6" s="155">
        <v>35280259</v>
      </c>
    </row>
    <row r="7" spans="1:27" ht="13.5">
      <c r="A7" s="138" t="s">
        <v>76</v>
      </c>
      <c r="B7" s="136"/>
      <c r="C7" s="157">
        <v>266724998</v>
      </c>
      <c r="D7" s="157"/>
      <c r="E7" s="158">
        <v>396678119</v>
      </c>
      <c r="F7" s="159">
        <v>396678119</v>
      </c>
      <c r="G7" s="159">
        <v>116975803</v>
      </c>
      <c r="H7" s="159">
        <v>723929</v>
      </c>
      <c r="I7" s="159">
        <v>1111937</v>
      </c>
      <c r="J7" s="159">
        <v>118811669</v>
      </c>
      <c r="K7" s="159">
        <v>1112158</v>
      </c>
      <c r="L7" s="159">
        <v>657106</v>
      </c>
      <c r="M7" s="159">
        <v>93173662</v>
      </c>
      <c r="N7" s="159">
        <v>94942926</v>
      </c>
      <c r="O7" s="159"/>
      <c r="P7" s="159"/>
      <c r="Q7" s="159"/>
      <c r="R7" s="159"/>
      <c r="S7" s="159"/>
      <c r="T7" s="159"/>
      <c r="U7" s="159"/>
      <c r="V7" s="159"/>
      <c r="W7" s="159">
        <v>213754595</v>
      </c>
      <c r="X7" s="159">
        <v>198339060</v>
      </c>
      <c r="Y7" s="159">
        <v>15415535</v>
      </c>
      <c r="Z7" s="141">
        <v>7.77</v>
      </c>
      <c r="AA7" s="157">
        <v>396678119</v>
      </c>
    </row>
    <row r="8" spans="1:27" ht="13.5">
      <c r="A8" s="138" t="s">
        <v>77</v>
      </c>
      <c r="B8" s="136"/>
      <c r="C8" s="155">
        <v>15917319</v>
      </c>
      <c r="D8" s="155"/>
      <c r="E8" s="156"/>
      <c r="F8" s="60"/>
      <c r="G8" s="60"/>
      <c r="H8" s="60">
        <v>92990</v>
      </c>
      <c r="I8" s="60"/>
      <c r="J8" s="60">
        <v>92990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92990</v>
      </c>
      <c r="X8" s="60"/>
      <c r="Y8" s="60">
        <v>92990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17147777</v>
      </c>
      <c r="D9" s="153">
        <f>SUM(D10:D14)</f>
        <v>0</v>
      </c>
      <c r="E9" s="154">
        <f t="shared" si="1"/>
        <v>4108000</v>
      </c>
      <c r="F9" s="100">
        <f t="shared" si="1"/>
        <v>4108000</v>
      </c>
      <c r="G9" s="100">
        <f t="shared" si="1"/>
        <v>820400</v>
      </c>
      <c r="H9" s="100">
        <f t="shared" si="1"/>
        <v>900</v>
      </c>
      <c r="I9" s="100">
        <f t="shared" si="1"/>
        <v>0</v>
      </c>
      <c r="J9" s="100">
        <f t="shared" si="1"/>
        <v>821300</v>
      </c>
      <c r="K9" s="100">
        <f t="shared" si="1"/>
        <v>900</v>
      </c>
      <c r="L9" s="100">
        <f t="shared" si="1"/>
        <v>819500</v>
      </c>
      <c r="M9" s="100">
        <f t="shared" si="1"/>
        <v>900</v>
      </c>
      <c r="N9" s="100">
        <f t="shared" si="1"/>
        <v>821300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1642600</v>
      </c>
      <c r="X9" s="100">
        <f t="shared" si="1"/>
        <v>2054000</v>
      </c>
      <c r="Y9" s="100">
        <f t="shared" si="1"/>
        <v>-411400</v>
      </c>
      <c r="Z9" s="137">
        <f>+IF(X9&lt;&gt;0,+(Y9/X9)*100,0)</f>
        <v>-20.02921129503408</v>
      </c>
      <c r="AA9" s="153">
        <f>SUM(AA10:AA14)</f>
        <v>4108000</v>
      </c>
    </row>
    <row r="10" spans="1:27" ht="13.5">
      <c r="A10" s="138" t="s">
        <v>79</v>
      </c>
      <c r="B10" s="136"/>
      <c r="C10" s="155">
        <v>17147777</v>
      </c>
      <c r="D10" s="155"/>
      <c r="E10" s="156">
        <v>4108000</v>
      </c>
      <c r="F10" s="60">
        <v>4108000</v>
      </c>
      <c r="G10" s="60">
        <v>820400</v>
      </c>
      <c r="H10" s="60">
        <v>900</v>
      </c>
      <c r="I10" s="60"/>
      <c r="J10" s="60">
        <v>821300</v>
      </c>
      <c r="K10" s="60">
        <v>900</v>
      </c>
      <c r="L10" s="60">
        <v>819500</v>
      </c>
      <c r="M10" s="60">
        <v>900</v>
      </c>
      <c r="N10" s="60">
        <v>821300</v>
      </c>
      <c r="O10" s="60"/>
      <c r="P10" s="60"/>
      <c r="Q10" s="60"/>
      <c r="R10" s="60"/>
      <c r="S10" s="60"/>
      <c r="T10" s="60"/>
      <c r="U10" s="60"/>
      <c r="V10" s="60"/>
      <c r="W10" s="60">
        <v>1642600</v>
      </c>
      <c r="X10" s="60">
        <v>2054000</v>
      </c>
      <c r="Y10" s="60">
        <v>-411400</v>
      </c>
      <c r="Z10" s="140">
        <v>-20.03</v>
      </c>
      <c r="AA10" s="155">
        <v>4108000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4883536</v>
      </c>
      <c r="D15" s="153">
        <f>SUM(D16:D18)</f>
        <v>0</v>
      </c>
      <c r="E15" s="154">
        <f t="shared" si="2"/>
        <v>2756000</v>
      </c>
      <c r="F15" s="100">
        <f t="shared" si="2"/>
        <v>2756000</v>
      </c>
      <c r="G15" s="100">
        <f t="shared" si="2"/>
        <v>1866000</v>
      </c>
      <c r="H15" s="100">
        <f t="shared" si="2"/>
        <v>890000</v>
      </c>
      <c r="I15" s="100">
        <f t="shared" si="2"/>
        <v>1903520</v>
      </c>
      <c r="J15" s="100">
        <f t="shared" si="2"/>
        <v>4659520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4659520</v>
      </c>
      <c r="X15" s="100">
        <f t="shared" si="2"/>
        <v>1378000</v>
      </c>
      <c r="Y15" s="100">
        <f t="shared" si="2"/>
        <v>3281520</v>
      </c>
      <c r="Z15" s="137">
        <f>+IF(X15&lt;&gt;0,+(Y15/X15)*100,0)</f>
        <v>238.13642960812774</v>
      </c>
      <c r="AA15" s="153">
        <f>SUM(AA16:AA18)</f>
        <v>2756000</v>
      </c>
    </row>
    <row r="16" spans="1:27" ht="13.5">
      <c r="A16" s="138" t="s">
        <v>85</v>
      </c>
      <c r="B16" s="136"/>
      <c r="C16" s="155">
        <v>4883536</v>
      </c>
      <c r="D16" s="155"/>
      <c r="E16" s="156">
        <v>2756000</v>
      </c>
      <c r="F16" s="60">
        <v>2756000</v>
      </c>
      <c r="G16" s="60">
        <v>1866000</v>
      </c>
      <c r="H16" s="60">
        <v>890000</v>
      </c>
      <c r="I16" s="60">
        <v>1903520</v>
      </c>
      <c r="J16" s="60">
        <v>4659520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4659520</v>
      </c>
      <c r="X16" s="60">
        <v>1378000</v>
      </c>
      <c r="Y16" s="60">
        <v>3281520</v>
      </c>
      <c r="Z16" s="140">
        <v>238.14</v>
      </c>
      <c r="AA16" s="155">
        <v>2756000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384116793</v>
      </c>
      <c r="D19" s="153">
        <f>SUM(D20:D23)</f>
        <v>0</v>
      </c>
      <c r="E19" s="154">
        <f t="shared" si="3"/>
        <v>401033042</v>
      </c>
      <c r="F19" s="100">
        <f t="shared" si="3"/>
        <v>401033042</v>
      </c>
      <c r="G19" s="100">
        <f t="shared" si="3"/>
        <v>125973543</v>
      </c>
      <c r="H19" s="100">
        <f t="shared" si="3"/>
        <v>7426380</v>
      </c>
      <c r="I19" s="100">
        <f t="shared" si="3"/>
        <v>9209718</v>
      </c>
      <c r="J19" s="100">
        <f t="shared" si="3"/>
        <v>142609641</v>
      </c>
      <c r="K19" s="100">
        <f t="shared" si="3"/>
        <v>129440465</v>
      </c>
      <c r="L19" s="100">
        <f t="shared" si="3"/>
        <v>9373372</v>
      </c>
      <c r="M19" s="100">
        <f t="shared" si="3"/>
        <v>1988919</v>
      </c>
      <c r="N19" s="100">
        <f t="shared" si="3"/>
        <v>140802756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283412397</v>
      </c>
      <c r="X19" s="100">
        <f t="shared" si="3"/>
        <v>200516522</v>
      </c>
      <c r="Y19" s="100">
        <f t="shared" si="3"/>
        <v>82895875</v>
      </c>
      <c r="Z19" s="137">
        <f>+IF(X19&lt;&gt;0,+(Y19/X19)*100,0)</f>
        <v>41.341169382540954</v>
      </c>
      <c r="AA19" s="153">
        <f>SUM(AA20:AA23)</f>
        <v>401033042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384116793</v>
      </c>
      <c r="D21" s="155"/>
      <c r="E21" s="156">
        <v>400513515</v>
      </c>
      <c r="F21" s="60">
        <v>400513515</v>
      </c>
      <c r="G21" s="60">
        <v>125582989</v>
      </c>
      <c r="H21" s="60">
        <v>6814662</v>
      </c>
      <c r="I21" s="60">
        <v>8579865</v>
      </c>
      <c r="J21" s="60">
        <v>140977516</v>
      </c>
      <c r="K21" s="60">
        <v>128853861</v>
      </c>
      <c r="L21" s="60">
        <v>8697503</v>
      </c>
      <c r="M21" s="60">
        <v>1365222</v>
      </c>
      <c r="N21" s="60">
        <v>138916586</v>
      </c>
      <c r="O21" s="60"/>
      <c r="P21" s="60"/>
      <c r="Q21" s="60"/>
      <c r="R21" s="60"/>
      <c r="S21" s="60"/>
      <c r="T21" s="60"/>
      <c r="U21" s="60"/>
      <c r="V21" s="60"/>
      <c r="W21" s="60">
        <v>279894102</v>
      </c>
      <c r="X21" s="60">
        <v>200256758</v>
      </c>
      <c r="Y21" s="60">
        <v>79637344</v>
      </c>
      <c r="Z21" s="140">
        <v>39.77</v>
      </c>
      <c r="AA21" s="155">
        <v>400513515</v>
      </c>
    </row>
    <row r="22" spans="1:27" ht="13.5">
      <c r="A22" s="138" t="s">
        <v>91</v>
      </c>
      <c r="B22" s="136"/>
      <c r="C22" s="157"/>
      <c r="D22" s="157"/>
      <c r="E22" s="158">
        <v>519527</v>
      </c>
      <c r="F22" s="159">
        <v>519527</v>
      </c>
      <c r="G22" s="159">
        <v>390554</v>
      </c>
      <c r="H22" s="159">
        <v>611718</v>
      </c>
      <c r="I22" s="159">
        <v>629853</v>
      </c>
      <c r="J22" s="159">
        <v>1632125</v>
      </c>
      <c r="K22" s="159">
        <v>586604</v>
      </c>
      <c r="L22" s="159">
        <v>675869</v>
      </c>
      <c r="M22" s="159">
        <v>623697</v>
      </c>
      <c r="N22" s="159">
        <v>1886170</v>
      </c>
      <c r="O22" s="159"/>
      <c r="P22" s="159"/>
      <c r="Q22" s="159"/>
      <c r="R22" s="159"/>
      <c r="S22" s="159"/>
      <c r="T22" s="159"/>
      <c r="U22" s="159"/>
      <c r="V22" s="159"/>
      <c r="W22" s="159">
        <v>3518295</v>
      </c>
      <c r="X22" s="159">
        <v>259764</v>
      </c>
      <c r="Y22" s="159">
        <v>3258531</v>
      </c>
      <c r="Z22" s="141">
        <v>1254.42</v>
      </c>
      <c r="AA22" s="157">
        <v>519527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688790423</v>
      </c>
      <c r="D25" s="168">
        <f>+D5+D9+D15+D19+D24</f>
        <v>0</v>
      </c>
      <c r="E25" s="169">
        <f t="shared" si="4"/>
        <v>839855420</v>
      </c>
      <c r="F25" s="73">
        <f t="shared" si="4"/>
        <v>839855420</v>
      </c>
      <c r="G25" s="73">
        <f t="shared" si="4"/>
        <v>245635746</v>
      </c>
      <c r="H25" s="73">
        <f t="shared" si="4"/>
        <v>9134199</v>
      </c>
      <c r="I25" s="73">
        <f t="shared" si="4"/>
        <v>12225175</v>
      </c>
      <c r="J25" s="73">
        <f t="shared" si="4"/>
        <v>266995120</v>
      </c>
      <c r="K25" s="73">
        <f t="shared" si="4"/>
        <v>130553523</v>
      </c>
      <c r="L25" s="73">
        <f t="shared" si="4"/>
        <v>10849978</v>
      </c>
      <c r="M25" s="73">
        <f t="shared" si="4"/>
        <v>95163481</v>
      </c>
      <c r="N25" s="73">
        <f t="shared" si="4"/>
        <v>236566982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503562102</v>
      </c>
      <c r="X25" s="73">
        <f t="shared" si="4"/>
        <v>419927712</v>
      </c>
      <c r="Y25" s="73">
        <f t="shared" si="4"/>
        <v>83634390</v>
      </c>
      <c r="Z25" s="170">
        <f>+IF(X25&lt;&gt;0,+(Y25/X25)*100,0)</f>
        <v>19.916377893155097</v>
      </c>
      <c r="AA25" s="168">
        <f>+AA5+AA9+AA15+AA19+AA24</f>
        <v>839855420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99755132</v>
      </c>
      <c r="D28" s="153">
        <f>SUM(D29:D31)</f>
        <v>0</v>
      </c>
      <c r="E28" s="154">
        <f t="shared" si="5"/>
        <v>156985490</v>
      </c>
      <c r="F28" s="100">
        <f t="shared" si="5"/>
        <v>156985490</v>
      </c>
      <c r="G28" s="100">
        <f t="shared" si="5"/>
        <v>7085645</v>
      </c>
      <c r="H28" s="100">
        <f t="shared" si="5"/>
        <v>9006278</v>
      </c>
      <c r="I28" s="100">
        <f t="shared" si="5"/>
        <v>8998956</v>
      </c>
      <c r="J28" s="100">
        <f t="shared" si="5"/>
        <v>25090879</v>
      </c>
      <c r="K28" s="100">
        <f t="shared" si="5"/>
        <v>11017688</v>
      </c>
      <c r="L28" s="100">
        <f t="shared" si="5"/>
        <v>11540355</v>
      </c>
      <c r="M28" s="100">
        <f t="shared" si="5"/>
        <v>29399381</v>
      </c>
      <c r="N28" s="100">
        <f t="shared" si="5"/>
        <v>51957424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77048303</v>
      </c>
      <c r="X28" s="100">
        <f t="shared" si="5"/>
        <v>78492746</v>
      </c>
      <c r="Y28" s="100">
        <f t="shared" si="5"/>
        <v>-1444443</v>
      </c>
      <c r="Z28" s="137">
        <f>+IF(X28&lt;&gt;0,+(Y28/X28)*100,0)</f>
        <v>-1.8402248279095752</v>
      </c>
      <c r="AA28" s="153">
        <f>SUM(AA29:AA31)</f>
        <v>156985490</v>
      </c>
    </row>
    <row r="29" spans="1:27" ht="13.5">
      <c r="A29" s="138" t="s">
        <v>75</v>
      </c>
      <c r="B29" s="136"/>
      <c r="C29" s="155">
        <v>32519298</v>
      </c>
      <c r="D29" s="155"/>
      <c r="E29" s="156">
        <v>87517127</v>
      </c>
      <c r="F29" s="60">
        <v>87517127</v>
      </c>
      <c r="G29" s="60">
        <v>2954203</v>
      </c>
      <c r="H29" s="60">
        <v>2474320</v>
      </c>
      <c r="I29" s="60">
        <v>3119363</v>
      </c>
      <c r="J29" s="60">
        <v>8547886</v>
      </c>
      <c r="K29" s="60">
        <v>5431309</v>
      </c>
      <c r="L29" s="60">
        <v>5985813</v>
      </c>
      <c r="M29" s="60">
        <v>23682382</v>
      </c>
      <c r="N29" s="60">
        <v>35099504</v>
      </c>
      <c r="O29" s="60"/>
      <c r="P29" s="60"/>
      <c r="Q29" s="60"/>
      <c r="R29" s="60"/>
      <c r="S29" s="60"/>
      <c r="T29" s="60"/>
      <c r="U29" s="60"/>
      <c r="V29" s="60"/>
      <c r="W29" s="60">
        <v>43647390</v>
      </c>
      <c r="X29" s="60">
        <v>43758564</v>
      </c>
      <c r="Y29" s="60">
        <v>-111174</v>
      </c>
      <c r="Z29" s="140">
        <v>-0.25</v>
      </c>
      <c r="AA29" s="155">
        <v>87517127</v>
      </c>
    </row>
    <row r="30" spans="1:27" ht="13.5">
      <c r="A30" s="138" t="s">
        <v>76</v>
      </c>
      <c r="B30" s="136"/>
      <c r="C30" s="157">
        <v>29519025</v>
      </c>
      <c r="D30" s="157"/>
      <c r="E30" s="158">
        <v>23386974</v>
      </c>
      <c r="F30" s="159">
        <v>23386974</v>
      </c>
      <c r="G30" s="159">
        <v>1573992</v>
      </c>
      <c r="H30" s="159">
        <v>2274123</v>
      </c>
      <c r="I30" s="159">
        <v>2152973</v>
      </c>
      <c r="J30" s="159">
        <v>6001088</v>
      </c>
      <c r="K30" s="159">
        <v>1769350</v>
      </c>
      <c r="L30" s="159">
        <v>1873605</v>
      </c>
      <c r="M30" s="159">
        <v>2167029</v>
      </c>
      <c r="N30" s="159">
        <v>5809984</v>
      </c>
      <c r="O30" s="159"/>
      <c r="P30" s="159"/>
      <c r="Q30" s="159"/>
      <c r="R30" s="159"/>
      <c r="S30" s="159"/>
      <c r="T30" s="159"/>
      <c r="U30" s="159"/>
      <c r="V30" s="159"/>
      <c r="W30" s="159">
        <v>11811072</v>
      </c>
      <c r="X30" s="159">
        <v>11693487</v>
      </c>
      <c r="Y30" s="159">
        <v>117585</v>
      </c>
      <c r="Z30" s="141">
        <v>1.01</v>
      </c>
      <c r="AA30" s="157">
        <v>23386974</v>
      </c>
    </row>
    <row r="31" spans="1:27" ht="13.5">
      <c r="A31" s="138" t="s">
        <v>77</v>
      </c>
      <c r="B31" s="136"/>
      <c r="C31" s="155">
        <v>37716809</v>
      </c>
      <c r="D31" s="155"/>
      <c r="E31" s="156">
        <v>46081389</v>
      </c>
      <c r="F31" s="60">
        <v>46081389</v>
      </c>
      <c r="G31" s="60">
        <v>2557450</v>
      </c>
      <c r="H31" s="60">
        <v>4257835</v>
      </c>
      <c r="I31" s="60">
        <v>3726620</v>
      </c>
      <c r="J31" s="60">
        <v>10541905</v>
      </c>
      <c r="K31" s="60">
        <v>3817029</v>
      </c>
      <c r="L31" s="60">
        <v>3680937</v>
      </c>
      <c r="M31" s="60">
        <v>3549970</v>
      </c>
      <c r="N31" s="60">
        <v>11047936</v>
      </c>
      <c r="O31" s="60"/>
      <c r="P31" s="60"/>
      <c r="Q31" s="60"/>
      <c r="R31" s="60"/>
      <c r="S31" s="60"/>
      <c r="T31" s="60"/>
      <c r="U31" s="60"/>
      <c r="V31" s="60"/>
      <c r="W31" s="60">
        <v>21589841</v>
      </c>
      <c r="X31" s="60">
        <v>23040695</v>
      </c>
      <c r="Y31" s="60">
        <v>-1450854</v>
      </c>
      <c r="Z31" s="140">
        <v>-6.3</v>
      </c>
      <c r="AA31" s="155">
        <v>46081389</v>
      </c>
    </row>
    <row r="32" spans="1:27" ht="13.5">
      <c r="A32" s="135" t="s">
        <v>78</v>
      </c>
      <c r="B32" s="136"/>
      <c r="C32" s="153">
        <f aca="true" t="shared" si="6" ref="C32:Y32">SUM(C33:C37)</f>
        <v>57303272</v>
      </c>
      <c r="D32" s="153">
        <f>SUM(D33:D37)</f>
        <v>0</v>
      </c>
      <c r="E32" s="154">
        <f t="shared" si="6"/>
        <v>60046770</v>
      </c>
      <c r="F32" s="100">
        <f t="shared" si="6"/>
        <v>60046770</v>
      </c>
      <c r="G32" s="100">
        <f t="shared" si="6"/>
        <v>1974468</v>
      </c>
      <c r="H32" s="100">
        <f t="shared" si="6"/>
        <v>4116841</v>
      </c>
      <c r="I32" s="100">
        <f t="shared" si="6"/>
        <v>2888124</v>
      </c>
      <c r="J32" s="100">
        <f t="shared" si="6"/>
        <v>8979433</v>
      </c>
      <c r="K32" s="100">
        <f t="shared" si="6"/>
        <v>2718521</v>
      </c>
      <c r="L32" s="100">
        <f t="shared" si="6"/>
        <v>3691941</v>
      </c>
      <c r="M32" s="100">
        <f t="shared" si="6"/>
        <v>5918067</v>
      </c>
      <c r="N32" s="100">
        <f t="shared" si="6"/>
        <v>12328529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21307962</v>
      </c>
      <c r="X32" s="100">
        <f t="shared" si="6"/>
        <v>30023385</v>
      </c>
      <c r="Y32" s="100">
        <f t="shared" si="6"/>
        <v>-8715423</v>
      </c>
      <c r="Z32" s="137">
        <f>+IF(X32&lt;&gt;0,+(Y32/X32)*100,0)</f>
        <v>-29.028782064380813</v>
      </c>
      <c r="AA32" s="153">
        <f>SUM(AA33:AA37)</f>
        <v>60046770</v>
      </c>
    </row>
    <row r="33" spans="1:27" ht="13.5">
      <c r="A33" s="138" t="s">
        <v>79</v>
      </c>
      <c r="B33" s="136"/>
      <c r="C33" s="155">
        <v>57303272</v>
      </c>
      <c r="D33" s="155"/>
      <c r="E33" s="156">
        <v>60046770</v>
      </c>
      <c r="F33" s="60">
        <v>60046770</v>
      </c>
      <c r="G33" s="60">
        <v>1974468</v>
      </c>
      <c r="H33" s="60">
        <v>4116841</v>
      </c>
      <c r="I33" s="60">
        <v>2888124</v>
      </c>
      <c r="J33" s="60">
        <v>8979433</v>
      </c>
      <c r="K33" s="60">
        <v>2718521</v>
      </c>
      <c r="L33" s="60">
        <v>3691941</v>
      </c>
      <c r="M33" s="60">
        <v>5918067</v>
      </c>
      <c r="N33" s="60">
        <v>12328529</v>
      </c>
      <c r="O33" s="60"/>
      <c r="P33" s="60"/>
      <c r="Q33" s="60"/>
      <c r="R33" s="60"/>
      <c r="S33" s="60"/>
      <c r="T33" s="60"/>
      <c r="U33" s="60"/>
      <c r="V33" s="60"/>
      <c r="W33" s="60">
        <v>21307962</v>
      </c>
      <c r="X33" s="60">
        <v>30023385</v>
      </c>
      <c r="Y33" s="60">
        <v>-8715423</v>
      </c>
      <c r="Z33" s="140">
        <v>-29.03</v>
      </c>
      <c r="AA33" s="155">
        <v>60046770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15790665</v>
      </c>
      <c r="D38" s="153">
        <f>SUM(D39:D41)</f>
        <v>0</v>
      </c>
      <c r="E38" s="154">
        <f t="shared" si="7"/>
        <v>14715925</v>
      </c>
      <c r="F38" s="100">
        <f t="shared" si="7"/>
        <v>14715925</v>
      </c>
      <c r="G38" s="100">
        <f t="shared" si="7"/>
        <v>1606343</v>
      </c>
      <c r="H38" s="100">
        <f t="shared" si="7"/>
        <v>1169833</v>
      </c>
      <c r="I38" s="100">
        <f t="shared" si="7"/>
        <v>1168174</v>
      </c>
      <c r="J38" s="100">
        <f t="shared" si="7"/>
        <v>3944350</v>
      </c>
      <c r="K38" s="100">
        <f t="shared" si="7"/>
        <v>1744768</v>
      </c>
      <c r="L38" s="100">
        <f t="shared" si="7"/>
        <v>1258239</v>
      </c>
      <c r="M38" s="100">
        <f t="shared" si="7"/>
        <v>1355928</v>
      </c>
      <c r="N38" s="100">
        <f t="shared" si="7"/>
        <v>4358935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8303285</v>
      </c>
      <c r="X38" s="100">
        <f t="shared" si="7"/>
        <v>7357963</v>
      </c>
      <c r="Y38" s="100">
        <f t="shared" si="7"/>
        <v>945322</v>
      </c>
      <c r="Z38" s="137">
        <f>+IF(X38&lt;&gt;0,+(Y38/X38)*100,0)</f>
        <v>12.84760469711522</v>
      </c>
      <c r="AA38" s="153">
        <f>SUM(AA39:AA41)</f>
        <v>14715925</v>
      </c>
    </row>
    <row r="39" spans="1:27" ht="13.5">
      <c r="A39" s="138" t="s">
        <v>85</v>
      </c>
      <c r="B39" s="136"/>
      <c r="C39" s="155">
        <v>15790665</v>
      </c>
      <c r="D39" s="155"/>
      <c r="E39" s="156">
        <v>14715925</v>
      </c>
      <c r="F39" s="60">
        <v>14715925</v>
      </c>
      <c r="G39" s="60">
        <v>1606343</v>
      </c>
      <c r="H39" s="60">
        <v>1169833</v>
      </c>
      <c r="I39" s="60">
        <v>1168174</v>
      </c>
      <c r="J39" s="60">
        <v>3944350</v>
      </c>
      <c r="K39" s="60">
        <v>1744768</v>
      </c>
      <c r="L39" s="60">
        <v>1258239</v>
      </c>
      <c r="M39" s="60">
        <v>1355928</v>
      </c>
      <c r="N39" s="60">
        <v>4358935</v>
      </c>
      <c r="O39" s="60"/>
      <c r="P39" s="60"/>
      <c r="Q39" s="60"/>
      <c r="R39" s="60"/>
      <c r="S39" s="60"/>
      <c r="T39" s="60"/>
      <c r="U39" s="60"/>
      <c r="V39" s="60"/>
      <c r="W39" s="60">
        <v>8303285</v>
      </c>
      <c r="X39" s="60">
        <v>7357963</v>
      </c>
      <c r="Y39" s="60">
        <v>945322</v>
      </c>
      <c r="Z39" s="140">
        <v>12.85</v>
      </c>
      <c r="AA39" s="155">
        <v>14715925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282925075</v>
      </c>
      <c r="D42" s="153">
        <f>SUM(D43:D46)</f>
        <v>0</v>
      </c>
      <c r="E42" s="154">
        <f t="shared" si="8"/>
        <v>220678832</v>
      </c>
      <c r="F42" s="100">
        <f t="shared" si="8"/>
        <v>220678832</v>
      </c>
      <c r="G42" s="100">
        <f t="shared" si="8"/>
        <v>15006906</v>
      </c>
      <c r="H42" s="100">
        <f t="shared" si="8"/>
        <v>18383334</v>
      </c>
      <c r="I42" s="100">
        <f t="shared" si="8"/>
        <v>22755951</v>
      </c>
      <c r="J42" s="100">
        <f t="shared" si="8"/>
        <v>56146191</v>
      </c>
      <c r="K42" s="100">
        <f t="shared" si="8"/>
        <v>21408898</v>
      </c>
      <c r="L42" s="100">
        <f t="shared" si="8"/>
        <v>17652022</v>
      </c>
      <c r="M42" s="100">
        <f t="shared" si="8"/>
        <v>27074879</v>
      </c>
      <c r="N42" s="100">
        <f t="shared" si="8"/>
        <v>66135799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122281990</v>
      </c>
      <c r="X42" s="100">
        <f t="shared" si="8"/>
        <v>110339416</v>
      </c>
      <c r="Y42" s="100">
        <f t="shared" si="8"/>
        <v>11942574</v>
      </c>
      <c r="Z42" s="137">
        <f>+IF(X42&lt;&gt;0,+(Y42/X42)*100,0)</f>
        <v>10.823488498434685</v>
      </c>
      <c r="AA42" s="153">
        <f>SUM(AA43:AA46)</f>
        <v>220678832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282925075</v>
      </c>
      <c r="D44" s="155"/>
      <c r="E44" s="156">
        <v>213063396</v>
      </c>
      <c r="F44" s="60">
        <v>213063396</v>
      </c>
      <c r="G44" s="60">
        <v>14679252</v>
      </c>
      <c r="H44" s="60">
        <v>18081333</v>
      </c>
      <c r="I44" s="60">
        <v>21926655</v>
      </c>
      <c r="J44" s="60">
        <v>54687240</v>
      </c>
      <c r="K44" s="60">
        <v>20675626</v>
      </c>
      <c r="L44" s="60">
        <v>17325393</v>
      </c>
      <c r="M44" s="60">
        <v>26391798</v>
      </c>
      <c r="N44" s="60">
        <v>64392817</v>
      </c>
      <c r="O44" s="60"/>
      <c r="P44" s="60"/>
      <c r="Q44" s="60"/>
      <c r="R44" s="60"/>
      <c r="S44" s="60"/>
      <c r="T44" s="60"/>
      <c r="U44" s="60"/>
      <c r="V44" s="60"/>
      <c r="W44" s="60">
        <v>119080057</v>
      </c>
      <c r="X44" s="60">
        <v>106531698</v>
      </c>
      <c r="Y44" s="60">
        <v>12548359</v>
      </c>
      <c r="Z44" s="140">
        <v>11.78</v>
      </c>
      <c r="AA44" s="155">
        <v>213063396</v>
      </c>
    </row>
    <row r="45" spans="1:27" ht="13.5">
      <c r="A45" s="138" t="s">
        <v>91</v>
      </c>
      <c r="B45" s="136"/>
      <c r="C45" s="157"/>
      <c r="D45" s="157"/>
      <c r="E45" s="158">
        <v>7615436</v>
      </c>
      <c r="F45" s="159">
        <v>7615436</v>
      </c>
      <c r="G45" s="159">
        <v>327654</v>
      </c>
      <c r="H45" s="159">
        <v>302001</v>
      </c>
      <c r="I45" s="159">
        <v>829296</v>
      </c>
      <c r="J45" s="159">
        <v>1458951</v>
      </c>
      <c r="K45" s="159">
        <v>733272</v>
      </c>
      <c r="L45" s="159">
        <v>326629</v>
      </c>
      <c r="M45" s="159">
        <v>683081</v>
      </c>
      <c r="N45" s="159">
        <v>1742982</v>
      </c>
      <c r="O45" s="159"/>
      <c r="P45" s="159"/>
      <c r="Q45" s="159"/>
      <c r="R45" s="159"/>
      <c r="S45" s="159"/>
      <c r="T45" s="159"/>
      <c r="U45" s="159"/>
      <c r="V45" s="159"/>
      <c r="W45" s="159">
        <v>3201933</v>
      </c>
      <c r="X45" s="159">
        <v>3807718</v>
      </c>
      <c r="Y45" s="159">
        <v>-605785</v>
      </c>
      <c r="Z45" s="141">
        <v>-15.91</v>
      </c>
      <c r="AA45" s="157">
        <v>7615436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455774144</v>
      </c>
      <c r="D48" s="168">
        <f>+D28+D32+D38+D42+D47</f>
        <v>0</v>
      </c>
      <c r="E48" s="169">
        <f t="shared" si="9"/>
        <v>452427017</v>
      </c>
      <c r="F48" s="73">
        <f t="shared" si="9"/>
        <v>452427017</v>
      </c>
      <c r="G48" s="73">
        <f t="shared" si="9"/>
        <v>25673362</v>
      </c>
      <c r="H48" s="73">
        <f t="shared" si="9"/>
        <v>32676286</v>
      </c>
      <c r="I48" s="73">
        <f t="shared" si="9"/>
        <v>35811205</v>
      </c>
      <c r="J48" s="73">
        <f t="shared" si="9"/>
        <v>94160853</v>
      </c>
      <c r="K48" s="73">
        <f t="shared" si="9"/>
        <v>36889875</v>
      </c>
      <c r="L48" s="73">
        <f t="shared" si="9"/>
        <v>34142557</v>
      </c>
      <c r="M48" s="73">
        <f t="shared" si="9"/>
        <v>63748255</v>
      </c>
      <c r="N48" s="73">
        <f t="shared" si="9"/>
        <v>134780687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228941540</v>
      </c>
      <c r="X48" s="73">
        <f t="shared" si="9"/>
        <v>226213510</v>
      </c>
      <c r="Y48" s="73">
        <f t="shared" si="9"/>
        <v>2728030</v>
      </c>
      <c r="Z48" s="170">
        <f>+IF(X48&lt;&gt;0,+(Y48/X48)*100,0)</f>
        <v>1.2059536143530951</v>
      </c>
      <c r="AA48" s="168">
        <f>+AA28+AA32+AA38+AA42+AA47</f>
        <v>452427017</v>
      </c>
    </row>
    <row r="49" spans="1:27" ht="13.5">
      <c r="A49" s="148" t="s">
        <v>49</v>
      </c>
      <c r="B49" s="149"/>
      <c r="C49" s="171">
        <f aca="true" t="shared" si="10" ref="C49:Y49">+C25-C48</f>
        <v>233016279</v>
      </c>
      <c r="D49" s="171">
        <f>+D25-D48</f>
        <v>0</v>
      </c>
      <c r="E49" s="172">
        <f t="shared" si="10"/>
        <v>387428403</v>
      </c>
      <c r="F49" s="173">
        <f t="shared" si="10"/>
        <v>387428403</v>
      </c>
      <c r="G49" s="173">
        <f t="shared" si="10"/>
        <v>219962384</v>
      </c>
      <c r="H49" s="173">
        <f t="shared" si="10"/>
        <v>-23542087</v>
      </c>
      <c r="I49" s="173">
        <f t="shared" si="10"/>
        <v>-23586030</v>
      </c>
      <c r="J49" s="173">
        <f t="shared" si="10"/>
        <v>172834267</v>
      </c>
      <c r="K49" s="173">
        <f t="shared" si="10"/>
        <v>93663648</v>
      </c>
      <c r="L49" s="173">
        <f t="shared" si="10"/>
        <v>-23292579</v>
      </c>
      <c r="M49" s="173">
        <f t="shared" si="10"/>
        <v>31415226</v>
      </c>
      <c r="N49" s="173">
        <f t="shared" si="10"/>
        <v>101786295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274620562</v>
      </c>
      <c r="X49" s="173">
        <f>IF(F25=F48,0,X25-X48)</f>
        <v>193714202</v>
      </c>
      <c r="Y49" s="173">
        <f t="shared" si="10"/>
        <v>80906360</v>
      </c>
      <c r="Z49" s="174">
        <f>+IF(X49&lt;&gt;0,+(Y49/X49)*100,0)</f>
        <v>41.765838108245674</v>
      </c>
      <c r="AA49" s="171">
        <f>+AA25-AA48</f>
        <v>387428403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23914694</v>
      </c>
      <c r="D8" s="155">
        <v>0</v>
      </c>
      <c r="E8" s="156">
        <v>34054515</v>
      </c>
      <c r="F8" s="60">
        <v>34054515</v>
      </c>
      <c r="G8" s="60">
        <v>1489414</v>
      </c>
      <c r="H8" s="60">
        <v>1731511</v>
      </c>
      <c r="I8" s="60">
        <v>1686748</v>
      </c>
      <c r="J8" s="60">
        <v>4907673</v>
      </c>
      <c r="K8" s="60">
        <v>1807134</v>
      </c>
      <c r="L8" s="60">
        <v>1799578</v>
      </c>
      <c r="M8" s="60">
        <v>1349969</v>
      </c>
      <c r="N8" s="60">
        <v>4956681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9864354</v>
      </c>
      <c r="X8" s="60">
        <v>17027258</v>
      </c>
      <c r="Y8" s="60">
        <v>-7162904</v>
      </c>
      <c r="Z8" s="140">
        <v>-42.07</v>
      </c>
      <c r="AA8" s="155">
        <v>34054515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519527</v>
      </c>
      <c r="F9" s="60">
        <v>519527</v>
      </c>
      <c r="G9" s="60">
        <v>388072</v>
      </c>
      <c r="H9" s="60">
        <v>610891</v>
      </c>
      <c r="I9" s="60">
        <v>629853</v>
      </c>
      <c r="J9" s="60">
        <v>1628816</v>
      </c>
      <c r="K9" s="60">
        <v>584949</v>
      </c>
      <c r="L9" s="60">
        <v>674214</v>
      </c>
      <c r="M9" s="60">
        <v>623697</v>
      </c>
      <c r="N9" s="60">
        <v>1882860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3511676</v>
      </c>
      <c r="X9" s="60">
        <v>259764</v>
      </c>
      <c r="Y9" s="60">
        <v>3251912</v>
      </c>
      <c r="Z9" s="140">
        <v>1251.87</v>
      </c>
      <c r="AA9" s="155">
        <v>519527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106272</v>
      </c>
      <c r="D12" s="155">
        <v>0</v>
      </c>
      <c r="E12" s="156">
        <v>103812</v>
      </c>
      <c r="F12" s="60">
        <v>103812</v>
      </c>
      <c r="G12" s="60">
        <v>0</v>
      </c>
      <c r="H12" s="60">
        <v>19631</v>
      </c>
      <c r="I12" s="60">
        <v>0</v>
      </c>
      <c r="J12" s="60">
        <v>19631</v>
      </c>
      <c r="K12" s="60">
        <v>0</v>
      </c>
      <c r="L12" s="60">
        <v>18044</v>
      </c>
      <c r="M12" s="60">
        <v>0</v>
      </c>
      <c r="N12" s="60">
        <v>18044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37675</v>
      </c>
      <c r="X12" s="60">
        <v>51906</v>
      </c>
      <c r="Y12" s="60">
        <v>-14231</v>
      </c>
      <c r="Z12" s="140">
        <v>-27.42</v>
      </c>
      <c r="AA12" s="155">
        <v>103812</v>
      </c>
    </row>
    <row r="13" spans="1:27" ht="13.5">
      <c r="A13" s="181" t="s">
        <v>109</v>
      </c>
      <c r="B13" s="185"/>
      <c r="C13" s="155">
        <v>11829016</v>
      </c>
      <c r="D13" s="155">
        <v>0</v>
      </c>
      <c r="E13" s="156">
        <v>13981389</v>
      </c>
      <c r="F13" s="60">
        <v>13981389</v>
      </c>
      <c r="G13" s="60">
        <v>232532</v>
      </c>
      <c r="H13" s="60">
        <v>687704</v>
      </c>
      <c r="I13" s="60">
        <v>1077346</v>
      </c>
      <c r="J13" s="60">
        <v>1997582</v>
      </c>
      <c r="K13" s="60">
        <v>655281</v>
      </c>
      <c r="L13" s="60">
        <v>588441</v>
      </c>
      <c r="M13" s="60">
        <v>861590</v>
      </c>
      <c r="N13" s="60">
        <v>2105312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4102894</v>
      </c>
      <c r="X13" s="60">
        <v>6990695</v>
      </c>
      <c r="Y13" s="60">
        <v>-2887801</v>
      </c>
      <c r="Z13" s="140">
        <v>-41.31</v>
      </c>
      <c r="AA13" s="155">
        <v>13981389</v>
      </c>
    </row>
    <row r="14" spans="1:27" ht="13.5">
      <c r="A14" s="181" t="s">
        <v>110</v>
      </c>
      <c r="B14" s="185"/>
      <c r="C14" s="155">
        <v>445473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304592943</v>
      </c>
      <c r="D19" s="155">
        <v>0</v>
      </c>
      <c r="E19" s="156">
        <v>292472000</v>
      </c>
      <c r="F19" s="60">
        <v>292472000</v>
      </c>
      <c r="G19" s="60">
        <v>121968500</v>
      </c>
      <c r="H19" s="60">
        <v>2067000</v>
      </c>
      <c r="I19" s="60">
        <v>1903520</v>
      </c>
      <c r="J19" s="60">
        <v>125939020</v>
      </c>
      <c r="K19" s="60">
        <v>3528000</v>
      </c>
      <c r="L19" s="60">
        <v>1702500</v>
      </c>
      <c r="M19" s="60">
        <v>92310000</v>
      </c>
      <c r="N19" s="60">
        <v>97540500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223479520</v>
      </c>
      <c r="X19" s="60">
        <v>146236000</v>
      </c>
      <c r="Y19" s="60">
        <v>77243520</v>
      </c>
      <c r="Z19" s="140">
        <v>52.82</v>
      </c>
      <c r="AA19" s="155">
        <v>292472000</v>
      </c>
    </row>
    <row r="20" spans="1:27" ht="13.5">
      <c r="A20" s="181" t="s">
        <v>35</v>
      </c>
      <c r="B20" s="185"/>
      <c r="C20" s="155">
        <v>1834442</v>
      </c>
      <c r="D20" s="155">
        <v>0</v>
      </c>
      <c r="E20" s="156">
        <v>139693177</v>
      </c>
      <c r="F20" s="54">
        <v>139693177</v>
      </c>
      <c r="G20" s="54">
        <v>125228</v>
      </c>
      <c r="H20" s="54">
        <v>171462</v>
      </c>
      <c r="I20" s="54">
        <v>57958</v>
      </c>
      <c r="J20" s="54">
        <v>354648</v>
      </c>
      <c r="K20" s="54">
        <v>491074</v>
      </c>
      <c r="L20" s="54">
        <v>64251</v>
      </c>
      <c r="M20" s="54">
        <v>18225</v>
      </c>
      <c r="N20" s="54">
        <v>573550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928198</v>
      </c>
      <c r="X20" s="54">
        <v>69846589</v>
      </c>
      <c r="Y20" s="54">
        <v>-68918391</v>
      </c>
      <c r="Z20" s="184">
        <v>-98.67</v>
      </c>
      <c r="AA20" s="130">
        <v>139693177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342722840</v>
      </c>
      <c r="D22" s="188">
        <f>SUM(D5:D21)</f>
        <v>0</v>
      </c>
      <c r="E22" s="189">
        <f t="shared" si="0"/>
        <v>480824420</v>
      </c>
      <c r="F22" s="190">
        <f t="shared" si="0"/>
        <v>480824420</v>
      </c>
      <c r="G22" s="190">
        <f t="shared" si="0"/>
        <v>124203746</v>
      </c>
      <c r="H22" s="190">
        <f t="shared" si="0"/>
        <v>5288199</v>
      </c>
      <c r="I22" s="190">
        <f t="shared" si="0"/>
        <v>5355425</v>
      </c>
      <c r="J22" s="190">
        <f t="shared" si="0"/>
        <v>134847370</v>
      </c>
      <c r="K22" s="190">
        <f t="shared" si="0"/>
        <v>7066438</v>
      </c>
      <c r="L22" s="190">
        <f t="shared" si="0"/>
        <v>4847028</v>
      </c>
      <c r="M22" s="190">
        <f t="shared" si="0"/>
        <v>95163481</v>
      </c>
      <c r="N22" s="190">
        <f t="shared" si="0"/>
        <v>107076947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241924317</v>
      </c>
      <c r="X22" s="190">
        <f t="shared" si="0"/>
        <v>240412212</v>
      </c>
      <c r="Y22" s="190">
        <f t="shared" si="0"/>
        <v>1512105</v>
      </c>
      <c r="Z22" s="191">
        <f>+IF(X22&lt;&gt;0,+(Y22/X22)*100,0)</f>
        <v>0.6289634737855996</v>
      </c>
      <c r="AA22" s="188">
        <f>SUM(AA5:AA21)</f>
        <v>480824420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113004999</v>
      </c>
      <c r="D25" s="155">
        <v>0</v>
      </c>
      <c r="E25" s="156">
        <v>129968453</v>
      </c>
      <c r="F25" s="60">
        <v>129968453</v>
      </c>
      <c r="G25" s="60">
        <v>10479922</v>
      </c>
      <c r="H25" s="60">
        <v>10775954</v>
      </c>
      <c r="I25" s="60">
        <v>10747467</v>
      </c>
      <c r="J25" s="60">
        <v>32003343</v>
      </c>
      <c r="K25" s="60">
        <v>10924844</v>
      </c>
      <c r="L25" s="60">
        <v>10920011</v>
      </c>
      <c r="M25" s="60">
        <v>11164358</v>
      </c>
      <c r="N25" s="60">
        <v>33009213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65012556</v>
      </c>
      <c r="X25" s="60">
        <v>64984227</v>
      </c>
      <c r="Y25" s="60">
        <v>28329</v>
      </c>
      <c r="Z25" s="140">
        <v>0.04</v>
      </c>
      <c r="AA25" s="155">
        <v>129968453</v>
      </c>
    </row>
    <row r="26" spans="1:27" ht="13.5">
      <c r="A26" s="183" t="s">
        <v>38</v>
      </c>
      <c r="B26" s="182"/>
      <c r="C26" s="155">
        <v>6054148</v>
      </c>
      <c r="D26" s="155">
        <v>0</v>
      </c>
      <c r="E26" s="156">
        <v>6272356</v>
      </c>
      <c r="F26" s="60">
        <v>6272356</v>
      </c>
      <c r="G26" s="60">
        <v>506977</v>
      </c>
      <c r="H26" s="60">
        <v>487855</v>
      </c>
      <c r="I26" s="60">
        <v>506977</v>
      </c>
      <c r="J26" s="60">
        <v>1501809</v>
      </c>
      <c r="K26" s="60">
        <v>506977</v>
      </c>
      <c r="L26" s="60">
        <v>514810</v>
      </c>
      <c r="M26" s="60">
        <v>566088</v>
      </c>
      <c r="N26" s="60">
        <v>1587875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3089684</v>
      </c>
      <c r="X26" s="60">
        <v>3136178</v>
      </c>
      <c r="Y26" s="60">
        <v>-46494</v>
      </c>
      <c r="Z26" s="140">
        <v>-1.48</v>
      </c>
      <c r="AA26" s="155">
        <v>6272356</v>
      </c>
    </row>
    <row r="27" spans="1:27" ht="13.5">
      <c r="A27" s="183" t="s">
        <v>118</v>
      </c>
      <c r="B27" s="182"/>
      <c r="C27" s="155">
        <v>2525817</v>
      </c>
      <c r="D27" s="155">
        <v>0</v>
      </c>
      <c r="E27" s="156">
        <v>3403711</v>
      </c>
      <c r="F27" s="60">
        <v>3403711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1701856</v>
      </c>
      <c r="Y27" s="60">
        <v>-1701856</v>
      </c>
      <c r="Z27" s="140">
        <v>-100</v>
      </c>
      <c r="AA27" s="155">
        <v>3403711</v>
      </c>
    </row>
    <row r="28" spans="1:27" ht="13.5">
      <c r="A28" s="183" t="s">
        <v>39</v>
      </c>
      <c r="B28" s="182"/>
      <c r="C28" s="155">
        <v>30074024</v>
      </c>
      <c r="D28" s="155">
        <v>0</v>
      </c>
      <c r="E28" s="156">
        <v>35280259</v>
      </c>
      <c r="F28" s="60">
        <v>35280259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16464161</v>
      </c>
      <c r="N28" s="60">
        <v>16464161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16464161</v>
      </c>
      <c r="X28" s="60">
        <v>17640130</v>
      </c>
      <c r="Y28" s="60">
        <v>-1175969</v>
      </c>
      <c r="Z28" s="140">
        <v>-6.67</v>
      </c>
      <c r="AA28" s="155">
        <v>35280259</v>
      </c>
    </row>
    <row r="29" spans="1:27" ht="13.5">
      <c r="A29" s="183" t="s">
        <v>40</v>
      </c>
      <c r="B29" s="182"/>
      <c r="C29" s="155">
        <v>10519</v>
      </c>
      <c r="D29" s="155">
        <v>0</v>
      </c>
      <c r="E29" s="156">
        <v>10902</v>
      </c>
      <c r="F29" s="60">
        <v>10902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5451</v>
      </c>
      <c r="Y29" s="60">
        <v>-5451</v>
      </c>
      <c r="Z29" s="140">
        <v>-100</v>
      </c>
      <c r="AA29" s="155">
        <v>10902</v>
      </c>
    </row>
    <row r="30" spans="1:27" ht="13.5">
      <c r="A30" s="183" t="s">
        <v>119</v>
      </c>
      <c r="B30" s="182"/>
      <c r="C30" s="155">
        <v>67096498</v>
      </c>
      <c r="D30" s="155">
        <v>0</v>
      </c>
      <c r="E30" s="156">
        <v>75574610</v>
      </c>
      <c r="F30" s="60">
        <v>75574610</v>
      </c>
      <c r="G30" s="60">
        <v>1885769</v>
      </c>
      <c r="H30" s="60">
        <v>5214850</v>
      </c>
      <c r="I30" s="60">
        <v>5385861</v>
      </c>
      <c r="J30" s="60">
        <v>12486480</v>
      </c>
      <c r="K30" s="60">
        <v>7273018</v>
      </c>
      <c r="L30" s="60">
        <v>3110933</v>
      </c>
      <c r="M30" s="60">
        <v>5202208</v>
      </c>
      <c r="N30" s="60">
        <v>15586159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28072639</v>
      </c>
      <c r="X30" s="60">
        <v>37787305</v>
      </c>
      <c r="Y30" s="60">
        <v>-9714666</v>
      </c>
      <c r="Z30" s="140">
        <v>-25.71</v>
      </c>
      <c r="AA30" s="155">
        <v>75574610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10691098</v>
      </c>
      <c r="D32" s="155">
        <v>0</v>
      </c>
      <c r="E32" s="156">
        <v>62039559</v>
      </c>
      <c r="F32" s="60">
        <v>62039559</v>
      </c>
      <c r="G32" s="60">
        <v>910978</v>
      </c>
      <c r="H32" s="60">
        <v>1771140</v>
      </c>
      <c r="I32" s="60">
        <v>2670225</v>
      </c>
      <c r="J32" s="60">
        <v>5352343</v>
      </c>
      <c r="K32" s="60">
        <v>3107768</v>
      </c>
      <c r="L32" s="60">
        <v>3074927</v>
      </c>
      <c r="M32" s="60">
        <v>4407885</v>
      </c>
      <c r="N32" s="60">
        <v>10590580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15942923</v>
      </c>
      <c r="X32" s="60">
        <v>31019780</v>
      </c>
      <c r="Y32" s="60">
        <v>-15076857</v>
      </c>
      <c r="Z32" s="140">
        <v>-48.6</v>
      </c>
      <c r="AA32" s="155">
        <v>62039559</v>
      </c>
    </row>
    <row r="33" spans="1:27" ht="13.5">
      <c r="A33" s="183" t="s">
        <v>42</v>
      </c>
      <c r="B33" s="182"/>
      <c r="C33" s="155">
        <v>1041732</v>
      </c>
      <c r="D33" s="155">
        <v>0</v>
      </c>
      <c r="E33" s="156">
        <v>1939239</v>
      </c>
      <c r="F33" s="60">
        <v>1939239</v>
      </c>
      <c r="G33" s="60">
        <v>0</v>
      </c>
      <c r="H33" s="60">
        <v>0</v>
      </c>
      <c r="I33" s="60">
        <v>100000</v>
      </c>
      <c r="J33" s="60">
        <v>100000</v>
      </c>
      <c r="K33" s="60">
        <v>50000</v>
      </c>
      <c r="L33" s="60">
        <v>0</v>
      </c>
      <c r="M33" s="60">
        <v>0</v>
      </c>
      <c r="N33" s="60">
        <v>50000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150000</v>
      </c>
      <c r="X33" s="60">
        <v>969620</v>
      </c>
      <c r="Y33" s="60">
        <v>-819620</v>
      </c>
      <c r="Z33" s="140">
        <v>-84.53</v>
      </c>
      <c r="AA33" s="155">
        <v>1939239</v>
      </c>
    </row>
    <row r="34" spans="1:27" ht="13.5">
      <c r="A34" s="183" t="s">
        <v>43</v>
      </c>
      <c r="B34" s="182"/>
      <c r="C34" s="155">
        <v>225275309</v>
      </c>
      <c r="D34" s="155">
        <v>0</v>
      </c>
      <c r="E34" s="156">
        <v>137937928</v>
      </c>
      <c r="F34" s="60">
        <v>137937928</v>
      </c>
      <c r="G34" s="60">
        <v>11889716</v>
      </c>
      <c r="H34" s="60">
        <v>14426487</v>
      </c>
      <c r="I34" s="60">
        <v>16400675</v>
      </c>
      <c r="J34" s="60">
        <v>42716878</v>
      </c>
      <c r="K34" s="60">
        <v>15027268</v>
      </c>
      <c r="L34" s="60">
        <v>16521876</v>
      </c>
      <c r="M34" s="60">
        <v>25943555</v>
      </c>
      <c r="N34" s="60">
        <v>57492699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100209577</v>
      </c>
      <c r="X34" s="60">
        <v>68968964</v>
      </c>
      <c r="Y34" s="60">
        <v>31240613</v>
      </c>
      <c r="Z34" s="140">
        <v>45.3</v>
      </c>
      <c r="AA34" s="155">
        <v>137937928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455774144</v>
      </c>
      <c r="D36" s="188">
        <f>SUM(D25:D35)</f>
        <v>0</v>
      </c>
      <c r="E36" s="189">
        <f t="shared" si="1"/>
        <v>452427017</v>
      </c>
      <c r="F36" s="190">
        <f t="shared" si="1"/>
        <v>452427017</v>
      </c>
      <c r="G36" s="190">
        <f t="shared" si="1"/>
        <v>25673362</v>
      </c>
      <c r="H36" s="190">
        <f t="shared" si="1"/>
        <v>32676286</v>
      </c>
      <c r="I36" s="190">
        <f t="shared" si="1"/>
        <v>35811205</v>
      </c>
      <c r="J36" s="190">
        <f t="shared" si="1"/>
        <v>94160853</v>
      </c>
      <c r="K36" s="190">
        <f t="shared" si="1"/>
        <v>36889875</v>
      </c>
      <c r="L36" s="190">
        <f t="shared" si="1"/>
        <v>34142557</v>
      </c>
      <c r="M36" s="190">
        <f t="shared" si="1"/>
        <v>63748255</v>
      </c>
      <c r="N36" s="190">
        <f t="shared" si="1"/>
        <v>134780687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228941540</v>
      </c>
      <c r="X36" s="190">
        <f t="shared" si="1"/>
        <v>226213511</v>
      </c>
      <c r="Y36" s="190">
        <f t="shared" si="1"/>
        <v>2728029</v>
      </c>
      <c r="Z36" s="191">
        <f>+IF(X36&lt;&gt;0,+(Y36/X36)*100,0)</f>
        <v>1.2059531669618089</v>
      </c>
      <c r="AA36" s="188">
        <f>SUM(AA25:AA35)</f>
        <v>452427017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-113051304</v>
      </c>
      <c r="D38" s="199">
        <f>+D22-D36</f>
        <v>0</v>
      </c>
      <c r="E38" s="200">
        <f t="shared" si="2"/>
        <v>28397403</v>
      </c>
      <c r="F38" s="106">
        <f t="shared" si="2"/>
        <v>28397403</v>
      </c>
      <c r="G38" s="106">
        <f t="shared" si="2"/>
        <v>98530384</v>
      </c>
      <c r="H38" s="106">
        <f t="shared" si="2"/>
        <v>-27388087</v>
      </c>
      <c r="I38" s="106">
        <f t="shared" si="2"/>
        <v>-30455780</v>
      </c>
      <c r="J38" s="106">
        <f t="shared" si="2"/>
        <v>40686517</v>
      </c>
      <c r="K38" s="106">
        <f t="shared" si="2"/>
        <v>-29823437</v>
      </c>
      <c r="L38" s="106">
        <f t="shared" si="2"/>
        <v>-29295529</v>
      </c>
      <c r="M38" s="106">
        <f t="shared" si="2"/>
        <v>31415226</v>
      </c>
      <c r="N38" s="106">
        <f t="shared" si="2"/>
        <v>-27703740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12982777</v>
      </c>
      <c r="X38" s="106">
        <f>IF(F22=F36,0,X22-X36)</f>
        <v>14198701</v>
      </c>
      <c r="Y38" s="106">
        <f t="shared" si="2"/>
        <v>-1215924</v>
      </c>
      <c r="Z38" s="201">
        <f>+IF(X38&lt;&gt;0,+(Y38/X38)*100,0)</f>
        <v>-8.563628461505035</v>
      </c>
      <c r="AA38" s="199">
        <f>+AA22-AA36</f>
        <v>28397403</v>
      </c>
    </row>
    <row r="39" spans="1:27" ht="13.5">
      <c r="A39" s="181" t="s">
        <v>46</v>
      </c>
      <c r="B39" s="185"/>
      <c r="C39" s="155">
        <v>346067583</v>
      </c>
      <c r="D39" s="155">
        <v>0</v>
      </c>
      <c r="E39" s="156">
        <v>359031000</v>
      </c>
      <c r="F39" s="60">
        <v>359031000</v>
      </c>
      <c r="G39" s="60">
        <v>121432000</v>
      </c>
      <c r="H39" s="60">
        <v>3846000</v>
      </c>
      <c r="I39" s="60">
        <v>6869750</v>
      </c>
      <c r="J39" s="60">
        <v>132147750</v>
      </c>
      <c r="K39" s="60">
        <v>123487085</v>
      </c>
      <c r="L39" s="60">
        <v>6002950</v>
      </c>
      <c r="M39" s="60">
        <v>0</v>
      </c>
      <c r="N39" s="60">
        <v>129490035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261637785</v>
      </c>
      <c r="X39" s="60">
        <v>179515500</v>
      </c>
      <c r="Y39" s="60">
        <v>82122285</v>
      </c>
      <c r="Z39" s="140">
        <v>45.75</v>
      </c>
      <c r="AA39" s="155">
        <v>359031000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233016279</v>
      </c>
      <c r="D42" s="206">
        <f>SUM(D38:D41)</f>
        <v>0</v>
      </c>
      <c r="E42" s="207">
        <f t="shared" si="3"/>
        <v>387428403</v>
      </c>
      <c r="F42" s="88">
        <f t="shared" si="3"/>
        <v>387428403</v>
      </c>
      <c r="G42" s="88">
        <f t="shared" si="3"/>
        <v>219962384</v>
      </c>
      <c r="H42" s="88">
        <f t="shared" si="3"/>
        <v>-23542087</v>
      </c>
      <c r="I42" s="88">
        <f t="shared" si="3"/>
        <v>-23586030</v>
      </c>
      <c r="J42" s="88">
        <f t="shared" si="3"/>
        <v>172834267</v>
      </c>
      <c r="K42" s="88">
        <f t="shared" si="3"/>
        <v>93663648</v>
      </c>
      <c r="L42" s="88">
        <f t="shared" si="3"/>
        <v>-23292579</v>
      </c>
      <c r="M42" s="88">
        <f t="shared" si="3"/>
        <v>31415226</v>
      </c>
      <c r="N42" s="88">
        <f t="shared" si="3"/>
        <v>101786295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274620562</v>
      </c>
      <c r="X42" s="88">
        <f t="shared" si="3"/>
        <v>193714201</v>
      </c>
      <c r="Y42" s="88">
        <f t="shared" si="3"/>
        <v>80906361</v>
      </c>
      <c r="Z42" s="208">
        <f>+IF(X42&lt;&gt;0,+(Y42/X42)*100,0)</f>
        <v>41.765838840075546</v>
      </c>
      <c r="AA42" s="206">
        <f>SUM(AA38:AA41)</f>
        <v>387428403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233016279</v>
      </c>
      <c r="D44" s="210">
        <f>+D42-D43</f>
        <v>0</v>
      </c>
      <c r="E44" s="211">
        <f t="shared" si="4"/>
        <v>387428403</v>
      </c>
      <c r="F44" s="77">
        <f t="shared" si="4"/>
        <v>387428403</v>
      </c>
      <c r="G44" s="77">
        <f t="shared" si="4"/>
        <v>219962384</v>
      </c>
      <c r="H44" s="77">
        <f t="shared" si="4"/>
        <v>-23542087</v>
      </c>
      <c r="I44" s="77">
        <f t="shared" si="4"/>
        <v>-23586030</v>
      </c>
      <c r="J44" s="77">
        <f t="shared" si="4"/>
        <v>172834267</v>
      </c>
      <c r="K44" s="77">
        <f t="shared" si="4"/>
        <v>93663648</v>
      </c>
      <c r="L44" s="77">
        <f t="shared" si="4"/>
        <v>-23292579</v>
      </c>
      <c r="M44" s="77">
        <f t="shared" si="4"/>
        <v>31415226</v>
      </c>
      <c r="N44" s="77">
        <f t="shared" si="4"/>
        <v>101786295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274620562</v>
      </c>
      <c r="X44" s="77">
        <f t="shared" si="4"/>
        <v>193714201</v>
      </c>
      <c r="Y44" s="77">
        <f t="shared" si="4"/>
        <v>80906361</v>
      </c>
      <c r="Z44" s="212">
        <f>+IF(X44&lt;&gt;0,+(Y44/X44)*100,0)</f>
        <v>41.765838840075546</v>
      </c>
      <c r="AA44" s="210">
        <f>+AA42-AA43</f>
        <v>387428403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233016279</v>
      </c>
      <c r="D46" s="206">
        <f>SUM(D44:D45)</f>
        <v>0</v>
      </c>
      <c r="E46" s="207">
        <f t="shared" si="5"/>
        <v>387428403</v>
      </c>
      <c r="F46" s="88">
        <f t="shared" si="5"/>
        <v>387428403</v>
      </c>
      <c r="G46" s="88">
        <f t="shared" si="5"/>
        <v>219962384</v>
      </c>
      <c r="H46" s="88">
        <f t="shared" si="5"/>
        <v>-23542087</v>
      </c>
      <c r="I46" s="88">
        <f t="shared" si="5"/>
        <v>-23586030</v>
      </c>
      <c r="J46" s="88">
        <f t="shared" si="5"/>
        <v>172834267</v>
      </c>
      <c r="K46" s="88">
        <f t="shared" si="5"/>
        <v>93663648</v>
      </c>
      <c r="L46" s="88">
        <f t="shared" si="5"/>
        <v>-23292579</v>
      </c>
      <c r="M46" s="88">
        <f t="shared" si="5"/>
        <v>31415226</v>
      </c>
      <c r="N46" s="88">
        <f t="shared" si="5"/>
        <v>101786295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274620562</v>
      </c>
      <c r="X46" s="88">
        <f t="shared" si="5"/>
        <v>193714201</v>
      </c>
      <c r="Y46" s="88">
        <f t="shared" si="5"/>
        <v>80906361</v>
      </c>
      <c r="Z46" s="208">
        <f>+IF(X46&lt;&gt;0,+(Y46/X46)*100,0)</f>
        <v>41.765838840075546</v>
      </c>
      <c r="AA46" s="206">
        <f>SUM(AA44:AA45)</f>
        <v>387428403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233016279</v>
      </c>
      <c r="D48" s="217">
        <f>SUM(D46:D47)</f>
        <v>0</v>
      </c>
      <c r="E48" s="218">
        <f t="shared" si="6"/>
        <v>387428403</v>
      </c>
      <c r="F48" s="219">
        <f t="shared" si="6"/>
        <v>387428403</v>
      </c>
      <c r="G48" s="219">
        <f t="shared" si="6"/>
        <v>219962384</v>
      </c>
      <c r="H48" s="220">
        <f t="shared" si="6"/>
        <v>-23542087</v>
      </c>
      <c r="I48" s="220">
        <f t="shared" si="6"/>
        <v>-23586030</v>
      </c>
      <c r="J48" s="220">
        <f t="shared" si="6"/>
        <v>172834267</v>
      </c>
      <c r="K48" s="220">
        <f t="shared" si="6"/>
        <v>93663648</v>
      </c>
      <c r="L48" s="220">
        <f t="shared" si="6"/>
        <v>-23292579</v>
      </c>
      <c r="M48" s="219">
        <f t="shared" si="6"/>
        <v>31415226</v>
      </c>
      <c r="N48" s="219">
        <f t="shared" si="6"/>
        <v>101786295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274620562</v>
      </c>
      <c r="X48" s="220">
        <f t="shared" si="6"/>
        <v>193714201</v>
      </c>
      <c r="Y48" s="220">
        <f t="shared" si="6"/>
        <v>80906361</v>
      </c>
      <c r="Z48" s="221">
        <f>+IF(X48&lt;&gt;0,+(Y48/X48)*100,0)</f>
        <v>41.765838840075546</v>
      </c>
      <c r="AA48" s="222">
        <f>SUM(AA46:AA47)</f>
        <v>387428403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21427606</v>
      </c>
      <c r="F5" s="100">
        <f t="shared" si="0"/>
        <v>21427606</v>
      </c>
      <c r="G5" s="100">
        <f t="shared" si="0"/>
        <v>0</v>
      </c>
      <c r="H5" s="100">
        <f t="shared" si="0"/>
        <v>1</v>
      </c>
      <c r="I5" s="100">
        <f t="shared" si="0"/>
        <v>4509115</v>
      </c>
      <c r="J5" s="100">
        <f t="shared" si="0"/>
        <v>4509116</v>
      </c>
      <c r="K5" s="100">
        <f t="shared" si="0"/>
        <v>655577</v>
      </c>
      <c r="L5" s="100">
        <f t="shared" si="0"/>
        <v>1948988</v>
      </c>
      <c r="M5" s="100">
        <f t="shared" si="0"/>
        <v>333174</v>
      </c>
      <c r="N5" s="100">
        <f t="shared" si="0"/>
        <v>2937739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7446855</v>
      </c>
      <c r="X5" s="100">
        <f t="shared" si="0"/>
        <v>10713803</v>
      </c>
      <c r="Y5" s="100">
        <f t="shared" si="0"/>
        <v>-3266948</v>
      </c>
      <c r="Z5" s="137">
        <f>+IF(X5&lt;&gt;0,+(Y5/X5)*100,0)</f>
        <v>-30.492888472935338</v>
      </c>
      <c r="AA5" s="153">
        <f>SUM(AA6:AA8)</f>
        <v>21427606</v>
      </c>
    </row>
    <row r="6" spans="1:27" ht="13.5">
      <c r="A6" s="138" t="s">
        <v>75</v>
      </c>
      <c r="B6" s="136"/>
      <c r="C6" s="155"/>
      <c r="D6" s="155"/>
      <c r="E6" s="156">
        <v>10500000</v>
      </c>
      <c r="F6" s="60">
        <v>10500000</v>
      </c>
      <c r="G6" s="60"/>
      <c r="H6" s="60">
        <v>1</v>
      </c>
      <c r="I6" s="60"/>
      <c r="J6" s="60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</v>
      </c>
      <c r="X6" s="60">
        <v>5250000</v>
      </c>
      <c r="Y6" s="60">
        <v>-5249999</v>
      </c>
      <c r="Z6" s="140">
        <v>-100</v>
      </c>
      <c r="AA6" s="62">
        <v>10500000</v>
      </c>
    </row>
    <row r="7" spans="1:27" ht="13.5">
      <c r="A7" s="138" t="s">
        <v>76</v>
      </c>
      <c r="B7" s="136"/>
      <c r="C7" s="157"/>
      <c r="D7" s="157"/>
      <c r="E7" s="158">
        <v>4494644</v>
      </c>
      <c r="F7" s="159">
        <v>4494644</v>
      </c>
      <c r="G7" s="159"/>
      <c r="H7" s="159"/>
      <c r="I7" s="159"/>
      <c r="J7" s="159"/>
      <c r="K7" s="159"/>
      <c r="L7" s="159">
        <v>33340</v>
      </c>
      <c r="M7" s="159">
        <v>156770</v>
      </c>
      <c r="N7" s="159">
        <v>190110</v>
      </c>
      <c r="O7" s="159"/>
      <c r="P7" s="159"/>
      <c r="Q7" s="159"/>
      <c r="R7" s="159"/>
      <c r="S7" s="159"/>
      <c r="T7" s="159"/>
      <c r="U7" s="159"/>
      <c r="V7" s="159"/>
      <c r="W7" s="159">
        <v>190110</v>
      </c>
      <c r="X7" s="159">
        <v>2247322</v>
      </c>
      <c r="Y7" s="159">
        <v>-2057212</v>
      </c>
      <c r="Z7" s="141">
        <v>-91.54</v>
      </c>
      <c r="AA7" s="225">
        <v>4494644</v>
      </c>
    </row>
    <row r="8" spans="1:27" ht="13.5">
      <c r="A8" s="138" t="s">
        <v>77</v>
      </c>
      <c r="B8" s="136"/>
      <c r="C8" s="155"/>
      <c r="D8" s="155"/>
      <c r="E8" s="156">
        <v>6432962</v>
      </c>
      <c r="F8" s="60">
        <v>6432962</v>
      </c>
      <c r="G8" s="60"/>
      <c r="H8" s="60"/>
      <c r="I8" s="60">
        <v>4509115</v>
      </c>
      <c r="J8" s="60">
        <v>4509115</v>
      </c>
      <c r="K8" s="60">
        <v>655577</v>
      </c>
      <c r="L8" s="60">
        <v>1915648</v>
      </c>
      <c r="M8" s="60">
        <v>176404</v>
      </c>
      <c r="N8" s="60">
        <v>2747629</v>
      </c>
      <c r="O8" s="60"/>
      <c r="P8" s="60"/>
      <c r="Q8" s="60"/>
      <c r="R8" s="60"/>
      <c r="S8" s="60"/>
      <c r="T8" s="60"/>
      <c r="U8" s="60"/>
      <c r="V8" s="60"/>
      <c r="W8" s="60">
        <v>7256744</v>
      </c>
      <c r="X8" s="60">
        <v>3216481</v>
      </c>
      <c r="Y8" s="60">
        <v>4040263</v>
      </c>
      <c r="Z8" s="140">
        <v>125.61</v>
      </c>
      <c r="AA8" s="62">
        <v>6432962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2623563</v>
      </c>
      <c r="F9" s="100">
        <f t="shared" si="1"/>
        <v>2623563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25284610</v>
      </c>
      <c r="L9" s="100">
        <f t="shared" si="1"/>
        <v>0</v>
      </c>
      <c r="M9" s="100">
        <f t="shared" si="1"/>
        <v>0</v>
      </c>
      <c r="N9" s="100">
        <f t="shared" si="1"/>
        <v>25284610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25284610</v>
      </c>
      <c r="X9" s="100">
        <f t="shared" si="1"/>
        <v>1311782</v>
      </c>
      <c r="Y9" s="100">
        <f t="shared" si="1"/>
        <v>23972828</v>
      </c>
      <c r="Z9" s="137">
        <f>+IF(X9&lt;&gt;0,+(Y9/X9)*100,0)</f>
        <v>1827.500910974537</v>
      </c>
      <c r="AA9" s="102">
        <f>SUM(AA10:AA14)</f>
        <v>2623563</v>
      </c>
    </row>
    <row r="10" spans="1:27" ht="13.5">
      <c r="A10" s="138" t="s">
        <v>79</v>
      </c>
      <c r="B10" s="136"/>
      <c r="C10" s="155"/>
      <c r="D10" s="155"/>
      <c r="E10" s="156">
        <v>2623563</v>
      </c>
      <c r="F10" s="60">
        <v>2623563</v>
      </c>
      <c r="G10" s="60"/>
      <c r="H10" s="60"/>
      <c r="I10" s="60"/>
      <c r="J10" s="60"/>
      <c r="K10" s="60">
        <v>25284610</v>
      </c>
      <c r="L10" s="60"/>
      <c r="M10" s="60"/>
      <c r="N10" s="60">
        <v>25284610</v>
      </c>
      <c r="O10" s="60"/>
      <c r="P10" s="60"/>
      <c r="Q10" s="60"/>
      <c r="R10" s="60"/>
      <c r="S10" s="60"/>
      <c r="T10" s="60"/>
      <c r="U10" s="60"/>
      <c r="V10" s="60"/>
      <c r="W10" s="60">
        <v>25284610</v>
      </c>
      <c r="X10" s="60">
        <v>1311782</v>
      </c>
      <c r="Y10" s="60">
        <v>23972828</v>
      </c>
      <c r="Z10" s="140">
        <v>1827.5</v>
      </c>
      <c r="AA10" s="62">
        <v>2623563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1934000</v>
      </c>
      <c r="F15" s="100">
        <f t="shared" si="2"/>
        <v>1934000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379999</v>
      </c>
      <c r="M15" s="100">
        <f t="shared" si="2"/>
        <v>124183</v>
      </c>
      <c r="N15" s="100">
        <f t="shared" si="2"/>
        <v>504182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504182</v>
      </c>
      <c r="X15" s="100">
        <f t="shared" si="2"/>
        <v>967000</v>
      </c>
      <c r="Y15" s="100">
        <f t="shared" si="2"/>
        <v>-462818</v>
      </c>
      <c r="Z15" s="137">
        <f>+IF(X15&lt;&gt;0,+(Y15/X15)*100,0)</f>
        <v>-47.8612202688728</v>
      </c>
      <c r="AA15" s="102">
        <f>SUM(AA16:AA18)</f>
        <v>1934000</v>
      </c>
    </row>
    <row r="16" spans="1:27" ht="13.5">
      <c r="A16" s="138" t="s">
        <v>85</v>
      </c>
      <c r="B16" s="136"/>
      <c r="C16" s="155"/>
      <c r="D16" s="155"/>
      <c r="E16" s="156">
        <v>1934000</v>
      </c>
      <c r="F16" s="60">
        <v>1934000</v>
      </c>
      <c r="G16" s="60"/>
      <c r="H16" s="60"/>
      <c r="I16" s="60"/>
      <c r="J16" s="60"/>
      <c r="K16" s="60"/>
      <c r="L16" s="60">
        <v>379999</v>
      </c>
      <c r="M16" s="60">
        <v>124183</v>
      </c>
      <c r="N16" s="60">
        <v>504182</v>
      </c>
      <c r="O16" s="60"/>
      <c r="P16" s="60"/>
      <c r="Q16" s="60"/>
      <c r="R16" s="60"/>
      <c r="S16" s="60"/>
      <c r="T16" s="60"/>
      <c r="U16" s="60"/>
      <c r="V16" s="60"/>
      <c r="W16" s="60">
        <v>504182</v>
      </c>
      <c r="X16" s="60">
        <v>967000</v>
      </c>
      <c r="Y16" s="60">
        <v>-462818</v>
      </c>
      <c r="Z16" s="140">
        <v>-47.86</v>
      </c>
      <c r="AA16" s="62">
        <v>1934000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377268232</v>
      </c>
      <c r="F19" s="100">
        <f t="shared" si="3"/>
        <v>377268232</v>
      </c>
      <c r="G19" s="100">
        <f t="shared" si="3"/>
        <v>18678100</v>
      </c>
      <c r="H19" s="100">
        <f t="shared" si="3"/>
        <v>21760413</v>
      </c>
      <c r="I19" s="100">
        <f t="shared" si="3"/>
        <v>34070797</v>
      </c>
      <c r="J19" s="100">
        <f t="shared" si="3"/>
        <v>74509310</v>
      </c>
      <c r="K19" s="100">
        <f t="shared" si="3"/>
        <v>0</v>
      </c>
      <c r="L19" s="100">
        <f t="shared" si="3"/>
        <v>25353581</v>
      </c>
      <c r="M19" s="100">
        <f t="shared" si="3"/>
        <v>29956026</v>
      </c>
      <c r="N19" s="100">
        <f t="shared" si="3"/>
        <v>55309607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129818917</v>
      </c>
      <c r="X19" s="100">
        <f t="shared" si="3"/>
        <v>188634116</v>
      </c>
      <c r="Y19" s="100">
        <f t="shared" si="3"/>
        <v>-58815199</v>
      </c>
      <c r="Z19" s="137">
        <f>+IF(X19&lt;&gt;0,+(Y19/X19)*100,0)</f>
        <v>-31.17951314808823</v>
      </c>
      <c r="AA19" s="102">
        <f>SUM(AA20:AA23)</f>
        <v>377268232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377268232</v>
      </c>
      <c r="F21" s="60">
        <v>377268232</v>
      </c>
      <c r="G21" s="60">
        <v>18678100</v>
      </c>
      <c r="H21" s="60">
        <v>21760413</v>
      </c>
      <c r="I21" s="60">
        <v>34070797</v>
      </c>
      <c r="J21" s="60">
        <v>74509310</v>
      </c>
      <c r="K21" s="60"/>
      <c r="L21" s="60">
        <v>25353581</v>
      </c>
      <c r="M21" s="60">
        <v>29956026</v>
      </c>
      <c r="N21" s="60">
        <v>55309607</v>
      </c>
      <c r="O21" s="60"/>
      <c r="P21" s="60"/>
      <c r="Q21" s="60"/>
      <c r="R21" s="60"/>
      <c r="S21" s="60"/>
      <c r="T21" s="60"/>
      <c r="U21" s="60"/>
      <c r="V21" s="60"/>
      <c r="W21" s="60">
        <v>129818917</v>
      </c>
      <c r="X21" s="60">
        <v>188634116</v>
      </c>
      <c r="Y21" s="60">
        <v>-58815199</v>
      </c>
      <c r="Z21" s="140">
        <v>-31.18</v>
      </c>
      <c r="AA21" s="62">
        <v>377268232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403253401</v>
      </c>
      <c r="F25" s="219">
        <f t="shared" si="4"/>
        <v>403253401</v>
      </c>
      <c r="G25" s="219">
        <f t="shared" si="4"/>
        <v>18678100</v>
      </c>
      <c r="H25" s="219">
        <f t="shared" si="4"/>
        <v>21760414</v>
      </c>
      <c r="I25" s="219">
        <f t="shared" si="4"/>
        <v>38579912</v>
      </c>
      <c r="J25" s="219">
        <f t="shared" si="4"/>
        <v>79018426</v>
      </c>
      <c r="K25" s="219">
        <f t="shared" si="4"/>
        <v>25940187</v>
      </c>
      <c r="L25" s="219">
        <f t="shared" si="4"/>
        <v>27682568</v>
      </c>
      <c r="M25" s="219">
        <f t="shared" si="4"/>
        <v>30413383</v>
      </c>
      <c r="N25" s="219">
        <f t="shared" si="4"/>
        <v>84036138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163054564</v>
      </c>
      <c r="X25" s="219">
        <f t="shared" si="4"/>
        <v>201626701</v>
      </c>
      <c r="Y25" s="219">
        <f t="shared" si="4"/>
        <v>-38572137</v>
      </c>
      <c r="Z25" s="231">
        <f>+IF(X25&lt;&gt;0,+(Y25/X25)*100,0)</f>
        <v>-19.130470720740504</v>
      </c>
      <c r="AA25" s="232">
        <f>+AA5+AA9+AA15+AA19+AA24</f>
        <v>403253401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356562000</v>
      </c>
      <c r="F28" s="60">
        <v>356562000</v>
      </c>
      <c r="G28" s="60">
        <v>18678100</v>
      </c>
      <c r="H28" s="60">
        <v>20884054</v>
      </c>
      <c r="I28" s="60">
        <v>34070797</v>
      </c>
      <c r="J28" s="60">
        <v>73632951</v>
      </c>
      <c r="K28" s="60">
        <v>24764618</v>
      </c>
      <c r="L28" s="60">
        <v>27649228</v>
      </c>
      <c r="M28" s="60">
        <v>30077610</v>
      </c>
      <c r="N28" s="60">
        <v>82491456</v>
      </c>
      <c r="O28" s="60"/>
      <c r="P28" s="60"/>
      <c r="Q28" s="60"/>
      <c r="R28" s="60"/>
      <c r="S28" s="60"/>
      <c r="T28" s="60"/>
      <c r="U28" s="60"/>
      <c r="V28" s="60"/>
      <c r="W28" s="60">
        <v>156124407</v>
      </c>
      <c r="X28" s="60">
        <v>178281000</v>
      </c>
      <c r="Y28" s="60">
        <v>-22156593</v>
      </c>
      <c r="Z28" s="140">
        <v>-12.43</v>
      </c>
      <c r="AA28" s="155">
        <v>356562000</v>
      </c>
    </row>
    <row r="29" spans="1:27" ht="13.5">
      <c r="A29" s="234" t="s">
        <v>134</v>
      </c>
      <c r="B29" s="136"/>
      <c r="C29" s="155"/>
      <c r="D29" s="155"/>
      <c r="E29" s="156">
        <v>2469000</v>
      </c>
      <c r="F29" s="60">
        <v>2469000</v>
      </c>
      <c r="G29" s="60"/>
      <c r="H29" s="60"/>
      <c r="I29" s="60">
        <v>755049</v>
      </c>
      <c r="J29" s="60">
        <v>755049</v>
      </c>
      <c r="K29" s="60"/>
      <c r="L29" s="60"/>
      <c r="M29" s="60">
        <v>176404</v>
      </c>
      <c r="N29" s="60">
        <v>176404</v>
      </c>
      <c r="O29" s="60"/>
      <c r="P29" s="60"/>
      <c r="Q29" s="60"/>
      <c r="R29" s="60"/>
      <c r="S29" s="60"/>
      <c r="T29" s="60"/>
      <c r="U29" s="60"/>
      <c r="V29" s="60"/>
      <c r="W29" s="60">
        <v>931453</v>
      </c>
      <c r="X29" s="60">
        <v>1234500</v>
      </c>
      <c r="Y29" s="60">
        <v>-303047</v>
      </c>
      <c r="Z29" s="140">
        <v>-24.55</v>
      </c>
      <c r="AA29" s="62">
        <v>2469000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359031000</v>
      </c>
      <c r="F32" s="77">
        <f t="shared" si="5"/>
        <v>359031000</v>
      </c>
      <c r="G32" s="77">
        <f t="shared" si="5"/>
        <v>18678100</v>
      </c>
      <c r="H32" s="77">
        <f t="shared" si="5"/>
        <v>20884054</v>
      </c>
      <c r="I32" s="77">
        <f t="shared" si="5"/>
        <v>34825846</v>
      </c>
      <c r="J32" s="77">
        <f t="shared" si="5"/>
        <v>74388000</v>
      </c>
      <c r="K32" s="77">
        <f t="shared" si="5"/>
        <v>24764618</v>
      </c>
      <c r="L32" s="77">
        <f t="shared" si="5"/>
        <v>27649228</v>
      </c>
      <c r="M32" s="77">
        <f t="shared" si="5"/>
        <v>30254014</v>
      </c>
      <c r="N32" s="77">
        <f t="shared" si="5"/>
        <v>82667860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157055860</v>
      </c>
      <c r="X32" s="77">
        <f t="shared" si="5"/>
        <v>179515500</v>
      </c>
      <c r="Y32" s="77">
        <f t="shared" si="5"/>
        <v>-22459640</v>
      </c>
      <c r="Z32" s="212">
        <f>+IF(X32&lt;&gt;0,+(Y32/X32)*100,0)</f>
        <v>-12.511253902866326</v>
      </c>
      <c r="AA32" s="79">
        <f>SUM(AA28:AA31)</f>
        <v>359031000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44222401</v>
      </c>
      <c r="F35" s="60">
        <v>44222401</v>
      </c>
      <c r="G35" s="60"/>
      <c r="H35" s="60">
        <v>876360</v>
      </c>
      <c r="I35" s="60">
        <v>3754066</v>
      </c>
      <c r="J35" s="60">
        <v>4630426</v>
      </c>
      <c r="K35" s="60">
        <v>1175569</v>
      </c>
      <c r="L35" s="60">
        <v>33340</v>
      </c>
      <c r="M35" s="60">
        <v>159369</v>
      </c>
      <c r="N35" s="60">
        <v>1368278</v>
      </c>
      <c r="O35" s="60"/>
      <c r="P35" s="60"/>
      <c r="Q35" s="60"/>
      <c r="R35" s="60"/>
      <c r="S35" s="60"/>
      <c r="T35" s="60"/>
      <c r="U35" s="60"/>
      <c r="V35" s="60"/>
      <c r="W35" s="60">
        <v>5998704</v>
      </c>
      <c r="X35" s="60">
        <v>22111201</v>
      </c>
      <c r="Y35" s="60">
        <v>-16112497</v>
      </c>
      <c r="Z35" s="140">
        <v>-72.87</v>
      </c>
      <c r="AA35" s="62">
        <v>44222401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403253401</v>
      </c>
      <c r="F36" s="220">
        <f t="shared" si="6"/>
        <v>403253401</v>
      </c>
      <c r="G36" s="220">
        <f t="shared" si="6"/>
        <v>18678100</v>
      </c>
      <c r="H36" s="220">
        <f t="shared" si="6"/>
        <v>21760414</v>
      </c>
      <c r="I36" s="220">
        <f t="shared" si="6"/>
        <v>38579912</v>
      </c>
      <c r="J36" s="220">
        <f t="shared" si="6"/>
        <v>79018426</v>
      </c>
      <c r="K36" s="220">
        <f t="shared" si="6"/>
        <v>25940187</v>
      </c>
      <c r="L36" s="220">
        <f t="shared" si="6"/>
        <v>27682568</v>
      </c>
      <c r="M36" s="220">
        <f t="shared" si="6"/>
        <v>30413383</v>
      </c>
      <c r="N36" s="220">
        <f t="shared" si="6"/>
        <v>84036138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163054564</v>
      </c>
      <c r="X36" s="220">
        <f t="shared" si="6"/>
        <v>201626701</v>
      </c>
      <c r="Y36" s="220">
        <f t="shared" si="6"/>
        <v>-38572137</v>
      </c>
      <c r="Z36" s="221">
        <f>+IF(X36&lt;&gt;0,+(Y36/X36)*100,0)</f>
        <v>-19.130470720740504</v>
      </c>
      <c r="AA36" s="239">
        <f>SUM(AA32:AA35)</f>
        <v>403253401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89550879</v>
      </c>
      <c r="D6" s="155"/>
      <c r="E6" s="59"/>
      <c r="F6" s="60"/>
      <c r="G6" s="60">
        <v>77469379</v>
      </c>
      <c r="H6" s="60">
        <v>-37109210</v>
      </c>
      <c r="I6" s="60">
        <v>-18883212</v>
      </c>
      <c r="J6" s="60">
        <v>-18883212</v>
      </c>
      <c r="K6" s="60">
        <v>83457247</v>
      </c>
      <c r="L6" s="60">
        <v>-37447939</v>
      </c>
      <c r="M6" s="60">
        <v>-26085957</v>
      </c>
      <c r="N6" s="60">
        <v>-26085957</v>
      </c>
      <c r="O6" s="60"/>
      <c r="P6" s="60"/>
      <c r="Q6" s="60"/>
      <c r="R6" s="60"/>
      <c r="S6" s="60"/>
      <c r="T6" s="60"/>
      <c r="U6" s="60"/>
      <c r="V6" s="60"/>
      <c r="W6" s="60">
        <v>-26085957</v>
      </c>
      <c r="X6" s="60"/>
      <c r="Y6" s="60">
        <v>-26085957</v>
      </c>
      <c r="Z6" s="140"/>
      <c r="AA6" s="62"/>
    </row>
    <row r="7" spans="1:27" ht="13.5">
      <c r="A7" s="249" t="s">
        <v>144</v>
      </c>
      <c r="B7" s="182"/>
      <c r="C7" s="155">
        <v>1924639</v>
      </c>
      <c r="D7" s="155"/>
      <c r="E7" s="59">
        <v>217245600</v>
      </c>
      <c r="F7" s="60">
        <v>217245600</v>
      </c>
      <c r="G7" s="60"/>
      <c r="H7" s="60"/>
      <c r="I7" s="60"/>
      <c r="J7" s="60"/>
      <c r="K7" s="60"/>
      <c r="L7" s="60"/>
      <c r="M7" s="60">
        <v>537864</v>
      </c>
      <c r="N7" s="60">
        <v>537864</v>
      </c>
      <c r="O7" s="60"/>
      <c r="P7" s="60"/>
      <c r="Q7" s="60"/>
      <c r="R7" s="60"/>
      <c r="S7" s="60"/>
      <c r="T7" s="60"/>
      <c r="U7" s="60"/>
      <c r="V7" s="60"/>
      <c r="W7" s="60">
        <v>537864</v>
      </c>
      <c r="X7" s="60">
        <v>108622800</v>
      </c>
      <c r="Y7" s="60">
        <v>-108084936</v>
      </c>
      <c r="Z7" s="140">
        <v>-99.5</v>
      </c>
      <c r="AA7" s="62">
        <v>217245600</v>
      </c>
    </row>
    <row r="8" spans="1:27" ht="13.5">
      <c r="A8" s="249" t="s">
        <v>145</v>
      </c>
      <c r="B8" s="182"/>
      <c r="C8" s="155">
        <v>16222743</v>
      </c>
      <c r="D8" s="155"/>
      <c r="E8" s="59">
        <v>19337076</v>
      </c>
      <c r="F8" s="60">
        <v>19337076</v>
      </c>
      <c r="G8" s="60">
        <v>-162097</v>
      </c>
      <c r="H8" s="60">
        <v>741317</v>
      </c>
      <c r="I8" s="60">
        <v>2009549</v>
      </c>
      <c r="J8" s="60">
        <v>2009549</v>
      </c>
      <c r="K8" s="60">
        <v>1975404</v>
      </c>
      <c r="L8" s="60">
        <v>8874081</v>
      </c>
      <c r="M8" s="60">
        <v>9106424</v>
      </c>
      <c r="N8" s="60">
        <v>9106424</v>
      </c>
      <c r="O8" s="60"/>
      <c r="P8" s="60"/>
      <c r="Q8" s="60"/>
      <c r="R8" s="60"/>
      <c r="S8" s="60"/>
      <c r="T8" s="60"/>
      <c r="U8" s="60"/>
      <c r="V8" s="60"/>
      <c r="W8" s="60">
        <v>9106424</v>
      </c>
      <c r="X8" s="60">
        <v>9668538</v>
      </c>
      <c r="Y8" s="60">
        <v>-562114</v>
      </c>
      <c r="Z8" s="140">
        <v>-5.81</v>
      </c>
      <c r="AA8" s="62">
        <v>19337076</v>
      </c>
    </row>
    <row r="9" spans="1:27" ht="13.5">
      <c r="A9" s="249" t="s">
        <v>146</v>
      </c>
      <c r="B9" s="182"/>
      <c r="C9" s="155">
        <v>4478807</v>
      </c>
      <c r="D9" s="155"/>
      <c r="E9" s="59">
        <v>4303297</v>
      </c>
      <c r="F9" s="60">
        <v>4303297</v>
      </c>
      <c r="G9" s="60">
        <v>-4226364</v>
      </c>
      <c r="H9" s="60">
        <v>-4653390</v>
      </c>
      <c r="I9" s="60">
        <v>-3213425</v>
      </c>
      <c r="J9" s="60">
        <v>-3213425</v>
      </c>
      <c r="K9" s="60">
        <v>-3279674</v>
      </c>
      <c r="L9" s="60">
        <v>-3042657</v>
      </c>
      <c r="M9" s="60">
        <v>-4013490</v>
      </c>
      <c r="N9" s="60">
        <v>-4013490</v>
      </c>
      <c r="O9" s="60"/>
      <c r="P9" s="60"/>
      <c r="Q9" s="60"/>
      <c r="R9" s="60"/>
      <c r="S9" s="60"/>
      <c r="T9" s="60"/>
      <c r="U9" s="60"/>
      <c r="V9" s="60"/>
      <c r="W9" s="60">
        <v>-4013490</v>
      </c>
      <c r="X9" s="60">
        <v>2151649</v>
      </c>
      <c r="Y9" s="60">
        <v>-6165139</v>
      </c>
      <c r="Z9" s="140">
        <v>-286.53</v>
      </c>
      <c r="AA9" s="62">
        <v>4303297</v>
      </c>
    </row>
    <row r="10" spans="1:27" ht="13.5">
      <c r="A10" s="249" t="s">
        <v>147</v>
      </c>
      <c r="B10" s="182"/>
      <c r="C10" s="155">
        <v>9958786</v>
      </c>
      <c r="D10" s="155"/>
      <c r="E10" s="59">
        <v>15896119</v>
      </c>
      <c r="F10" s="60">
        <v>15896119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7948060</v>
      </c>
      <c r="Y10" s="159">
        <v>-7948060</v>
      </c>
      <c r="Z10" s="141">
        <v>-100</v>
      </c>
      <c r="AA10" s="225">
        <v>15896119</v>
      </c>
    </row>
    <row r="11" spans="1:27" ht="13.5">
      <c r="A11" s="249" t="s">
        <v>148</v>
      </c>
      <c r="B11" s="182"/>
      <c r="C11" s="155">
        <v>3351202</v>
      </c>
      <c r="D11" s="155"/>
      <c r="E11" s="59">
        <v>6460081</v>
      </c>
      <c r="F11" s="60">
        <v>6460081</v>
      </c>
      <c r="G11" s="60"/>
      <c r="H11" s="60">
        <v>-73701</v>
      </c>
      <c r="I11" s="60">
        <v>549317</v>
      </c>
      <c r="J11" s="60">
        <v>549317</v>
      </c>
      <c r="K11" s="60">
        <v>542817</v>
      </c>
      <c r="L11" s="60">
        <v>537892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3230041</v>
      </c>
      <c r="Y11" s="60">
        <v>-3230041</v>
      </c>
      <c r="Z11" s="140">
        <v>-100</v>
      </c>
      <c r="AA11" s="62">
        <v>6460081</v>
      </c>
    </row>
    <row r="12" spans="1:27" ht="13.5">
      <c r="A12" s="250" t="s">
        <v>56</v>
      </c>
      <c r="B12" s="251"/>
      <c r="C12" s="168">
        <f aca="true" t="shared" si="0" ref="C12:Y12">SUM(C6:C11)</f>
        <v>125487056</v>
      </c>
      <c r="D12" s="168">
        <f>SUM(D6:D11)</f>
        <v>0</v>
      </c>
      <c r="E12" s="72">
        <f t="shared" si="0"/>
        <v>263242173</v>
      </c>
      <c r="F12" s="73">
        <f t="shared" si="0"/>
        <v>263242173</v>
      </c>
      <c r="G12" s="73">
        <f t="shared" si="0"/>
        <v>73080918</v>
      </c>
      <c r="H12" s="73">
        <f t="shared" si="0"/>
        <v>-41094984</v>
      </c>
      <c r="I12" s="73">
        <f t="shared" si="0"/>
        <v>-19537771</v>
      </c>
      <c r="J12" s="73">
        <f t="shared" si="0"/>
        <v>-19537771</v>
      </c>
      <c r="K12" s="73">
        <f t="shared" si="0"/>
        <v>82695794</v>
      </c>
      <c r="L12" s="73">
        <f t="shared" si="0"/>
        <v>-31078623</v>
      </c>
      <c r="M12" s="73">
        <f t="shared" si="0"/>
        <v>-20455159</v>
      </c>
      <c r="N12" s="73">
        <f t="shared" si="0"/>
        <v>-20455159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-20455159</v>
      </c>
      <c r="X12" s="73">
        <f t="shared" si="0"/>
        <v>131621088</v>
      </c>
      <c r="Y12" s="73">
        <f t="shared" si="0"/>
        <v>-152076247</v>
      </c>
      <c r="Z12" s="170">
        <f>+IF(X12&lt;&gt;0,+(Y12/X12)*100,0)</f>
        <v>-115.54094356065497</v>
      </c>
      <c r="AA12" s="74">
        <f>SUM(AA6:AA11)</f>
        <v>263242173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4009170</v>
      </c>
      <c r="D15" s="155"/>
      <c r="E15" s="59">
        <v>4116819</v>
      </c>
      <c r="F15" s="60">
        <v>4116819</v>
      </c>
      <c r="G15" s="60">
        <v>-2022</v>
      </c>
      <c r="H15" s="60">
        <v>-5374</v>
      </c>
      <c r="I15" s="60">
        <v>-6778</v>
      </c>
      <c r="J15" s="60">
        <v>-6778</v>
      </c>
      <c r="K15" s="60">
        <v>-6778</v>
      </c>
      <c r="L15" s="60">
        <v>-6778</v>
      </c>
      <c r="M15" s="60">
        <v>-6778</v>
      </c>
      <c r="N15" s="60">
        <v>-6778</v>
      </c>
      <c r="O15" s="60"/>
      <c r="P15" s="60"/>
      <c r="Q15" s="60"/>
      <c r="R15" s="60"/>
      <c r="S15" s="60"/>
      <c r="T15" s="60"/>
      <c r="U15" s="60"/>
      <c r="V15" s="60"/>
      <c r="W15" s="60">
        <v>-6778</v>
      </c>
      <c r="X15" s="60">
        <v>2058410</v>
      </c>
      <c r="Y15" s="60">
        <v>-2065188</v>
      </c>
      <c r="Z15" s="140">
        <v>-100.33</v>
      </c>
      <c r="AA15" s="62">
        <v>4116819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100000000</v>
      </c>
      <c r="H16" s="159">
        <v>180000000</v>
      </c>
      <c r="I16" s="159">
        <v>100000000</v>
      </c>
      <c r="J16" s="60">
        <v>100000000</v>
      </c>
      <c r="K16" s="159">
        <v>60000000</v>
      </c>
      <c r="L16" s="159">
        <v>125000000</v>
      </c>
      <c r="M16" s="60">
        <v>125000000</v>
      </c>
      <c r="N16" s="159">
        <v>125000000</v>
      </c>
      <c r="O16" s="159"/>
      <c r="P16" s="159"/>
      <c r="Q16" s="60"/>
      <c r="R16" s="159"/>
      <c r="S16" s="159"/>
      <c r="T16" s="60"/>
      <c r="U16" s="159"/>
      <c r="V16" s="159"/>
      <c r="W16" s="159">
        <v>125000000</v>
      </c>
      <c r="X16" s="60"/>
      <c r="Y16" s="159">
        <v>125000000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1759833401</v>
      </c>
      <c r="D19" s="155"/>
      <c r="E19" s="59">
        <v>2308363263</v>
      </c>
      <c r="F19" s="60">
        <v>2308363263</v>
      </c>
      <c r="G19" s="60"/>
      <c r="H19" s="60"/>
      <c r="I19" s="60"/>
      <c r="J19" s="60"/>
      <c r="K19" s="60"/>
      <c r="L19" s="60"/>
      <c r="M19" s="60">
        <v>4448180</v>
      </c>
      <c r="N19" s="60">
        <v>4448180</v>
      </c>
      <c r="O19" s="60"/>
      <c r="P19" s="60"/>
      <c r="Q19" s="60"/>
      <c r="R19" s="60"/>
      <c r="S19" s="60"/>
      <c r="T19" s="60"/>
      <c r="U19" s="60"/>
      <c r="V19" s="60"/>
      <c r="W19" s="60">
        <v>4448180</v>
      </c>
      <c r="X19" s="60">
        <v>1154181632</v>
      </c>
      <c r="Y19" s="60">
        <v>-1149733452</v>
      </c>
      <c r="Z19" s="140">
        <v>-99.61</v>
      </c>
      <c r="AA19" s="62">
        <v>2308363263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378216</v>
      </c>
      <c r="D22" s="155"/>
      <c r="E22" s="59">
        <v>310635</v>
      </c>
      <c r="F22" s="60">
        <v>310635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155318</v>
      </c>
      <c r="Y22" s="60">
        <v>-155318</v>
      </c>
      <c r="Z22" s="140">
        <v>-100</v>
      </c>
      <c r="AA22" s="62">
        <v>310635</v>
      </c>
    </row>
    <row r="23" spans="1:27" ht="13.5">
      <c r="A23" s="249" t="s">
        <v>158</v>
      </c>
      <c r="B23" s="182"/>
      <c r="C23" s="155">
        <v>988477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1765209264</v>
      </c>
      <c r="D24" s="168">
        <f>SUM(D15:D23)</f>
        <v>0</v>
      </c>
      <c r="E24" s="76">
        <f t="shared" si="1"/>
        <v>2312790717</v>
      </c>
      <c r="F24" s="77">
        <f t="shared" si="1"/>
        <v>2312790717</v>
      </c>
      <c r="G24" s="77">
        <f t="shared" si="1"/>
        <v>99997978</v>
      </c>
      <c r="H24" s="77">
        <f t="shared" si="1"/>
        <v>179994626</v>
      </c>
      <c r="I24" s="77">
        <f t="shared" si="1"/>
        <v>99993222</v>
      </c>
      <c r="J24" s="77">
        <f t="shared" si="1"/>
        <v>99993222</v>
      </c>
      <c r="K24" s="77">
        <f t="shared" si="1"/>
        <v>59993222</v>
      </c>
      <c r="L24" s="77">
        <f t="shared" si="1"/>
        <v>124993222</v>
      </c>
      <c r="M24" s="77">
        <f t="shared" si="1"/>
        <v>129441402</v>
      </c>
      <c r="N24" s="77">
        <f t="shared" si="1"/>
        <v>129441402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129441402</v>
      </c>
      <c r="X24" s="77">
        <f t="shared" si="1"/>
        <v>1156395360</v>
      </c>
      <c r="Y24" s="77">
        <f t="shared" si="1"/>
        <v>-1026953958</v>
      </c>
      <c r="Z24" s="212">
        <f>+IF(X24&lt;&gt;0,+(Y24/X24)*100,0)</f>
        <v>-88.80647514877612</v>
      </c>
      <c r="AA24" s="79">
        <f>SUM(AA15:AA23)</f>
        <v>2312790717</v>
      </c>
    </row>
    <row r="25" spans="1:27" ht="13.5">
      <c r="A25" s="250" t="s">
        <v>159</v>
      </c>
      <c r="B25" s="251"/>
      <c r="C25" s="168">
        <f aca="true" t="shared" si="2" ref="C25:Y25">+C12+C24</f>
        <v>1890696320</v>
      </c>
      <c r="D25" s="168">
        <f>+D12+D24</f>
        <v>0</v>
      </c>
      <c r="E25" s="72">
        <f t="shared" si="2"/>
        <v>2576032890</v>
      </c>
      <c r="F25" s="73">
        <f t="shared" si="2"/>
        <v>2576032890</v>
      </c>
      <c r="G25" s="73">
        <f t="shared" si="2"/>
        <v>173078896</v>
      </c>
      <c r="H25" s="73">
        <f t="shared" si="2"/>
        <v>138899642</v>
      </c>
      <c r="I25" s="73">
        <f t="shared" si="2"/>
        <v>80455451</v>
      </c>
      <c r="J25" s="73">
        <f t="shared" si="2"/>
        <v>80455451</v>
      </c>
      <c r="K25" s="73">
        <f t="shared" si="2"/>
        <v>142689016</v>
      </c>
      <c r="L25" s="73">
        <f t="shared" si="2"/>
        <v>93914599</v>
      </c>
      <c r="M25" s="73">
        <f t="shared" si="2"/>
        <v>108986243</v>
      </c>
      <c r="N25" s="73">
        <f t="shared" si="2"/>
        <v>108986243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108986243</v>
      </c>
      <c r="X25" s="73">
        <f t="shared" si="2"/>
        <v>1288016448</v>
      </c>
      <c r="Y25" s="73">
        <f t="shared" si="2"/>
        <v>-1179030205</v>
      </c>
      <c r="Z25" s="170">
        <f>+IF(X25&lt;&gt;0,+(Y25/X25)*100,0)</f>
        <v>-91.53844322646414</v>
      </c>
      <c r="AA25" s="74">
        <f>+AA12+AA24</f>
        <v>2576032890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32712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3218441</v>
      </c>
      <c r="D31" s="155"/>
      <c r="E31" s="59">
        <v>3275683</v>
      </c>
      <c r="F31" s="60">
        <v>3275683</v>
      </c>
      <c r="G31" s="60">
        <v>-796</v>
      </c>
      <c r="H31" s="60">
        <v>-2231</v>
      </c>
      <c r="I31" s="60">
        <v>-5700</v>
      </c>
      <c r="J31" s="60">
        <v>-5700</v>
      </c>
      <c r="K31" s="60">
        <v>-8134</v>
      </c>
      <c r="L31" s="60">
        <v>6090584</v>
      </c>
      <c r="M31" s="60">
        <v>6063276</v>
      </c>
      <c r="N31" s="60">
        <v>6063276</v>
      </c>
      <c r="O31" s="60"/>
      <c r="P31" s="60"/>
      <c r="Q31" s="60"/>
      <c r="R31" s="60"/>
      <c r="S31" s="60"/>
      <c r="T31" s="60"/>
      <c r="U31" s="60"/>
      <c r="V31" s="60"/>
      <c r="W31" s="60">
        <v>6063276</v>
      </c>
      <c r="X31" s="60">
        <v>1637842</v>
      </c>
      <c r="Y31" s="60">
        <v>4425434</v>
      </c>
      <c r="Z31" s="140">
        <v>270.2</v>
      </c>
      <c r="AA31" s="62">
        <v>3275683</v>
      </c>
    </row>
    <row r="32" spans="1:27" ht="13.5">
      <c r="A32" s="249" t="s">
        <v>164</v>
      </c>
      <c r="B32" s="182"/>
      <c r="C32" s="155">
        <v>85423040</v>
      </c>
      <c r="D32" s="155"/>
      <c r="E32" s="59">
        <v>74178159</v>
      </c>
      <c r="F32" s="60">
        <v>74178159</v>
      </c>
      <c r="G32" s="60">
        <v>-28962611</v>
      </c>
      <c r="H32" s="60">
        <v>-29393715</v>
      </c>
      <c r="I32" s="60">
        <v>-23177778</v>
      </c>
      <c r="J32" s="60">
        <v>-23177778</v>
      </c>
      <c r="K32" s="60">
        <v>-23175245</v>
      </c>
      <c r="L32" s="60">
        <v>-27458351</v>
      </c>
      <c r="M32" s="60">
        <v>-27473007</v>
      </c>
      <c r="N32" s="60">
        <v>-27473007</v>
      </c>
      <c r="O32" s="60"/>
      <c r="P32" s="60"/>
      <c r="Q32" s="60"/>
      <c r="R32" s="60"/>
      <c r="S32" s="60"/>
      <c r="T32" s="60"/>
      <c r="U32" s="60"/>
      <c r="V32" s="60"/>
      <c r="W32" s="60">
        <v>-27473007</v>
      </c>
      <c r="X32" s="60">
        <v>37089080</v>
      </c>
      <c r="Y32" s="60">
        <v>-64562087</v>
      </c>
      <c r="Z32" s="140">
        <v>-174.07</v>
      </c>
      <c r="AA32" s="62">
        <v>74178159</v>
      </c>
    </row>
    <row r="33" spans="1:27" ht="13.5">
      <c r="A33" s="249" t="s">
        <v>165</v>
      </c>
      <c r="B33" s="182"/>
      <c r="C33" s="155">
        <v>5280541</v>
      </c>
      <c r="D33" s="155"/>
      <c r="E33" s="59"/>
      <c r="F33" s="60"/>
      <c r="G33" s="60">
        <v>758019</v>
      </c>
      <c r="H33" s="60">
        <v>12331860</v>
      </c>
      <c r="I33" s="60">
        <v>9843743</v>
      </c>
      <c r="J33" s="60">
        <v>9843743</v>
      </c>
      <c r="K33" s="60">
        <v>4353747</v>
      </c>
      <c r="L33" s="60">
        <v>4738830</v>
      </c>
      <c r="M33" s="60">
        <v>-2061744</v>
      </c>
      <c r="N33" s="60">
        <v>-2061744</v>
      </c>
      <c r="O33" s="60"/>
      <c r="P33" s="60"/>
      <c r="Q33" s="60"/>
      <c r="R33" s="60"/>
      <c r="S33" s="60"/>
      <c r="T33" s="60"/>
      <c r="U33" s="60"/>
      <c r="V33" s="60"/>
      <c r="W33" s="60">
        <v>-2061744</v>
      </c>
      <c r="X33" s="60"/>
      <c r="Y33" s="60">
        <v>-2061744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93954734</v>
      </c>
      <c r="D34" s="168">
        <f>SUM(D29:D33)</f>
        <v>0</v>
      </c>
      <c r="E34" s="72">
        <f t="shared" si="3"/>
        <v>77453842</v>
      </c>
      <c r="F34" s="73">
        <f t="shared" si="3"/>
        <v>77453842</v>
      </c>
      <c r="G34" s="73">
        <f t="shared" si="3"/>
        <v>-28205388</v>
      </c>
      <c r="H34" s="73">
        <f t="shared" si="3"/>
        <v>-17064086</v>
      </c>
      <c r="I34" s="73">
        <f t="shared" si="3"/>
        <v>-13339735</v>
      </c>
      <c r="J34" s="73">
        <f t="shared" si="3"/>
        <v>-13339735</v>
      </c>
      <c r="K34" s="73">
        <f t="shared" si="3"/>
        <v>-18829632</v>
      </c>
      <c r="L34" s="73">
        <f t="shared" si="3"/>
        <v>-16628937</v>
      </c>
      <c r="M34" s="73">
        <f t="shared" si="3"/>
        <v>-23471475</v>
      </c>
      <c r="N34" s="73">
        <f t="shared" si="3"/>
        <v>-23471475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-23471475</v>
      </c>
      <c r="X34" s="73">
        <f t="shared" si="3"/>
        <v>38726922</v>
      </c>
      <c r="Y34" s="73">
        <f t="shared" si="3"/>
        <v>-62198397</v>
      </c>
      <c r="Z34" s="170">
        <f>+IF(X34&lt;&gt;0,+(Y34/X34)*100,0)</f>
        <v>-160.6076439537333</v>
      </c>
      <c r="AA34" s="74">
        <f>SUM(AA29:AA33)</f>
        <v>77453842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5325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5325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93960059</v>
      </c>
      <c r="D40" s="168">
        <f>+D34+D39</f>
        <v>0</v>
      </c>
      <c r="E40" s="72">
        <f t="shared" si="5"/>
        <v>77453842</v>
      </c>
      <c r="F40" s="73">
        <f t="shared" si="5"/>
        <v>77453842</v>
      </c>
      <c r="G40" s="73">
        <f t="shared" si="5"/>
        <v>-28205388</v>
      </c>
      <c r="H40" s="73">
        <f t="shared" si="5"/>
        <v>-17064086</v>
      </c>
      <c r="I40" s="73">
        <f t="shared" si="5"/>
        <v>-13339735</v>
      </c>
      <c r="J40" s="73">
        <f t="shared" si="5"/>
        <v>-13339735</v>
      </c>
      <c r="K40" s="73">
        <f t="shared" si="5"/>
        <v>-18829632</v>
      </c>
      <c r="L40" s="73">
        <f t="shared" si="5"/>
        <v>-16628937</v>
      </c>
      <c r="M40" s="73">
        <f t="shared" si="5"/>
        <v>-23471475</v>
      </c>
      <c r="N40" s="73">
        <f t="shared" si="5"/>
        <v>-23471475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-23471475</v>
      </c>
      <c r="X40" s="73">
        <f t="shared" si="5"/>
        <v>38726922</v>
      </c>
      <c r="Y40" s="73">
        <f t="shared" si="5"/>
        <v>-62198397</v>
      </c>
      <c r="Z40" s="170">
        <f>+IF(X40&lt;&gt;0,+(Y40/X40)*100,0)</f>
        <v>-160.6076439537333</v>
      </c>
      <c r="AA40" s="74">
        <f>+AA34+AA39</f>
        <v>77453842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1796736261</v>
      </c>
      <c r="D42" s="257">
        <f>+D25-D40</f>
        <v>0</v>
      </c>
      <c r="E42" s="258">
        <f t="shared" si="6"/>
        <v>2498579048</v>
      </c>
      <c r="F42" s="259">
        <f t="shared" si="6"/>
        <v>2498579048</v>
      </c>
      <c r="G42" s="259">
        <f t="shared" si="6"/>
        <v>201284284</v>
      </c>
      <c r="H42" s="259">
        <f t="shared" si="6"/>
        <v>155963728</v>
      </c>
      <c r="I42" s="259">
        <f t="shared" si="6"/>
        <v>93795186</v>
      </c>
      <c r="J42" s="259">
        <f t="shared" si="6"/>
        <v>93795186</v>
      </c>
      <c r="K42" s="259">
        <f t="shared" si="6"/>
        <v>161518648</v>
      </c>
      <c r="L42" s="259">
        <f t="shared" si="6"/>
        <v>110543536</v>
      </c>
      <c r="M42" s="259">
        <f t="shared" si="6"/>
        <v>132457718</v>
      </c>
      <c r="N42" s="259">
        <f t="shared" si="6"/>
        <v>132457718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132457718</v>
      </c>
      <c r="X42" s="259">
        <f t="shared" si="6"/>
        <v>1249289526</v>
      </c>
      <c r="Y42" s="259">
        <f t="shared" si="6"/>
        <v>-1116831808</v>
      </c>
      <c r="Z42" s="260">
        <f>+IF(X42&lt;&gt;0,+(Y42/X42)*100,0)</f>
        <v>-89.39735623782057</v>
      </c>
      <c r="AA42" s="261">
        <f>+AA25-AA40</f>
        <v>2498579048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1796736261</v>
      </c>
      <c r="D45" s="155"/>
      <c r="E45" s="59">
        <v>2498579048</v>
      </c>
      <c r="F45" s="60">
        <v>2498579048</v>
      </c>
      <c r="G45" s="60"/>
      <c r="H45" s="60">
        <v>155963728</v>
      </c>
      <c r="I45" s="60"/>
      <c r="J45" s="60"/>
      <c r="K45" s="60">
        <v>161518648</v>
      </c>
      <c r="L45" s="60">
        <v>110543536</v>
      </c>
      <c r="M45" s="60">
        <v>132457718</v>
      </c>
      <c r="N45" s="60">
        <v>132457718</v>
      </c>
      <c r="O45" s="60"/>
      <c r="P45" s="60"/>
      <c r="Q45" s="60"/>
      <c r="R45" s="60"/>
      <c r="S45" s="60"/>
      <c r="T45" s="60"/>
      <c r="U45" s="60"/>
      <c r="V45" s="60"/>
      <c r="W45" s="60">
        <v>132457718</v>
      </c>
      <c r="X45" s="60">
        <v>1249289524</v>
      </c>
      <c r="Y45" s="60">
        <v>-1116831806</v>
      </c>
      <c r="Z45" s="139">
        <v>-89.4</v>
      </c>
      <c r="AA45" s="62">
        <v>2498579048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>
        <v>201284284</v>
      </c>
      <c r="H47" s="60"/>
      <c r="I47" s="60">
        <v>93795186</v>
      </c>
      <c r="J47" s="60">
        <v>93795186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1796736261</v>
      </c>
      <c r="D48" s="217">
        <f>SUM(D45:D47)</f>
        <v>0</v>
      </c>
      <c r="E48" s="264">
        <f t="shared" si="7"/>
        <v>2498579048</v>
      </c>
      <c r="F48" s="219">
        <f t="shared" si="7"/>
        <v>2498579048</v>
      </c>
      <c r="G48" s="219">
        <f t="shared" si="7"/>
        <v>201284284</v>
      </c>
      <c r="H48" s="219">
        <f t="shared" si="7"/>
        <v>155963728</v>
      </c>
      <c r="I48" s="219">
        <f t="shared" si="7"/>
        <v>93795186</v>
      </c>
      <c r="J48" s="219">
        <f t="shared" si="7"/>
        <v>93795186</v>
      </c>
      <c r="K48" s="219">
        <f t="shared" si="7"/>
        <v>161518648</v>
      </c>
      <c r="L48" s="219">
        <f t="shared" si="7"/>
        <v>110543536</v>
      </c>
      <c r="M48" s="219">
        <f t="shared" si="7"/>
        <v>132457718</v>
      </c>
      <c r="N48" s="219">
        <f t="shared" si="7"/>
        <v>132457718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132457718</v>
      </c>
      <c r="X48" s="219">
        <f t="shared" si="7"/>
        <v>1249289524</v>
      </c>
      <c r="Y48" s="219">
        <f t="shared" si="7"/>
        <v>-1116831806</v>
      </c>
      <c r="Z48" s="265">
        <f>+IF(X48&lt;&gt;0,+(Y48/X48)*100,0)</f>
        <v>-89.39735622084669</v>
      </c>
      <c r="AA48" s="232">
        <f>SUM(AA45:AA47)</f>
        <v>2498579048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25855407</v>
      </c>
      <c r="D6" s="155"/>
      <c r="E6" s="59">
        <v>27549036</v>
      </c>
      <c r="F6" s="60">
        <v>27549036</v>
      </c>
      <c r="G6" s="60">
        <v>2002714</v>
      </c>
      <c r="H6" s="60">
        <v>2515437</v>
      </c>
      <c r="I6" s="60">
        <v>2374559</v>
      </c>
      <c r="J6" s="60">
        <v>6892710</v>
      </c>
      <c r="K6" s="60">
        <v>2883158</v>
      </c>
      <c r="L6" s="60">
        <v>2556088</v>
      </c>
      <c r="M6" s="60">
        <v>1991891</v>
      </c>
      <c r="N6" s="60">
        <v>7431137</v>
      </c>
      <c r="O6" s="60"/>
      <c r="P6" s="60"/>
      <c r="Q6" s="60"/>
      <c r="R6" s="60"/>
      <c r="S6" s="60"/>
      <c r="T6" s="60"/>
      <c r="U6" s="60"/>
      <c r="V6" s="60"/>
      <c r="W6" s="60">
        <v>14323847</v>
      </c>
      <c r="X6" s="60">
        <v>13774518</v>
      </c>
      <c r="Y6" s="60">
        <v>549329</v>
      </c>
      <c r="Z6" s="140">
        <v>3.99</v>
      </c>
      <c r="AA6" s="62">
        <v>27549036</v>
      </c>
    </row>
    <row r="7" spans="1:27" ht="13.5">
      <c r="A7" s="249" t="s">
        <v>178</v>
      </c>
      <c r="B7" s="182"/>
      <c r="C7" s="155">
        <v>269369494</v>
      </c>
      <c r="D7" s="155"/>
      <c r="E7" s="59">
        <v>292472004</v>
      </c>
      <c r="F7" s="60">
        <v>292472004</v>
      </c>
      <c r="G7" s="60">
        <v>121968500</v>
      </c>
      <c r="H7" s="60">
        <v>2067000</v>
      </c>
      <c r="I7" s="60">
        <v>1903520</v>
      </c>
      <c r="J7" s="60">
        <v>125939020</v>
      </c>
      <c r="K7" s="60">
        <v>3528000</v>
      </c>
      <c r="L7" s="60">
        <v>1702500</v>
      </c>
      <c r="M7" s="60">
        <v>92310000</v>
      </c>
      <c r="N7" s="60">
        <v>97540500</v>
      </c>
      <c r="O7" s="60"/>
      <c r="P7" s="60"/>
      <c r="Q7" s="60"/>
      <c r="R7" s="60"/>
      <c r="S7" s="60"/>
      <c r="T7" s="60"/>
      <c r="U7" s="60"/>
      <c r="V7" s="60"/>
      <c r="W7" s="60">
        <v>223479520</v>
      </c>
      <c r="X7" s="60">
        <v>146236002</v>
      </c>
      <c r="Y7" s="60">
        <v>77243518</v>
      </c>
      <c r="Z7" s="140">
        <v>52.82</v>
      </c>
      <c r="AA7" s="62">
        <v>292472004</v>
      </c>
    </row>
    <row r="8" spans="1:27" ht="13.5">
      <c r="A8" s="249" t="s">
        <v>179</v>
      </c>
      <c r="B8" s="182"/>
      <c r="C8" s="155">
        <v>361400908</v>
      </c>
      <c r="D8" s="155"/>
      <c r="E8" s="59">
        <v>359031000</v>
      </c>
      <c r="F8" s="60">
        <v>359031000</v>
      </c>
      <c r="G8" s="60">
        <v>121432000</v>
      </c>
      <c r="H8" s="60">
        <v>3846000</v>
      </c>
      <c r="I8" s="60">
        <v>6869750</v>
      </c>
      <c r="J8" s="60">
        <v>132147750</v>
      </c>
      <c r="K8" s="60">
        <v>123487085</v>
      </c>
      <c r="L8" s="60">
        <v>6002950</v>
      </c>
      <c r="M8" s="60"/>
      <c r="N8" s="60">
        <v>129490035</v>
      </c>
      <c r="O8" s="60"/>
      <c r="P8" s="60"/>
      <c r="Q8" s="60"/>
      <c r="R8" s="60"/>
      <c r="S8" s="60"/>
      <c r="T8" s="60"/>
      <c r="U8" s="60"/>
      <c r="V8" s="60"/>
      <c r="W8" s="60">
        <v>261637785</v>
      </c>
      <c r="X8" s="60">
        <v>179515500</v>
      </c>
      <c r="Y8" s="60">
        <v>82122285</v>
      </c>
      <c r="Z8" s="140">
        <v>45.75</v>
      </c>
      <c r="AA8" s="62">
        <v>359031000</v>
      </c>
    </row>
    <row r="9" spans="1:27" ht="13.5">
      <c r="A9" s="249" t="s">
        <v>180</v>
      </c>
      <c r="B9" s="182"/>
      <c r="C9" s="155">
        <v>12274489</v>
      </c>
      <c r="D9" s="155"/>
      <c r="E9" s="59">
        <v>13981392</v>
      </c>
      <c r="F9" s="60">
        <v>13981392</v>
      </c>
      <c r="G9" s="60">
        <v>232532</v>
      </c>
      <c r="H9" s="60">
        <v>687704</v>
      </c>
      <c r="I9" s="60">
        <v>1077346</v>
      </c>
      <c r="J9" s="60">
        <v>1997582</v>
      </c>
      <c r="K9" s="60">
        <v>655281</v>
      </c>
      <c r="L9" s="60">
        <v>588441</v>
      </c>
      <c r="M9" s="60">
        <v>861590</v>
      </c>
      <c r="N9" s="60">
        <v>2105312</v>
      </c>
      <c r="O9" s="60"/>
      <c r="P9" s="60"/>
      <c r="Q9" s="60"/>
      <c r="R9" s="60"/>
      <c r="S9" s="60"/>
      <c r="T9" s="60"/>
      <c r="U9" s="60"/>
      <c r="V9" s="60"/>
      <c r="W9" s="60">
        <v>4102894</v>
      </c>
      <c r="X9" s="60">
        <v>6990696</v>
      </c>
      <c r="Y9" s="60">
        <v>-2887802</v>
      </c>
      <c r="Z9" s="140">
        <v>-41.31</v>
      </c>
      <c r="AA9" s="62">
        <v>13981392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-422788831</v>
      </c>
      <c r="D12" s="155"/>
      <c r="E12" s="59">
        <v>-403557039</v>
      </c>
      <c r="F12" s="60">
        <v>-403557039</v>
      </c>
      <c r="G12" s="60">
        <v>-25673959</v>
      </c>
      <c r="H12" s="60">
        <v>-32676285</v>
      </c>
      <c r="I12" s="60">
        <v>-35711205</v>
      </c>
      <c r="J12" s="60">
        <v>-94061449</v>
      </c>
      <c r="K12" s="60">
        <v>-36839873</v>
      </c>
      <c r="L12" s="60">
        <v>-34142522</v>
      </c>
      <c r="M12" s="60">
        <v>-47284097</v>
      </c>
      <c r="N12" s="60">
        <v>-118266492</v>
      </c>
      <c r="O12" s="60"/>
      <c r="P12" s="60"/>
      <c r="Q12" s="60"/>
      <c r="R12" s="60"/>
      <c r="S12" s="60"/>
      <c r="T12" s="60"/>
      <c r="U12" s="60"/>
      <c r="V12" s="60"/>
      <c r="W12" s="60">
        <v>-212327941</v>
      </c>
      <c r="X12" s="60">
        <v>-200192424</v>
      </c>
      <c r="Y12" s="60">
        <v>-12135517</v>
      </c>
      <c r="Z12" s="140">
        <v>6.06</v>
      </c>
      <c r="AA12" s="62">
        <v>-403557039</v>
      </c>
    </row>
    <row r="13" spans="1:27" ht="13.5">
      <c r="A13" s="249" t="s">
        <v>40</v>
      </c>
      <c r="B13" s="182"/>
      <c r="C13" s="155">
        <v>-10516</v>
      </c>
      <c r="D13" s="155"/>
      <c r="E13" s="59">
        <v>-10908</v>
      </c>
      <c r="F13" s="60">
        <v>-10908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-5454</v>
      </c>
      <c r="Y13" s="60">
        <v>5454</v>
      </c>
      <c r="Z13" s="140">
        <v>-100</v>
      </c>
      <c r="AA13" s="62">
        <v>-10908</v>
      </c>
    </row>
    <row r="14" spans="1:27" ht="13.5">
      <c r="A14" s="249" t="s">
        <v>42</v>
      </c>
      <c r="B14" s="182"/>
      <c r="C14" s="155">
        <v>-1041732</v>
      </c>
      <c r="D14" s="155"/>
      <c r="E14" s="59">
        <v>-1939236</v>
      </c>
      <c r="F14" s="60">
        <v>-1939236</v>
      </c>
      <c r="G14" s="60"/>
      <c r="H14" s="60"/>
      <c r="I14" s="60">
        <v>-100000</v>
      </c>
      <c r="J14" s="60">
        <v>-100000</v>
      </c>
      <c r="K14" s="60">
        <v>-50000</v>
      </c>
      <c r="L14" s="60"/>
      <c r="M14" s="60"/>
      <c r="N14" s="60">
        <v>-50000</v>
      </c>
      <c r="O14" s="60"/>
      <c r="P14" s="60"/>
      <c r="Q14" s="60"/>
      <c r="R14" s="60"/>
      <c r="S14" s="60"/>
      <c r="T14" s="60"/>
      <c r="U14" s="60"/>
      <c r="V14" s="60"/>
      <c r="W14" s="60">
        <v>-150000</v>
      </c>
      <c r="X14" s="60">
        <v>-969618</v>
      </c>
      <c r="Y14" s="60">
        <v>819618</v>
      </c>
      <c r="Z14" s="140">
        <v>-84.53</v>
      </c>
      <c r="AA14" s="62">
        <v>-1939236</v>
      </c>
    </row>
    <row r="15" spans="1:27" ht="13.5">
      <c r="A15" s="250" t="s">
        <v>184</v>
      </c>
      <c r="B15" s="251"/>
      <c r="C15" s="168">
        <f aca="true" t="shared" si="0" ref="C15:Y15">SUM(C6:C14)</f>
        <v>245059219</v>
      </c>
      <c r="D15" s="168">
        <f>SUM(D6:D14)</f>
        <v>0</v>
      </c>
      <c r="E15" s="72">
        <f t="shared" si="0"/>
        <v>287526249</v>
      </c>
      <c r="F15" s="73">
        <f t="shared" si="0"/>
        <v>287526249</v>
      </c>
      <c r="G15" s="73">
        <f t="shared" si="0"/>
        <v>219961787</v>
      </c>
      <c r="H15" s="73">
        <f t="shared" si="0"/>
        <v>-23560144</v>
      </c>
      <c r="I15" s="73">
        <f t="shared" si="0"/>
        <v>-23586030</v>
      </c>
      <c r="J15" s="73">
        <f t="shared" si="0"/>
        <v>172815613</v>
      </c>
      <c r="K15" s="73">
        <f t="shared" si="0"/>
        <v>93663651</v>
      </c>
      <c r="L15" s="73">
        <f t="shared" si="0"/>
        <v>-23292543</v>
      </c>
      <c r="M15" s="73">
        <f t="shared" si="0"/>
        <v>47879384</v>
      </c>
      <c r="N15" s="73">
        <f t="shared" si="0"/>
        <v>118250492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291066105</v>
      </c>
      <c r="X15" s="73">
        <f t="shared" si="0"/>
        <v>145349220</v>
      </c>
      <c r="Y15" s="73">
        <f t="shared" si="0"/>
        <v>145716885</v>
      </c>
      <c r="Z15" s="170">
        <f>+IF(X15&lt;&gt;0,+(Y15/X15)*100,0)</f>
        <v>100.25295285382336</v>
      </c>
      <c r="AA15" s="74">
        <f>SUM(AA6:AA14)</f>
        <v>287526249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-761868</v>
      </c>
      <c r="F20" s="159">
        <v>-761868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-380934</v>
      </c>
      <c r="Y20" s="60">
        <v>380934</v>
      </c>
      <c r="Z20" s="140">
        <v>-100</v>
      </c>
      <c r="AA20" s="62">
        <v>-761868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-286059107</v>
      </c>
      <c r="D24" s="155"/>
      <c r="E24" s="59">
        <v>-387428404</v>
      </c>
      <c r="F24" s="60">
        <v>-387428404</v>
      </c>
      <c r="G24" s="60">
        <v>-18678100</v>
      </c>
      <c r="H24" s="60">
        <v>-21760414</v>
      </c>
      <c r="I24" s="60">
        <v>-38582510</v>
      </c>
      <c r="J24" s="60">
        <v>-79021024</v>
      </c>
      <c r="K24" s="60">
        <v>-25940187</v>
      </c>
      <c r="L24" s="60">
        <v>-27682570</v>
      </c>
      <c r="M24" s="60">
        <v>-30413383</v>
      </c>
      <c r="N24" s="60">
        <v>-84036140</v>
      </c>
      <c r="O24" s="60"/>
      <c r="P24" s="60"/>
      <c r="Q24" s="60"/>
      <c r="R24" s="60"/>
      <c r="S24" s="60"/>
      <c r="T24" s="60"/>
      <c r="U24" s="60"/>
      <c r="V24" s="60"/>
      <c r="W24" s="60">
        <v>-163057164</v>
      </c>
      <c r="X24" s="60">
        <v>-192464202</v>
      </c>
      <c r="Y24" s="60">
        <v>29407038</v>
      </c>
      <c r="Z24" s="140">
        <v>-15.28</v>
      </c>
      <c r="AA24" s="62">
        <v>-387428404</v>
      </c>
    </row>
    <row r="25" spans="1:27" ht="13.5">
      <c r="A25" s="250" t="s">
        <v>191</v>
      </c>
      <c r="B25" s="251"/>
      <c r="C25" s="168">
        <f aca="true" t="shared" si="1" ref="C25:Y25">SUM(C19:C24)</f>
        <v>-286059107</v>
      </c>
      <c r="D25" s="168">
        <f>SUM(D19:D24)</f>
        <v>0</v>
      </c>
      <c r="E25" s="72">
        <f t="shared" si="1"/>
        <v>-388190272</v>
      </c>
      <c r="F25" s="73">
        <f t="shared" si="1"/>
        <v>-388190272</v>
      </c>
      <c r="G25" s="73">
        <f t="shared" si="1"/>
        <v>-18678100</v>
      </c>
      <c r="H25" s="73">
        <f t="shared" si="1"/>
        <v>-21760414</v>
      </c>
      <c r="I25" s="73">
        <f t="shared" si="1"/>
        <v>-38582510</v>
      </c>
      <c r="J25" s="73">
        <f t="shared" si="1"/>
        <v>-79021024</v>
      </c>
      <c r="K25" s="73">
        <f t="shared" si="1"/>
        <v>-25940187</v>
      </c>
      <c r="L25" s="73">
        <f t="shared" si="1"/>
        <v>-27682570</v>
      </c>
      <c r="M25" s="73">
        <f t="shared" si="1"/>
        <v>-30413383</v>
      </c>
      <c r="N25" s="73">
        <f t="shared" si="1"/>
        <v>-84036140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-163057164</v>
      </c>
      <c r="X25" s="73">
        <f t="shared" si="1"/>
        <v>-192845136</v>
      </c>
      <c r="Y25" s="73">
        <f t="shared" si="1"/>
        <v>29787972</v>
      </c>
      <c r="Z25" s="170">
        <f>+IF(X25&lt;&gt;0,+(Y25/X25)*100,0)</f>
        <v>-15.446576780655748</v>
      </c>
      <c r="AA25" s="74">
        <f>SUM(AA19:AA24)</f>
        <v>-388190272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-43164</v>
      </c>
      <c r="F31" s="60">
        <v>-43164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-21582</v>
      </c>
      <c r="Y31" s="60">
        <v>21582</v>
      </c>
      <c r="Z31" s="140">
        <v>-100</v>
      </c>
      <c r="AA31" s="62">
        <v>-43164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-43164</v>
      </c>
      <c r="F34" s="73">
        <f t="shared" si="2"/>
        <v>-43164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-21582</v>
      </c>
      <c r="Y34" s="73">
        <f t="shared" si="2"/>
        <v>21582</v>
      </c>
      <c r="Z34" s="170">
        <f>+IF(X34&lt;&gt;0,+(Y34/X34)*100,0)</f>
        <v>-100</v>
      </c>
      <c r="AA34" s="74">
        <f>SUM(AA29:AA33)</f>
        <v>-43164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-40999888</v>
      </c>
      <c r="D36" s="153">
        <f>+D15+D25+D34</f>
        <v>0</v>
      </c>
      <c r="E36" s="99">
        <f t="shared" si="3"/>
        <v>-100707187</v>
      </c>
      <c r="F36" s="100">
        <f t="shared" si="3"/>
        <v>-100707187</v>
      </c>
      <c r="G36" s="100">
        <f t="shared" si="3"/>
        <v>201283687</v>
      </c>
      <c r="H36" s="100">
        <f t="shared" si="3"/>
        <v>-45320558</v>
      </c>
      <c r="I36" s="100">
        <f t="shared" si="3"/>
        <v>-62168540</v>
      </c>
      <c r="J36" s="100">
        <f t="shared" si="3"/>
        <v>93794589</v>
      </c>
      <c r="K36" s="100">
        <f t="shared" si="3"/>
        <v>67723464</v>
      </c>
      <c r="L36" s="100">
        <f t="shared" si="3"/>
        <v>-50975113</v>
      </c>
      <c r="M36" s="100">
        <f t="shared" si="3"/>
        <v>17466001</v>
      </c>
      <c r="N36" s="100">
        <f t="shared" si="3"/>
        <v>34214352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128008941</v>
      </c>
      <c r="X36" s="100">
        <f t="shared" si="3"/>
        <v>-47517498</v>
      </c>
      <c r="Y36" s="100">
        <f t="shared" si="3"/>
        <v>175526439</v>
      </c>
      <c r="Z36" s="137">
        <f>+IF(X36&lt;&gt;0,+(Y36/X36)*100,0)</f>
        <v>-369.3932685597209</v>
      </c>
      <c r="AA36" s="102">
        <f>+AA15+AA25+AA34</f>
        <v>-100707187</v>
      </c>
    </row>
    <row r="37" spans="1:27" ht="13.5">
      <c r="A37" s="249" t="s">
        <v>199</v>
      </c>
      <c r="B37" s="182"/>
      <c r="C37" s="153">
        <v>130550767</v>
      </c>
      <c r="D37" s="153"/>
      <c r="E37" s="99">
        <v>259779126</v>
      </c>
      <c r="F37" s="100">
        <v>259779126</v>
      </c>
      <c r="G37" s="100">
        <v>89550879</v>
      </c>
      <c r="H37" s="100">
        <v>290834566</v>
      </c>
      <c r="I37" s="100">
        <v>245514008</v>
      </c>
      <c r="J37" s="100">
        <v>89550879</v>
      </c>
      <c r="K37" s="100">
        <v>183345468</v>
      </c>
      <c r="L37" s="100">
        <v>251068932</v>
      </c>
      <c r="M37" s="100">
        <v>200093819</v>
      </c>
      <c r="N37" s="100">
        <v>183345468</v>
      </c>
      <c r="O37" s="100"/>
      <c r="P37" s="100"/>
      <c r="Q37" s="100"/>
      <c r="R37" s="100"/>
      <c r="S37" s="100"/>
      <c r="T37" s="100"/>
      <c r="U37" s="100"/>
      <c r="V37" s="100"/>
      <c r="W37" s="100">
        <v>89550879</v>
      </c>
      <c r="X37" s="100">
        <v>259779126</v>
      </c>
      <c r="Y37" s="100">
        <v>-170228247</v>
      </c>
      <c r="Z37" s="137">
        <v>-65.53</v>
      </c>
      <c r="AA37" s="102">
        <v>259779126</v>
      </c>
    </row>
    <row r="38" spans="1:27" ht="13.5">
      <c r="A38" s="269" t="s">
        <v>200</v>
      </c>
      <c r="B38" s="256"/>
      <c r="C38" s="257">
        <v>89550879</v>
      </c>
      <c r="D38" s="257"/>
      <c r="E38" s="258">
        <v>159071937</v>
      </c>
      <c r="F38" s="259">
        <v>159071937</v>
      </c>
      <c r="G38" s="259">
        <v>290834566</v>
      </c>
      <c r="H38" s="259">
        <v>245514008</v>
      </c>
      <c r="I38" s="259">
        <v>183345468</v>
      </c>
      <c r="J38" s="259">
        <v>183345468</v>
      </c>
      <c r="K38" s="259">
        <v>251068932</v>
      </c>
      <c r="L38" s="259">
        <v>200093819</v>
      </c>
      <c r="M38" s="259">
        <v>217559820</v>
      </c>
      <c r="N38" s="259">
        <v>217559820</v>
      </c>
      <c r="O38" s="259"/>
      <c r="P38" s="259"/>
      <c r="Q38" s="259"/>
      <c r="R38" s="259"/>
      <c r="S38" s="259"/>
      <c r="T38" s="259"/>
      <c r="U38" s="259"/>
      <c r="V38" s="259"/>
      <c r="W38" s="259">
        <v>217559820</v>
      </c>
      <c r="X38" s="259">
        <v>212261626</v>
      </c>
      <c r="Y38" s="259">
        <v>5298194</v>
      </c>
      <c r="Z38" s="260">
        <v>2.5</v>
      </c>
      <c r="AA38" s="261">
        <v>159071937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387428401</v>
      </c>
      <c r="F5" s="106">
        <f t="shared" si="0"/>
        <v>387428401</v>
      </c>
      <c r="G5" s="106">
        <f t="shared" si="0"/>
        <v>18678100</v>
      </c>
      <c r="H5" s="106">
        <f t="shared" si="0"/>
        <v>21760414</v>
      </c>
      <c r="I5" s="106">
        <f t="shared" si="0"/>
        <v>38579912</v>
      </c>
      <c r="J5" s="106">
        <f t="shared" si="0"/>
        <v>79018426</v>
      </c>
      <c r="K5" s="106">
        <f t="shared" si="0"/>
        <v>25940187</v>
      </c>
      <c r="L5" s="106">
        <f t="shared" si="0"/>
        <v>27682568</v>
      </c>
      <c r="M5" s="106">
        <f t="shared" si="0"/>
        <v>30413383</v>
      </c>
      <c r="N5" s="106">
        <f t="shared" si="0"/>
        <v>84036138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163054564</v>
      </c>
      <c r="X5" s="106">
        <f t="shared" si="0"/>
        <v>193714201</v>
      </c>
      <c r="Y5" s="106">
        <f t="shared" si="0"/>
        <v>-30659637</v>
      </c>
      <c r="Z5" s="201">
        <f>+IF(X5&lt;&gt;0,+(Y5/X5)*100,0)</f>
        <v>-15.827253160443307</v>
      </c>
      <c r="AA5" s="199">
        <f>SUM(AA11:AA18)</f>
        <v>387428401</v>
      </c>
    </row>
    <row r="6" spans="1:27" ht="13.5">
      <c r="A6" s="291" t="s">
        <v>204</v>
      </c>
      <c r="B6" s="142"/>
      <c r="C6" s="62"/>
      <c r="D6" s="156"/>
      <c r="E6" s="60">
        <v>1866000</v>
      </c>
      <c r="F6" s="60">
        <v>1866000</v>
      </c>
      <c r="G6" s="60"/>
      <c r="H6" s="60"/>
      <c r="I6" s="60"/>
      <c r="J6" s="60"/>
      <c r="K6" s="60"/>
      <c r="L6" s="60">
        <v>379999</v>
      </c>
      <c r="M6" s="60">
        <v>121584</v>
      </c>
      <c r="N6" s="60">
        <v>501583</v>
      </c>
      <c r="O6" s="60"/>
      <c r="P6" s="60"/>
      <c r="Q6" s="60"/>
      <c r="R6" s="60"/>
      <c r="S6" s="60"/>
      <c r="T6" s="60"/>
      <c r="U6" s="60"/>
      <c r="V6" s="60"/>
      <c r="W6" s="60">
        <v>501583</v>
      </c>
      <c r="X6" s="60">
        <v>933000</v>
      </c>
      <c r="Y6" s="60">
        <v>-431417</v>
      </c>
      <c r="Z6" s="140">
        <v>-46.24</v>
      </c>
      <c r="AA6" s="155">
        <v>1866000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358038232</v>
      </c>
      <c r="F8" s="60">
        <v>358038232</v>
      </c>
      <c r="G8" s="60">
        <v>18678100</v>
      </c>
      <c r="H8" s="60">
        <v>21760414</v>
      </c>
      <c r="I8" s="60">
        <v>34070797</v>
      </c>
      <c r="J8" s="60">
        <v>74509311</v>
      </c>
      <c r="K8" s="60">
        <v>24764618</v>
      </c>
      <c r="L8" s="60">
        <v>25353581</v>
      </c>
      <c r="M8" s="60">
        <v>29956026</v>
      </c>
      <c r="N8" s="60">
        <v>80074225</v>
      </c>
      <c r="O8" s="60"/>
      <c r="P8" s="60"/>
      <c r="Q8" s="60"/>
      <c r="R8" s="60"/>
      <c r="S8" s="60"/>
      <c r="T8" s="60"/>
      <c r="U8" s="60"/>
      <c r="V8" s="60"/>
      <c r="W8" s="60">
        <v>154583536</v>
      </c>
      <c r="X8" s="60">
        <v>179019116</v>
      </c>
      <c r="Y8" s="60">
        <v>-24435580</v>
      </c>
      <c r="Z8" s="140">
        <v>-13.65</v>
      </c>
      <c r="AA8" s="155">
        <v>358038232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>
        <v>755049</v>
      </c>
      <c r="J10" s="60">
        <v>755049</v>
      </c>
      <c r="K10" s="60">
        <v>519992</v>
      </c>
      <c r="L10" s="60">
        <v>1915648</v>
      </c>
      <c r="M10" s="60">
        <v>176404</v>
      </c>
      <c r="N10" s="60">
        <v>2612044</v>
      </c>
      <c r="O10" s="60"/>
      <c r="P10" s="60"/>
      <c r="Q10" s="60"/>
      <c r="R10" s="60"/>
      <c r="S10" s="60"/>
      <c r="T10" s="60"/>
      <c r="U10" s="60"/>
      <c r="V10" s="60"/>
      <c r="W10" s="60">
        <v>3367093</v>
      </c>
      <c r="X10" s="60"/>
      <c r="Y10" s="60">
        <v>3367093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359904232</v>
      </c>
      <c r="F11" s="295">
        <f t="shared" si="1"/>
        <v>359904232</v>
      </c>
      <c r="G11" s="295">
        <f t="shared" si="1"/>
        <v>18678100</v>
      </c>
      <c r="H11" s="295">
        <f t="shared" si="1"/>
        <v>21760414</v>
      </c>
      <c r="I11" s="295">
        <f t="shared" si="1"/>
        <v>34825846</v>
      </c>
      <c r="J11" s="295">
        <f t="shared" si="1"/>
        <v>75264360</v>
      </c>
      <c r="K11" s="295">
        <f t="shared" si="1"/>
        <v>25284610</v>
      </c>
      <c r="L11" s="295">
        <f t="shared" si="1"/>
        <v>27649228</v>
      </c>
      <c r="M11" s="295">
        <f t="shared" si="1"/>
        <v>30254014</v>
      </c>
      <c r="N11" s="295">
        <f t="shared" si="1"/>
        <v>83187852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158452212</v>
      </c>
      <c r="X11" s="295">
        <f t="shared" si="1"/>
        <v>179952116</v>
      </c>
      <c r="Y11" s="295">
        <f t="shared" si="1"/>
        <v>-21499904</v>
      </c>
      <c r="Z11" s="296">
        <f>+IF(X11&lt;&gt;0,+(Y11/X11)*100,0)</f>
        <v>-11.947569430081055</v>
      </c>
      <c r="AA11" s="297">
        <f>SUM(AA6:AA10)</f>
        <v>359904232</v>
      </c>
    </row>
    <row r="12" spans="1:27" ht="13.5">
      <c r="A12" s="298" t="s">
        <v>210</v>
      </c>
      <c r="B12" s="136"/>
      <c r="C12" s="62"/>
      <c r="D12" s="156"/>
      <c r="E12" s="60">
        <v>2469000</v>
      </c>
      <c r="F12" s="60">
        <v>2469000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1234500</v>
      </c>
      <c r="Y12" s="60">
        <v>-1234500</v>
      </c>
      <c r="Z12" s="140">
        <v>-100</v>
      </c>
      <c r="AA12" s="155">
        <v>2469000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25055169</v>
      </c>
      <c r="F15" s="60">
        <v>25055169</v>
      </c>
      <c r="G15" s="60"/>
      <c r="H15" s="60"/>
      <c r="I15" s="60">
        <v>3754066</v>
      </c>
      <c r="J15" s="60">
        <v>3754066</v>
      </c>
      <c r="K15" s="60">
        <v>655577</v>
      </c>
      <c r="L15" s="60">
        <v>33340</v>
      </c>
      <c r="M15" s="60">
        <v>159369</v>
      </c>
      <c r="N15" s="60">
        <v>848286</v>
      </c>
      <c r="O15" s="60"/>
      <c r="P15" s="60"/>
      <c r="Q15" s="60"/>
      <c r="R15" s="60"/>
      <c r="S15" s="60"/>
      <c r="T15" s="60"/>
      <c r="U15" s="60"/>
      <c r="V15" s="60"/>
      <c r="W15" s="60">
        <v>4602352</v>
      </c>
      <c r="X15" s="60">
        <v>12527585</v>
      </c>
      <c r="Y15" s="60">
        <v>-7925233</v>
      </c>
      <c r="Z15" s="140">
        <v>-63.26</v>
      </c>
      <c r="AA15" s="155">
        <v>25055169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15825000</v>
      </c>
      <c r="F20" s="100">
        <f t="shared" si="2"/>
        <v>15825000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7912500</v>
      </c>
      <c r="Y20" s="100">
        <f t="shared" si="2"/>
        <v>-7912500</v>
      </c>
      <c r="Z20" s="137">
        <f>+IF(X20&lt;&gt;0,+(Y20/X20)*100,0)</f>
        <v>-100</v>
      </c>
      <c r="AA20" s="153">
        <f>SUM(AA26:AA33)</f>
        <v>15825000</v>
      </c>
    </row>
    <row r="21" spans="1:27" ht="13.5">
      <c r="A21" s="291" t="s">
        <v>204</v>
      </c>
      <c r="B21" s="142"/>
      <c r="C21" s="62"/>
      <c r="D21" s="156"/>
      <c r="E21" s="60">
        <v>4000000</v>
      </c>
      <c r="F21" s="60">
        <v>4000000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2000000</v>
      </c>
      <c r="Y21" s="60">
        <v>-2000000</v>
      </c>
      <c r="Z21" s="140">
        <v>-100</v>
      </c>
      <c r="AA21" s="155">
        <v>4000000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6000000</v>
      </c>
      <c r="F23" s="60">
        <v>6000000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3000000</v>
      </c>
      <c r="Y23" s="60">
        <v>-3000000</v>
      </c>
      <c r="Z23" s="140">
        <v>-100</v>
      </c>
      <c r="AA23" s="155">
        <v>6000000</v>
      </c>
    </row>
    <row r="24" spans="1:27" ht="13.5">
      <c r="A24" s="291" t="s">
        <v>207</v>
      </c>
      <c r="B24" s="142"/>
      <c r="C24" s="62"/>
      <c r="D24" s="156"/>
      <c r="E24" s="60">
        <v>5825000</v>
      </c>
      <c r="F24" s="60">
        <v>5825000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2912500</v>
      </c>
      <c r="Y24" s="60">
        <v>-2912500</v>
      </c>
      <c r="Z24" s="140">
        <v>-100</v>
      </c>
      <c r="AA24" s="155">
        <v>5825000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15825000</v>
      </c>
      <c r="F26" s="295">
        <f t="shared" si="3"/>
        <v>15825000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7912500</v>
      </c>
      <c r="Y26" s="295">
        <f t="shared" si="3"/>
        <v>-7912500</v>
      </c>
      <c r="Z26" s="296">
        <f>+IF(X26&lt;&gt;0,+(Y26/X26)*100,0)</f>
        <v>-100</v>
      </c>
      <c r="AA26" s="297">
        <f>SUM(AA21:AA25)</f>
        <v>15825000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5866000</v>
      </c>
      <c r="F36" s="60">
        <f t="shared" si="4"/>
        <v>5866000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379999</v>
      </c>
      <c r="M36" s="60">
        <f t="shared" si="4"/>
        <v>121584</v>
      </c>
      <c r="N36" s="60">
        <f t="shared" si="4"/>
        <v>501583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501583</v>
      </c>
      <c r="X36" s="60">
        <f t="shared" si="4"/>
        <v>2933000</v>
      </c>
      <c r="Y36" s="60">
        <f t="shared" si="4"/>
        <v>-2431417</v>
      </c>
      <c r="Z36" s="140">
        <f aca="true" t="shared" si="5" ref="Z36:Z49">+IF(X36&lt;&gt;0,+(Y36/X36)*100,0)</f>
        <v>-82.89863620866006</v>
      </c>
      <c r="AA36" s="155">
        <f>AA6+AA21</f>
        <v>5866000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364038232</v>
      </c>
      <c r="F38" s="60">
        <f t="shared" si="4"/>
        <v>364038232</v>
      </c>
      <c r="G38" s="60">
        <f t="shared" si="4"/>
        <v>18678100</v>
      </c>
      <c r="H38" s="60">
        <f t="shared" si="4"/>
        <v>21760414</v>
      </c>
      <c r="I38" s="60">
        <f t="shared" si="4"/>
        <v>34070797</v>
      </c>
      <c r="J38" s="60">
        <f t="shared" si="4"/>
        <v>74509311</v>
      </c>
      <c r="K38" s="60">
        <f t="shared" si="4"/>
        <v>24764618</v>
      </c>
      <c r="L38" s="60">
        <f t="shared" si="4"/>
        <v>25353581</v>
      </c>
      <c r="M38" s="60">
        <f t="shared" si="4"/>
        <v>29956026</v>
      </c>
      <c r="N38" s="60">
        <f t="shared" si="4"/>
        <v>80074225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154583536</v>
      </c>
      <c r="X38" s="60">
        <f t="shared" si="4"/>
        <v>182019116</v>
      </c>
      <c r="Y38" s="60">
        <f t="shared" si="4"/>
        <v>-27435580</v>
      </c>
      <c r="Z38" s="140">
        <f t="shared" si="5"/>
        <v>-15.072911352893287</v>
      </c>
      <c r="AA38" s="155">
        <f>AA8+AA23</f>
        <v>364038232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5825000</v>
      </c>
      <c r="F39" s="60">
        <f t="shared" si="4"/>
        <v>5825000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2912500</v>
      </c>
      <c r="Y39" s="60">
        <f t="shared" si="4"/>
        <v>-2912500</v>
      </c>
      <c r="Z39" s="140">
        <f t="shared" si="5"/>
        <v>-100</v>
      </c>
      <c r="AA39" s="155">
        <f>AA9+AA24</f>
        <v>5825000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755049</v>
      </c>
      <c r="J40" s="60">
        <f t="shared" si="4"/>
        <v>755049</v>
      </c>
      <c r="K40" s="60">
        <f t="shared" si="4"/>
        <v>519992</v>
      </c>
      <c r="L40" s="60">
        <f t="shared" si="4"/>
        <v>1915648</v>
      </c>
      <c r="M40" s="60">
        <f t="shared" si="4"/>
        <v>176404</v>
      </c>
      <c r="N40" s="60">
        <f t="shared" si="4"/>
        <v>2612044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3367093</v>
      </c>
      <c r="X40" s="60">
        <f t="shared" si="4"/>
        <v>0</v>
      </c>
      <c r="Y40" s="60">
        <f t="shared" si="4"/>
        <v>3367093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375729232</v>
      </c>
      <c r="F41" s="295">
        <f t="shared" si="6"/>
        <v>375729232</v>
      </c>
      <c r="G41" s="295">
        <f t="shared" si="6"/>
        <v>18678100</v>
      </c>
      <c r="H41" s="295">
        <f t="shared" si="6"/>
        <v>21760414</v>
      </c>
      <c r="I41" s="295">
        <f t="shared" si="6"/>
        <v>34825846</v>
      </c>
      <c r="J41" s="295">
        <f t="shared" si="6"/>
        <v>75264360</v>
      </c>
      <c r="K41" s="295">
        <f t="shared" si="6"/>
        <v>25284610</v>
      </c>
      <c r="L41" s="295">
        <f t="shared" si="6"/>
        <v>27649228</v>
      </c>
      <c r="M41" s="295">
        <f t="shared" si="6"/>
        <v>30254014</v>
      </c>
      <c r="N41" s="295">
        <f t="shared" si="6"/>
        <v>83187852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158452212</v>
      </c>
      <c r="X41" s="295">
        <f t="shared" si="6"/>
        <v>187864616</v>
      </c>
      <c r="Y41" s="295">
        <f t="shared" si="6"/>
        <v>-29412404</v>
      </c>
      <c r="Z41" s="296">
        <f t="shared" si="5"/>
        <v>-15.656170185874704</v>
      </c>
      <c r="AA41" s="297">
        <f>SUM(AA36:AA40)</f>
        <v>375729232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2469000</v>
      </c>
      <c r="F42" s="54">
        <f t="shared" si="7"/>
        <v>2469000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1234500</v>
      </c>
      <c r="Y42" s="54">
        <f t="shared" si="7"/>
        <v>-1234500</v>
      </c>
      <c r="Z42" s="184">
        <f t="shared" si="5"/>
        <v>-100</v>
      </c>
      <c r="AA42" s="130">
        <f aca="true" t="shared" si="8" ref="AA42:AA48">AA12+AA27</f>
        <v>2469000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25055169</v>
      </c>
      <c r="F45" s="54">
        <f t="shared" si="7"/>
        <v>25055169</v>
      </c>
      <c r="G45" s="54">
        <f t="shared" si="7"/>
        <v>0</v>
      </c>
      <c r="H45" s="54">
        <f t="shared" si="7"/>
        <v>0</v>
      </c>
      <c r="I45" s="54">
        <f t="shared" si="7"/>
        <v>3754066</v>
      </c>
      <c r="J45" s="54">
        <f t="shared" si="7"/>
        <v>3754066</v>
      </c>
      <c r="K45" s="54">
        <f t="shared" si="7"/>
        <v>655577</v>
      </c>
      <c r="L45" s="54">
        <f t="shared" si="7"/>
        <v>33340</v>
      </c>
      <c r="M45" s="54">
        <f t="shared" si="7"/>
        <v>159369</v>
      </c>
      <c r="N45" s="54">
        <f t="shared" si="7"/>
        <v>848286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4602352</v>
      </c>
      <c r="X45" s="54">
        <f t="shared" si="7"/>
        <v>12527585</v>
      </c>
      <c r="Y45" s="54">
        <f t="shared" si="7"/>
        <v>-7925233</v>
      </c>
      <c r="Z45" s="184">
        <f t="shared" si="5"/>
        <v>-63.262256851579934</v>
      </c>
      <c r="AA45" s="130">
        <f t="shared" si="8"/>
        <v>25055169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403253401</v>
      </c>
      <c r="F49" s="220">
        <f t="shared" si="9"/>
        <v>403253401</v>
      </c>
      <c r="G49" s="220">
        <f t="shared" si="9"/>
        <v>18678100</v>
      </c>
      <c r="H49" s="220">
        <f t="shared" si="9"/>
        <v>21760414</v>
      </c>
      <c r="I49" s="220">
        <f t="shared" si="9"/>
        <v>38579912</v>
      </c>
      <c r="J49" s="220">
        <f t="shared" si="9"/>
        <v>79018426</v>
      </c>
      <c r="K49" s="220">
        <f t="shared" si="9"/>
        <v>25940187</v>
      </c>
      <c r="L49" s="220">
        <f t="shared" si="9"/>
        <v>27682568</v>
      </c>
      <c r="M49" s="220">
        <f t="shared" si="9"/>
        <v>30413383</v>
      </c>
      <c r="N49" s="220">
        <f t="shared" si="9"/>
        <v>84036138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163054564</v>
      </c>
      <c r="X49" s="220">
        <f t="shared" si="9"/>
        <v>201626701</v>
      </c>
      <c r="Y49" s="220">
        <f t="shared" si="9"/>
        <v>-38572137</v>
      </c>
      <c r="Z49" s="221">
        <f t="shared" si="5"/>
        <v>-19.130470720740504</v>
      </c>
      <c r="AA49" s="222">
        <f>SUM(AA41:AA48)</f>
        <v>403253401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51741262</v>
      </c>
      <c r="F51" s="54">
        <f t="shared" si="10"/>
        <v>51741262</v>
      </c>
      <c r="G51" s="54">
        <f t="shared" si="10"/>
        <v>72366</v>
      </c>
      <c r="H51" s="54">
        <f t="shared" si="10"/>
        <v>966224</v>
      </c>
      <c r="I51" s="54">
        <f t="shared" si="10"/>
        <v>1728181</v>
      </c>
      <c r="J51" s="54">
        <f t="shared" si="10"/>
        <v>2766771</v>
      </c>
      <c r="K51" s="54">
        <f t="shared" si="10"/>
        <v>2012565</v>
      </c>
      <c r="L51" s="54">
        <f t="shared" si="10"/>
        <v>1996286</v>
      </c>
      <c r="M51" s="54">
        <f t="shared" si="10"/>
        <v>3434926</v>
      </c>
      <c r="N51" s="54">
        <f t="shared" si="10"/>
        <v>7443777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10210548</v>
      </c>
      <c r="X51" s="54">
        <f t="shared" si="10"/>
        <v>25870632</v>
      </c>
      <c r="Y51" s="54">
        <f t="shared" si="10"/>
        <v>-15660084</v>
      </c>
      <c r="Z51" s="184">
        <f>+IF(X51&lt;&gt;0,+(Y51/X51)*100,0)</f>
        <v>-60.532282319194984</v>
      </c>
      <c r="AA51" s="130">
        <f>SUM(AA57:AA61)</f>
        <v>51741262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>
        <v>10247</v>
      </c>
      <c r="H54" s="60">
        <v>601303</v>
      </c>
      <c r="I54" s="60">
        <v>1469558</v>
      </c>
      <c r="J54" s="60">
        <v>2081108</v>
      </c>
      <c r="K54" s="60">
        <v>1665460</v>
      </c>
      <c r="L54" s="60">
        <v>1831530</v>
      </c>
      <c r="M54" s="60">
        <v>3078416</v>
      </c>
      <c r="N54" s="60">
        <v>6575406</v>
      </c>
      <c r="O54" s="60"/>
      <c r="P54" s="60"/>
      <c r="Q54" s="60"/>
      <c r="R54" s="60"/>
      <c r="S54" s="60"/>
      <c r="T54" s="60"/>
      <c r="U54" s="60"/>
      <c r="V54" s="60"/>
      <c r="W54" s="60">
        <v>8656514</v>
      </c>
      <c r="X54" s="60"/>
      <c r="Y54" s="60">
        <v>8656514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45902867</v>
      </c>
      <c r="F55" s="60">
        <v>45902867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22951434</v>
      </c>
      <c r="Y55" s="60">
        <v>-22951434</v>
      </c>
      <c r="Z55" s="140">
        <v>-100</v>
      </c>
      <c r="AA55" s="155">
        <v>45902867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45902867</v>
      </c>
      <c r="F57" s="295">
        <f t="shared" si="11"/>
        <v>45902867</v>
      </c>
      <c r="G57" s="295">
        <f t="shared" si="11"/>
        <v>10247</v>
      </c>
      <c r="H57" s="295">
        <f t="shared" si="11"/>
        <v>601303</v>
      </c>
      <c r="I57" s="295">
        <f t="shared" si="11"/>
        <v>1469558</v>
      </c>
      <c r="J57" s="295">
        <f t="shared" si="11"/>
        <v>2081108</v>
      </c>
      <c r="K57" s="295">
        <f t="shared" si="11"/>
        <v>1665460</v>
      </c>
      <c r="L57" s="295">
        <f t="shared" si="11"/>
        <v>1831530</v>
      </c>
      <c r="M57" s="295">
        <f t="shared" si="11"/>
        <v>3078416</v>
      </c>
      <c r="N57" s="295">
        <f t="shared" si="11"/>
        <v>6575406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8656514</v>
      </c>
      <c r="X57" s="295">
        <f t="shared" si="11"/>
        <v>22951434</v>
      </c>
      <c r="Y57" s="295">
        <f t="shared" si="11"/>
        <v>-14294920</v>
      </c>
      <c r="Z57" s="296">
        <f>+IF(X57&lt;&gt;0,+(Y57/X57)*100,0)</f>
        <v>-62.28334142433105</v>
      </c>
      <c r="AA57" s="297">
        <f>SUM(AA52:AA56)</f>
        <v>45902867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5838395</v>
      </c>
      <c r="F61" s="60">
        <v>5838395</v>
      </c>
      <c r="G61" s="60">
        <v>62119</v>
      </c>
      <c r="H61" s="60">
        <v>364921</v>
      </c>
      <c r="I61" s="60">
        <v>258623</v>
      </c>
      <c r="J61" s="60">
        <v>685663</v>
      </c>
      <c r="K61" s="60">
        <v>347105</v>
      </c>
      <c r="L61" s="60">
        <v>164756</v>
      </c>
      <c r="M61" s="60">
        <v>356510</v>
      </c>
      <c r="N61" s="60">
        <v>868371</v>
      </c>
      <c r="O61" s="60"/>
      <c r="P61" s="60"/>
      <c r="Q61" s="60"/>
      <c r="R61" s="60"/>
      <c r="S61" s="60"/>
      <c r="T61" s="60"/>
      <c r="U61" s="60"/>
      <c r="V61" s="60"/>
      <c r="W61" s="60">
        <v>1554034</v>
      </c>
      <c r="X61" s="60">
        <v>2919198</v>
      </c>
      <c r="Y61" s="60">
        <v>-1365164</v>
      </c>
      <c r="Z61" s="140">
        <v>-46.77</v>
      </c>
      <c r="AA61" s="155">
        <v>5838395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51921262</v>
      </c>
      <c r="F67" s="60"/>
      <c r="G67" s="60">
        <v>72366</v>
      </c>
      <c r="H67" s="60">
        <v>966223</v>
      </c>
      <c r="I67" s="60">
        <v>1728180</v>
      </c>
      <c r="J67" s="60">
        <v>2766769</v>
      </c>
      <c r="K67" s="60">
        <v>2012565</v>
      </c>
      <c r="L67" s="60">
        <v>1996286</v>
      </c>
      <c r="M67" s="60">
        <v>3420015</v>
      </c>
      <c r="N67" s="60">
        <v>7428866</v>
      </c>
      <c r="O67" s="60"/>
      <c r="P67" s="60"/>
      <c r="Q67" s="60"/>
      <c r="R67" s="60"/>
      <c r="S67" s="60"/>
      <c r="T67" s="60"/>
      <c r="U67" s="60"/>
      <c r="V67" s="60"/>
      <c r="W67" s="60">
        <v>10195635</v>
      </c>
      <c r="X67" s="60"/>
      <c r="Y67" s="60">
        <v>10195635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51921262</v>
      </c>
      <c r="F69" s="220">
        <f t="shared" si="12"/>
        <v>0</v>
      </c>
      <c r="G69" s="220">
        <f t="shared" si="12"/>
        <v>72366</v>
      </c>
      <c r="H69" s="220">
        <f t="shared" si="12"/>
        <v>966223</v>
      </c>
      <c r="I69" s="220">
        <f t="shared" si="12"/>
        <v>1728180</v>
      </c>
      <c r="J69" s="220">
        <f t="shared" si="12"/>
        <v>2766769</v>
      </c>
      <c r="K69" s="220">
        <f t="shared" si="12"/>
        <v>2012565</v>
      </c>
      <c r="L69" s="220">
        <f t="shared" si="12"/>
        <v>1996286</v>
      </c>
      <c r="M69" s="220">
        <f t="shared" si="12"/>
        <v>3420015</v>
      </c>
      <c r="N69" s="220">
        <f t="shared" si="12"/>
        <v>7428866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10195635</v>
      </c>
      <c r="X69" s="220">
        <f t="shared" si="12"/>
        <v>0</v>
      </c>
      <c r="Y69" s="220">
        <f t="shared" si="12"/>
        <v>10195635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359904232</v>
      </c>
      <c r="F5" s="358">
        <f t="shared" si="0"/>
        <v>359904232</v>
      </c>
      <c r="G5" s="358">
        <f t="shared" si="0"/>
        <v>18678100</v>
      </c>
      <c r="H5" s="356">
        <f t="shared" si="0"/>
        <v>21760414</v>
      </c>
      <c r="I5" s="356">
        <f t="shared" si="0"/>
        <v>34825846</v>
      </c>
      <c r="J5" s="358">
        <f t="shared" si="0"/>
        <v>75264360</v>
      </c>
      <c r="K5" s="358">
        <f t="shared" si="0"/>
        <v>25284610</v>
      </c>
      <c r="L5" s="356">
        <f t="shared" si="0"/>
        <v>27649228</v>
      </c>
      <c r="M5" s="356">
        <f t="shared" si="0"/>
        <v>30254014</v>
      </c>
      <c r="N5" s="358">
        <f t="shared" si="0"/>
        <v>83187852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158452212</v>
      </c>
      <c r="X5" s="356">
        <f t="shared" si="0"/>
        <v>179952116</v>
      </c>
      <c r="Y5" s="358">
        <f t="shared" si="0"/>
        <v>-21499904</v>
      </c>
      <c r="Z5" s="359">
        <f>+IF(X5&lt;&gt;0,+(Y5/X5)*100,0)</f>
        <v>-11.947569430081055</v>
      </c>
      <c r="AA5" s="360">
        <f>+AA6+AA8+AA11+AA13+AA15</f>
        <v>359904232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1866000</v>
      </c>
      <c r="F6" s="59">
        <f t="shared" si="1"/>
        <v>1866000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379999</v>
      </c>
      <c r="M6" s="60">
        <f t="shared" si="1"/>
        <v>121584</v>
      </c>
      <c r="N6" s="59">
        <f t="shared" si="1"/>
        <v>501583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501583</v>
      </c>
      <c r="X6" s="60">
        <f t="shared" si="1"/>
        <v>933000</v>
      </c>
      <c r="Y6" s="59">
        <f t="shared" si="1"/>
        <v>-431417</v>
      </c>
      <c r="Z6" s="61">
        <f>+IF(X6&lt;&gt;0,+(Y6/X6)*100,0)</f>
        <v>-46.23976420150054</v>
      </c>
      <c r="AA6" s="62">
        <f t="shared" si="1"/>
        <v>1866000</v>
      </c>
    </row>
    <row r="7" spans="1:27" ht="13.5">
      <c r="A7" s="291" t="s">
        <v>228</v>
      </c>
      <c r="B7" s="142"/>
      <c r="C7" s="60"/>
      <c r="D7" s="340"/>
      <c r="E7" s="60">
        <v>1866000</v>
      </c>
      <c r="F7" s="59">
        <v>1866000</v>
      </c>
      <c r="G7" s="59"/>
      <c r="H7" s="60"/>
      <c r="I7" s="60"/>
      <c r="J7" s="59"/>
      <c r="K7" s="59"/>
      <c r="L7" s="60">
        <v>379999</v>
      </c>
      <c r="M7" s="60">
        <v>121584</v>
      </c>
      <c r="N7" s="59">
        <v>501583</v>
      </c>
      <c r="O7" s="59"/>
      <c r="P7" s="60"/>
      <c r="Q7" s="60"/>
      <c r="R7" s="59"/>
      <c r="S7" s="59"/>
      <c r="T7" s="60"/>
      <c r="U7" s="60"/>
      <c r="V7" s="59"/>
      <c r="W7" s="59">
        <v>501583</v>
      </c>
      <c r="X7" s="60">
        <v>933000</v>
      </c>
      <c r="Y7" s="59">
        <v>-431417</v>
      </c>
      <c r="Z7" s="61">
        <v>-46.24</v>
      </c>
      <c r="AA7" s="62">
        <v>1866000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358038232</v>
      </c>
      <c r="F11" s="364">
        <f t="shared" si="3"/>
        <v>358038232</v>
      </c>
      <c r="G11" s="364">
        <f t="shared" si="3"/>
        <v>18678100</v>
      </c>
      <c r="H11" s="362">
        <f t="shared" si="3"/>
        <v>21760414</v>
      </c>
      <c r="I11" s="362">
        <f t="shared" si="3"/>
        <v>34070797</v>
      </c>
      <c r="J11" s="364">
        <f t="shared" si="3"/>
        <v>74509311</v>
      </c>
      <c r="K11" s="364">
        <f t="shared" si="3"/>
        <v>24764618</v>
      </c>
      <c r="L11" s="362">
        <f t="shared" si="3"/>
        <v>25353581</v>
      </c>
      <c r="M11" s="362">
        <f t="shared" si="3"/>
        <v>29956026</v>
      </c>
      <c r="N11" s="364">
        <f t="shared" si="3"/>
        <v>80074225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154583536</v>
      </c>
      <c r="X11" s="362">
        <f t="shared" si="3"/>
        <v>179019116</v>
      </c>
      <c r="Y11" s="364">
        <f t="shared" si="3"/>
        <v>-24435580</v>
      </c>
      <c r="Z11" s="365">
        <f>+IF(X11&lt;&gt;0,+(Y11/X11)*100,0)</f>
        <v>-13.64970431425882</v>
      </c>
      <c r="AA11" s="366">
        <f t="shared" si="3"/>
        <v>358038232</v>
      </c>
    </row>
    <row r="12" spans="1:27" ht="13.5">
      <c r="A12" s="291" t="s">
        <v>231</v>
      </c>
      <c r="B12" s="136"/>
      <c r="C12" s="60"/>
      <c r="D12" s="340"/>
      <c r="E12" s="60">
        <v>358038232</v>
      </c>
      <c r="F12" s="59">
        <v>358038232</v>
      </c>
      <c r="G12" s="59">
        <v>18678100</v>
      </c>
      <c r="H12" s="60">
        <v>21760414</v>
      </c>
      <c r="I12" s="60">
        <v>34070797</v>
      </c>
      <c r="J12" s="59">
        <v>74509311</v>
      </c>
      <c r="K12" s="59">
        <v>24764618</v>
      </c>
      <c r="L12" s="60">
        <v>25353581</v>
      </c>
      <c r="M12" s="60">
        <v>29956026</v>
      </c>
      <c r="N12" s="59">
        <v>80074225</v>
      </c>
      <c r="O12" s="59"/>
      <c r="P12" s="60"/>
      <c r="Q12" s="60"/>
      <c r="R12" s="59"/>
      <c r="S12" s="59"/>
      <c r="T12" s="60"/>
      <c r="U12" s="60"/>
      <c r="V12" s="59"/>
      <c r="W12" s="59">
        <v>154583536</v>
      </c>
      <c r="X12" s="60">
        <v>179019116</v>
      </c>
      <c r="Y12" s="59">
        <v>-24435580</v>
      </c>
      <c r="Z12" s="61">
        <v>-13.65</v>
      </c>
      <c r="AA12" s="62">
        <v>358038232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755049</v>
      </c>
      <c r="J15" s="59">
        <f t="shared" si="5"/>
        <v>755049</v>
      </c>
      <c r="K15" s="59">
        <f t="shared" si="5"/>
        <v>519992</v>
      </c>
      <c r="L15" s="60">
        <f t="shared" si="5"/>
        <v>1915648</v>
      </c>
      <c r="M15" s="60">
        <f t="shared" si="5"/>
        <v>176404</v>
      </c>
      <c r="N15" s="59">
        <f t="shared" si="5"/>
        <v>2612044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3367093</v>
      </c>
      <c r="X15" s="60">
        <f t="shared" si="5"/>
        <v>0</v>
      </c>
      <c r="Y15" s="59">
        <f t="shared" si="5"/>
        <v>3367093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>
        <v>755049</v>
      </c>
      <c r="J17" s="59">
        <v>755049</v>
      </c>
      <c r="K17" s="59"/>
      <c r="L17" s="60">
        <v>1915648</v>
      </c>
      <c r="M17" s="60">
        <v>176404</v>
      </c>
      <c r="N17" s="59">
        <v>2092052</v>
      </c>
      <c r="O17" s="59"/>
      <c r="P17" s="60"/>
      <c r="Q17" s="60"/>
      <c r="R17" s="59"/>
      <c r="S17" s="59"/>
      <c r="T17" s="60"/>
      <c r="U17" s="60"/>
      <c r="V17" s="59"/>
      <c r="W17" s="59">
        <v>2847101</v>
      </c>
      <c r="X17" s="60"/>
      <c r="Y17" s="59">
        <v>2847101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>
        <v>519992</v>
      </c>
      <c r="L20" s="60"/>
      <c r="M20" s="60"/>
      <c r="N20" s="59">
        <v>519992</v>
      </c>
      <c r="O20" s="59"/>
      <c r="P20" s="60"/>
      <c r="Q20" s="60"/>
      <c r="R20" s="59"/>
      <c r="S20" s="59"/>
      <c r="T20" s="60"/>
      <c r="U20" s="60"/>
      <c r="V20" s="59"/>
      <c r="W20" s="59">
        <v>519992</v>
      </c>
      <c r="X20" s="60"/>
      <c r="Y20" s="59">
        <v>519992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2469000</v>
      </c>
      <c r="F22" s="345">
        <f t="shared" si="6"/>
        <v>2469000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1234500</v>
      </c>
      <c r="Y22" s="345">
        <f t="shared" si="6"/>
        <v>-1234500</v>
      </c>
      <c r="Z22" s="336">
        <f>+IF(X22&lt;&gt;0,+(Y22/X22)*100,0)</f>
        <v>-100</v>
      </c>
      <c r="AA22" s="350">
        <f>SUM(AA23:AA32)</f>
        <v>2469000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2469000</v>
      </c>
      <c r="F32" s="59">
        <v>2469000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1234500</v>
      </c>
      <c r="Y32" s="59">
        <v>-1234500</v>
      </c>
      <c r="Z32" s="61">
        <v>-100</v>
      </c>
      <c r="AA32" s="62">
        <v>2469000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25055169</v>
      </c>
      <c r="F40" s="345">
        <f t="shared" si="9"/>
        <v>25055169</v>
      </c>
      <c r="G40" s="345">
        <f t="shared" si="9"/>
        <v>0</v>
      </c>
      <c r="H40" s="343">
        <f t="shared" si="9"/>
        <v>0</v>
      </c>
      <c r="I40" s="343">
        <f t="shared" si="9"/>
        <v>3754066</v>
      </c>
      <c r="J40" s="345">
        <f t="shared" si="9"/>
        <v>3754066</v>
      </c>
      <c r="K40" s="345">
        <f t="shared" si="9"/>
        <v>655577</v>
      </c>
      <c r="L40" s="343">
        <f t="shared" si="9"/>
        <v>33340</v>
      </c>
      <c r="M40" s="343">
        <f t="shared" si="9"/>
        <v>159369</v>
      </c>
      <c r="N40" s="345">
        <f t="shared" si="9"/>
        <v>848286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4602352</v>
      </c>
      <c r="X40" s="343">
        <f t="shared" si="9"/>
        <v>12527585</v>
      </c>
      <c r="Y40" s="345">
        <f t="shared" si="9"/>
        <v>-7925233</v>
      </c>
      <c r="Z40" s="336">
        <f>+IF(X40&lt;&gt;0,+(Y40/X40)*100,0)</f>
        <v>-63.262256851579934</v>
      </c>
      <c r="AA40" s="350">
        <f>SUM(AA41:AA49)</f>
        <v>25055169</v>
      </c>
    </row>
    <row r="41" spans="1:27" ht="13.5">
      <c r="A41" s="361" t="s">
        <v>247</v>
      </c>
      <c r="B41" s="142"/>
      <c r="C41" s="362"/>
      <c r="D41" s="363"/>
      <c r="E41" s="362">
        <v>3000000</v>
      </c>
      <c r="F41" s="364">
        <v>3000000</v>
      </c>
      <c r="G41" s="364"/>
      <c r="H41" s="362"/>
      <c r="I41" s="362">
        <v>3748526</v>
      </c>
      <c r="J41" s="364">
        <v>3748526</v>
      </c>
      <c r="K41" s="364">
        <v>655577</v>
      </c>
      <c r="L41" s="362"/>
      <c r="M41" s="362"/>
      <c r="N41" s="364">
        <v>655577</v>
      </c>
      <c r="O41" s="364"/>
      <c r="P41" s="362"/>
      <c r="Q41" s="362"/>
      <c r="R41" s="364"/>
      <c r="S41" s="364"/>
      <c r="T41" s="362"/>
      <c r="U41" s="362"/>
      <c r="V41" s="364"/>
      <c r="W41" s="364">
        <v>4404103</v>
      </c>
      <c r="X41" s="362">
        <v>1500000</v>
      </c>
      <c r="Y41" s="364">
        <v>2904103</v>
      </c>
      <c r="Z41" s="365">
        <v>193.61</v>
      </c>
      <c r="AA41" s="366">
        <v>3000000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2500000</v>
      </c>
      <c r="F43" s="370">
        <v>2500000</v>
      </c>
      <c r="G43" s="370"/>
      <c r="H43" s="305"/>
      <c r="I43" s="305"/>
      <c r="J43" s="370"/>
      <c r="K43" s="370"/>
      <c r="L43" s="305">
        <v>33340</v>
      </c>
      <c r="M43" s="305">
        <v>2599</v>
      </c>
      <c r="N43" s="370">
        <v>35939</v>
      </c>
      <c r="O43" s="370"/>
      <c r="P43" s="305"/>
      <c r="Q43" s="305"/>
      <c r="R43" s="370"/>
      <c r="S43" s="370"/>
      <c r="T43" s="305"/>
      <c r="U43" s="305"/>
      <c r="V43" s="370"/>
      <c r="W43" s="370">
        <v>35939</v>
      </c>
      <c r="X43" s="305">
        <v>1250000</v>
      </c>
      <c r="Y43" s="370">
        <v>-1214061</v>
      </c>
      <c r="Z43" s="371">
        <v>-97.12</v>
      </c>
      <c r="AA43" s="303">
        <v>2500000</v>
      </c>
    </row>
    <row r="44" spans="1:27" ht="13.5">
      <c r="A44" s="361" t="s">
        <v>250</v>
      </c>
      <c r="B44" s="136"/>
      <c r="C44" s="60"/>
      <c r="D44" s="368"/>
      <c r="E44" s="54">
        <v>1904274</v>
      </c>
      <c r="F44" s="53">
        <v>1904274</v>
      </c>
      <c r="G44" s="53"/>
      <c r="H44" s="54"/>
      <c r="I44" s="54">
        <v>5540</v>
      </c>
      <c r="J44" s="53">
        <v>5540</v>
      </c>
      <c r="K44" s="53"/>
      <c r="L44" s="54"/>
      <c r="M44" s="54">
        <v>156770</v>
      </c>
      <c r="N44" s="53">
        <v>156770</v>
      </c>
      <c r="O44" s="53"/>
      <c r="P44" s="54"/>
      <c r="Q44" s="54"/>
      <c r="R44" s="53"/>
      <c r="S44" s="53"/>
      <c r="T44" s="54"/>
      <c r="U44" s="54"/>
      <c r="V44" s="53"/>
      <c r="W44" s="53">
        <v>162310</v>
      </c>
      <c r="X44" s="54">
        <v>952137</v>
      </c>
      <c r="Y44" s="53">
        <v>-789827</v>
      </c>
      <c r="Z44" s="94">
        <v>-82.95</v>
      </c>
      <c r="AA44" s="95">
        <v>1904274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10500000</v>
      </c>
      <c r="F47" s="53">
        <v>10500000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5250000</v>
      </c>
      <c r="Y47" s="53">
        <v>-5250000</v>
      </c>
      <c r="Z47" s="94">
        <v>-100</v>
      </c>
      <c r="AA47" s="95">
        <v>10500000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7150895</v>
      </c>
      <c r="F49" s="53">
        <v>7150895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3575448</v>
      </c>
      <c r="Y49" s="53">
        <v>-3575448</v>
      </c>
      <c r="Z49" s="94">
        <v>-100</v>
      </c>
      <c r="AA49" s="95">
        <v>7150895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387428401</v>
      </c>
      <c r="F60" s="264">
        <f t="shared" si="14"/>
        <v>387428401</v>
      </c>
      <c r="G60" s="264">
        <f t="shared" si="14"/>
        <v>18678100</v>
      </c>
      <c r="H60" s="219">
        <f t="shared" si="14"/>
        <v>21760414</v>
      </c>
      <c r="I60" s="219">
        <f t="shared" si="14"/>
        <v>38579912</v>
      </c>
      <c r="J60" s="264">
        <f t="shared" si="14"/>
        <v>79018426</v>
      </c>
      <c r="K60" s="264">
        <f t="shared" si="14"/>
        <v>25940187</v>
      </c>
      <c r="L60" s="219">
        <f t="shared" si="14"/>
        <v>27682568</v>
      </c>
      <c r="M60" s="219">
        <f t="shared" si="14"/>
        <v>30413383</v>
      </c>
      <c r="N60" s="264">
        <f t="shared" si="14"/>
        <v>84036138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163054564</v>
      </c>
      <c r="X60" s="219">
        <f t="shared" si="14"/>
        <v>193714201</v>
      </c>
      <c r="Y60" s="264">
        <f t="shared" si="14"/>
        <v>-30659637</v>
      </c>
      <c r="Z60" s="337">
        <f>+IF(X60&lt;&gt;0,+(Y60/X60)*100,0)</f>
        <v>-15.827253160443307</v>
      </c>
      <c r="AA60" s="232">
        <f>+AA57+AA54+AA51+AA40+AA37+AA34+AA22+AA5</f>
        <v>387428401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15825000</v>
      </c>
      <c r="F5" s="358">
        <f t="shared" si="0"/>
        <v>15825000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7912500</v>
      </c>
      <c r="Y5" s="358">
        <f t="shared" si="0"/>
        <v>-7912500</v>
      </c>
      <c r="Z5" s="359">
        <f>+IF(X5&lt;&gt;0,+(Y5/X5)*100,0)</f>
        <v>-100</v>
      </c>
      <c r="AA5" s="360">
        <f>+AA6+AA8+AA11+AA13+AA15</f>
        <v>15825000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2000000</v>
      </c>
      <c r="Y6" s="59">
        <f t="shared" si="1"/>
        <v>-2000000</v>
      </c>
      <c r="Z6" s="61">
        <f>+IF(X6&lt;&gt;0,+(Y6/X6)*100,0)</f>
        <v>-100</v>
      </c>
      <c r="AA6" s="62">
        <f t="shared" si="1"/>
        <v>4000000</v>
      </c>
    </row>
    <row r="7" spans="1:27" ht="13.5">
      <c r="A7" s="291" t="s">
        <v>228</v>
      </c>
      <c r="B7" s="142"/>
      <c r="C7" s="60"/>
      <c r="D7" s="340"/>
      <c r="E7" s="60">
        <v>4000000</v>
      </c>
      <c r="F7" s="59">
        <v>4000000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2000000</v>
      </c>
      <c r="Y7" s="59">
        <v>-2000000</v>
      </c>
      <c r="Z7" s="61">
        <v>-100</v>
      </c>
      <c r="AA7" s="62">
        <v>4000000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6000000</v>
      </c>
      <c r="F11" s="364">
        <f t="shared" si="3"/>
        <v>6000000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3000000</v>
      </c>
      <c r="Y11" s="364">
        <f t="shared" si="3"/>
        <v>-3000000</v>
      </c>
      <c r="Z11" s="365">
        <f>+IF(X11&lt;&gt;0,+(Y11/X11)*100,0)</f>
        <v>-100</v>
      </c>
      <c r="AA11" s="366">
        <f t="shared" si="3"/>
        <v>6000000</v>
      </c>
    </row>
    <row r="12" spans="1:27" ht="13.5">
      <c r="A12" s="291" t="s">
        <v>231</v>
      </c>
      <c r="B12" s="136"/>
      <c r="C12" s="60"/>
      <c r="D12" s="340"/>
      <c r="E12" s="60">
        <v>6000000</v>
      </c>
      <c r="F12" s="59">
        <v>6000000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3000000</v>
      </c>
      <c r="Y12" s="59">
        <v>-3000000</v>
      </c>
      <c r="Z12" s="61">
        <v>-100</v>
      </c>
      <c r="AA12" s="62">
        <v>6000000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5825000</v>
      </c>
      <c r="F13" s="342">
        <f t="shared" si="4"/>
        <v>5825000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2912500</v>
      </c>
      <c r="Y13" s="342">
        <f t="shared" si="4"/>
        <v>-2912500</v>
      </c>
      <c r="Z13" s="335">
        <f>+IF(X13&lt;&gt;0,+(Y13/X13)*100,0)</f>
        <v>-100</v>
      </c>
      <c r="AA13" s="273">
        <f t="shared" si="4"/>
        <v>5825000</v>
      </c>
    </row>
    <row r="14" spans="1:27" ht="13.5">
      <c r="A14" s="291" t="s">
        <v>232</v>
      </c>
      <c r="B14" s="136"/>
      <c r="C14" s="60"/>
      <c r="D14" s="340"/>
      <c r="E14" s="60">
        <v>5825000</v>
      </c>
      <c r="F14" s="59">
        <v>5825000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2912500</v>
      </c>
      <c r="Y14" s="59">
        <v>-2912500</v>
      </c>
      <c r="Z14" s="61">
        <v>-100</v>
      </c>
      <c r="AA14" s="62">
        <v>5825000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15825000</v>
      </c>
      <c r="F60" s="264">
        <f t="shared" si="14"/>
        <v>15825000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7912500</v>
      </c>
      <c r="Y60" s="264">
        <f t="shared" si="14"/>
        <v>-7912500</v>
      </c>
      <c r="Z60" s="337">
        <f>+IF(X60&lt;&gt;0,+(Y60/X60)*100,0)</f>
        <v>-100</v>
      </c>
      <c r="AA60" s="232">
        <f>+AA57+AA54+AA51+AA40+AA37+AA34+AA22+AA5</f>
        <v>15825000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2014-02-05T07:22:58Z</dcterms:created>
  <dcterms:modified xsi:type="dcterms:W3CDTF">2014-02-05T07:23:02Z</dcterms:modified>
  <cp:category/>
  <cp:version/>
  <cp:contentType/>
  <cp:contentStatus/>
</cp:coreProperties>
</file>