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<sst xmlns="http://schemas.openxmlformats.org/spreadsheetml/2006/main" count="855" uniqueCount="302">
  <si>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Umkhanyakude(DC27)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</si>
  <si>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</si>
  <si>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</si>
  <si>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</si>
  <si>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</si>
  <si>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</si>
  <si>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</si>
  <si>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</si>
  <si>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</si>
  <si>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</si>
  <si>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</si>
  <si>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</si>
  <si>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</si>
  <si>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</si>
  <si>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</si>
  <si>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</si>
  <si>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</si>
  <si>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</si>
  <si>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</si>
  <si>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</si>
  <si>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</si>
  <si>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</si>
  <si>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</si>
  <si>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</si>
  <si>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</si>
  <si>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</si>
  <si>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</si>
  <si>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</si>
  <si>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</si>
  <si>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</si>
  <si>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</si>
  <si>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</si>
  <si>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</si>
  <si>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</si>
  <si>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</si>
  <si>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</si>
  <si>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</si>
  <si>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</si>
  <si>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</si>
  <si>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</si>
  <si>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</si>
  <si>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</si>
  <si>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</si>
  <si>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</si>
  <si>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</si>
  <si>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</si>
  <si>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</si>
  <si>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</si>
  <si>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</si>
  <si>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</si>
  <si>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</si>
  <si>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</si>
  <si>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</si>
  <si>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</si>
  <si>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</si>
  <si>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</si>
  <si>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</si>
  <si>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</si>
  <si>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</si>
  <si>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</si>
  <si>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</si>
  <si>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</si>
  <si>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</si>
  <si>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</si>
  <si>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</si>
  <si>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</si>
  <si>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</si>
  <si>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</si>
  <si>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</si>
  <si>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</si>
  <si>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Umkhanyakude(DC27)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</si>
  <si>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</si>
  <si>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</si>
  <si>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</si>
  <si>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</si>
  <si>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</si>
  <si>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</si>
  <si>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</si>
  <si>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</si>
  <si>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</si>
  <si>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</si>
  <si>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</si>
  <si>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</si>
  <si>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</si>
  <si>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</si>
  <si>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</si>
  <si>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</si>
  <si>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</si>
  <si>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</si>
  <si>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</si>
  <si>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</si>
  <si>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</si>
  <si>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</si>
  <si>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</si>
  <si>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</si>
  <si>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</si>
  <si>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</si>
  <si>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</si>
  <si>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</si>
  <si>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</si>
  <si>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Umkhanyakude(DC27)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</si>
  <si>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</si>
  <si>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</si>
  <si>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</si>
  <si>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</si>
  <si>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</si>
  <si>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</si>
  <si>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</si>
  <si>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</si>
  <si>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</si>
  <si>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</si>
  <si>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</si>
  <si>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</si>
  <si>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</si>
  <si>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</si>
  <si>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</si>
  <si>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</si>
  <si>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</si>
  <si>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</si>
  <si>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</si>
  <si>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</si>
  <si>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</si>
  <si>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</si>
  <si>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</si>
  <si>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</si>
  <si>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</si>
  <si>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</si>
  <si>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</si>
  <si>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</si>
  <si>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Umkhanyakude(DC27)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</si>
  <si>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</si>
  <si>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</si>
  <si>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</si>
  <si>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</si>
  <si>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</si>
  <si>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</si>
  <si>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</si>
  <si>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</si>
  <si>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</si>
  <si>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</si>
  <si>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Umkhanyakude(DC27)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</si>
  <si>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</si>
  <si>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</si>
  <si>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</si>
  <si>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</si>
  <si>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</si>
  <si>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</si>
  <si>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</si>
  <si>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</si>
  <si>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</si>
  <si>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</si>
  <si>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</si>
  <si>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</si>
  <si>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</si>
  <si>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</si>
  <si>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</si>
  <si>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</si>
  <si>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</si>
  <si>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</si>
  <si>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</si>
  <si>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</si>
  <si>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</si>
  <si>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</si>
  <si>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</si>
  <si>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</si>
  <si>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</si>
  <si>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</si>
  <si>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</si>
  <si>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</si>
  <si>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</si>
  <si>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</si>
  <si>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</si>
  <si>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</si>
  <si>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</si>
  <si>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Umkhanyakude(DC27)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</si>
  <si>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</si>
  <si>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</si>
  <si>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</si>
  <si>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</si>
  <si>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</si>
  <si>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</si>
  <si>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</si>
  <si>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</si>
  <si>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</si>
  <si>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</si>
  <si>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</si>
  <si>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</si>
  <si>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</si>
  <si>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</si>
  <si>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</si>
  <si>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</si>
  <si>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</si>
  <si>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</si>
  <si>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</si>
  <si>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</si>
  <si>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</si>
  <si>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</si>
  <si>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</si>
  <si>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</si>
  <si>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</si>
  <si>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</si>
  <si>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Umkhanyakude(DC27)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</si>
  <si>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</si>
  <si>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</si>
  <si>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</si>
  <si>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</si>
  <si>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</si>
  <si>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</si>
  <si>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</si>
  <si>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</si>
  <si>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</si>
  <si>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</si>
  <si>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</si>
  <si>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</si>
  <si>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</si>
  <si>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</si>
  <si>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</si>
  <si>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</si>
  <si>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</si>
  <si>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</si>
  <si>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</si>
  <si>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</si>
  <si>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</si>
  <si>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</si>
  <si>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</si>
  <si>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</si>
  <si>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Umkhanyakude(DC27)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</si>
  <si>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</si>
  <si>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</si>
  <si>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</si>
  <si>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</si>
  <si>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</si>
  <si>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</si>
  <si>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</si>
  <si>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</si>
  <si>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</si>
  <si>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</si>
  <si>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</si>
  <si>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</si>
  <si>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</si>
  <si>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</si>
  <si>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</si>
  <si>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</si>
  <si>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</si>
  <si>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</si>
  <si>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</si>
  <si>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</si>
  <si>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</si>
  <si>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</si>
  <si>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</si>
  <si>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</si>
  <si>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</si>
  <si>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</si>
  <si>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</si>
  <si>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</si>
  <si>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</si>
  <si>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</si>
  <si>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</si>
  <si>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</si>
  <si>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</si>
  <si>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</si>
  <si>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</si>
  <si>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Umkhanyakude(DC27)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</si>
  <si>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</si>
  <si>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</si>
  <si>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Umkhanyakude(DC27)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</si>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</sst>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41921356</v>
      </c>
      <c r="C6" s="19">
        <v>0</v>
      </c>
      <c r="D6" s="59">
        <v>42433863</v>
      </c>
      <c r="E6" s="60">
        <v>42433863</v>
      </c>
      <c r="F6" s="60">
        <v>4380896</v>
      </c>
      <c r="G6" s="60">
        <v>4267818</v>
      </c>
      <c r="H6" s="60">
        <v>6052057</v>
      </c>
      <c r="I6" s="60">
        <v>14700771</v>
      </c>
      <c r="J6" s="60">
        <v>3189580</v>
      </c>
      <c r="K6" s="60">
        <v>3581854</v>
      </c>
      <c r="L6" s="60">
        <v>4106963</v>
      </c>
      <c r="M6" s="60">
        <v>10878397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25579168</v>
      </c>
      <c r="W6" s="60">
        <v>21216932</v>
      </c>
      <c r="X6" s="60">
        <v>4362236</v>
      </c>
      <c r="Y6" s="61">
        <v>20.56</v>
      </c>
      <c r="Z6" s="62">
        <v>42433863</v>
      </c>
    </row>
    <row r="7" spans="1:26" ht="13.5">
      <c r="A7" s="58" t="s">
        <v>33</v>
      </c>
      <c r="B7" s="19">
        <v>12524641</v>
      </c>
      <c r="C7" s="19">
        <v>0</v>
      </c>
      <c r="D7" s="59">
        <v>12870000</v>
      </c>
      <c r="E7" s="60">
        <v>12870000</v>
      </c>
      <c r="F7" s="60">
        <v>886301</v>
      </c>
      <c r="G7" s="60">
        <v>384634</v>
      </c>
      <c r="H7" s="60">
        <v>0</v>
      </c>
      <c r="I7" s="60">
        <v>1270935</v>
      </c>
      <c r="J7" s="60">
        <v>0</v>
      </c>
      <c r="K7" s="60">
        <v>445383</v>
      </c>
      <c r="L7" s="60">
        <v>490639</v>
      </c>
      <c r="M7" s="60">
        <v>936022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2206957</v>
      </c>
      <c r="W7" s="60">
        <v>6435000</v>
      </c>
      <c r="X7" s="60">
        <v>-4228043</v>
      </c>
      <c r="Y7" s="61">
        <v>-65.7</v>
      </c>
      <c r="Z7" s="62">
        <v>12870000</v>
      </c>
    </row>
    <row r="8" spans="1:26" ht="13.5">
      <c r="A8" s="58" t="s">
        <v>34</v>
      </c>
      <c r="B8" s="19">
        <v>174928000</v>
      </c>
      <c r="C8" s="19">
        <v>0</v>
      </c>
      <c r="D8" s="59">
        <v>218529850</v>
      </c>
      <c r="E8" s="60">
        <v>218529850</v>
      </c>
      <c r="F8" s="60">
        <v>80153000</v>
      </c>
      <c r="G8" s="60">
        <v>92008</v>
      </c>
      <c r="H8" s="60">
        <v>43283</v>
      </c>
      <c r="I8" s="60">
        <v>80288291</v>
      </c>
      <c r="J8" s="60">
        <v>8801593</v>
      </c>
      <c r="K8" s="60">
        <v>64495283</v>
      </c>
      <c r="L8" s="60">
        <v>10853087</v>
      </c>
      <c r="M8" s="60">
        <v>84149963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164438254</v>
      </c>
      <c r="W8" s="60">
        <v>109264925</v>
      </c>
      <c r="X8" s="60">
        <v>55173329</v>
      </c>
      <c r="Y8" s="61">
        <v>50.5</v>
      </c>
      <c r="Z8" s="62">
        <v>218529850</v>
      </c>
    </row>
    <row r="9" spans="1:26" ht="13.5">
      <c r="A9" s="58" t="s">
        <v>35</v>
      </c>
      <c r="B9" s="19">
        <v>2321928</v>
      </c>
      <c r="C9" s="19">
        <v>0</v>
      </c>
      <c r="D9" s="59">
        <v>36434674</v>
      </c>
      <c r="E9" s="60">
        <v>36434674</v>
      </c>
      <c r="F9" s="60">
        <v>5364001</v>
      </c>
      <c r="G9" s="60">
        <v>402163</v>
      </c>
      <c r="H9" s="60">
        <v>505485</v>
      </c>
      <c r="I9" s="60">
        <v>6271649</v>
      </c>
      <c r="J9" s="60">
        <v>278135</v>
      </c>
      <c r="K9" s="60">
        <v>500771</v>
      </c>
      <c r="L9" s="60">
        <v>8900</v>
      </c>
      <c r="M9" s="60">
        <v>787806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7059455</v>
      </c>
      <c r="W9" s="60">
        <v>18217337</v>
      </c>
      <c r="X9" s="60">
        <v>-11157882</v>
      </c>
      <c r="Y9" s="61">
        <v>-61.25</v>
      </c>
      <c r="Z9" s="62">
        <v>36434674</v>
      </c>
    </row>
    <row r="10" spans="1:26" ht="25.5">
      <c r="A10" s="63" t="s">
        <v>277</v>
      </c>
      <c r="B10" s="64">
        <f>SUM(B5:B9)</f>
        <v>231695925</v>
      </c>
      <c r="C10" s="64">
        <f>SUM(C5:C9)</f>
        <v>0</v>
      </c>
      <c r="D10" s="65">
        <f aca="true" t="shared" si="0" ref="D10:Z10">SUM(D5:D9)</f>
        <v>310268387</v>
      </c>
      <c r="E10" s="66">
        <f t="shared" si="0"/>
        <v>310268387</v>
      </c>
      <c r="F10" s="66">
        <f t="shared" si="0"/>
        <v>90784198</v>
      </c>
      <c r="G10" s="66">
        <f t="shared" si="0"/>
        <v>5146623</v>
      </c>
      <c r="H10" s="66">
        <f t="shared" si="0"/>
        <v>6600825</v>
      </c>
      <c r="I10" s="66">
        <f t="shared" si="0"/>
        <v>102531646</v>
      </c>
      <c r="J10" s="66">
        <f t="shared" si="0"/>
        <v>12269308</v>
      </c>
      <c r="K10" s="66">
        <f t="shared" si="0"/>
        <v>69023291</v>
      </c>
      <c r="L10" s="66">
        <f t="shared" si="0"/>
        <v>15459589</v>
      </c>
      <c r="M10" s="66">
        <f t="shared" si="0"/>
        <v>96752188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199283834</v>
      </c>
      <c r="W10" s="66">
        <f t="shared" si="0"/>
        <v>155134194</v>
      </c>
      <c r="X10" s="66">
        <f t="shared" si="0"/>
        <v>44149640</v>
      </c>
      <c r="Y10" s="67">
        <f>+IF(W10&lt;&gt;0,(X10/W10)*100,0)</f>
        <v>28.458999825660612</v>
      </c>
      <c r="Z10" s="68">
        <f t="shared" si="0"/>
        <v>310268387</v>
      </c>
    </row>
    <row r="11" spans="1:26" ht="13.5">
      <c r="A11" s="58" t="s">
        <v>37</v>
      </c>
      <c r="B11" s="19">
        <v>68802351</v>
      </c>
      <c r="C11" s="19">
        <v>0</v>
      </c>
      <c r="D11" s="59">
        <v>118630354</v>
      </c>
      <c r="E11" s="60">
        <v>118630354</v>
      </c>
      <c r="F11" s="60">
        <v>7540056</v>
      </c>
      <c r="G11" s="60">
        <v>8229126</v>
      </c>
      <c r="H11" s="60">
        <v>14999554</v>
      </c>
      <c r="I11" s="60">
        <v>30768736</v>
      </c>
      <c r="J11" s="60">
        <v>6520195</v>
      </c>
      <c r="K11" s="60">
        <v>9547700</v>
      </c>
      <c r="L11" s="60">
        <v>10564855</v>
      </c>
      <c r="M11" s="60">
        <v>26632750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57401486</v>
      </c>
      <c r="W11" s="60">
        <v>59315177</v>
      </c>
      <c r="X11" s="60">
        <v>-1913691</v>
      </c>
      <c r="Y11" s="61">
        <v>-3.23</v>
      </c>
      <c r="Z11" s="62">
        <v>118630354</v>
      </c>
    </row>
    <row r="12" spans="1:26" ht="13.5">
      <c r="A12" s="58" t="s">
        <v>38</v>
      </c>
      <c r="B12" s="19">
        <v>6556917</v>
      </c>
      <c r="C12" s="19">
        <v>0</v>
      </c>
      <c r="D12" s="59">
        <v>10353575</v>
      </c>
      <c r="E12" s="60">
        <v>10353575</v>
      </c>
      <c r="F12" s="60">
        <v>412989</v>
      </c>
      <c r="G12" s="60">
        <v>652698</v>
      </c>
      <c r="H12" s="60">
        <v>681523</v>
      </c>
      <c r="I12" s="60">
        <v>1747210</v>
      </c>
      <c r="J12" s="60">
        <v>487106</v>
      </c>
      <c r="K12" s="60">
        <v>475812</v>
      </c>
      <c r="L12" s="60">
        <v>473309</v>
      </c>
      <c r="M12" s="60">
        <v>1436227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3183437</v>
      </c>
      <c r="W12" s="60">
        <v>5176788</v>
      </c>
      <c r="X12" s="60">
        <v>-1993351</v>
      </c>
      <c r="Y12" s="61">
        <v>-38.51</v>
      </c>
      <c r="Z12" s="62">
        <v>10353575</v>
      </c>
    </row>
    <row r="13" spans="1:26" ht="13.5">
      <c r="A13" s="58" t="s">
        <v>278</v>
      </c>
      <c r="B13" s="19">
        <v>28223791</v>
      </c>
      <c r="C13" s="19">
        <v>0</v>
      </c>
      <c r="D13" s="59">
        <v>33414000</v>
      </c>
      <c r="E13" s="60">
        <v>33414000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16707000</v>
      </c>
      <c r="X13" s="60">
        <v>-16707000</v>
      </c>
      <c r="Y13" s="61">
        <v>-100</v>
      </c>
      <c r="Z13" s="62">
        <v>33414000</v>
      </c>
    </row>
    <row r="14" spans="1:26" ht="13.5">
      <c r="A14" s="58" t="s">
        <v>40</v>
      </c>
      <c r="B14" s="19">
        <v>1065933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798</v>
      </c>
      <c r="K14" s="60">
        <v>0</v>
      </c>
      <c r="L14" s="60">
        <v>0</v>
      </c>
      <c r="M14" s="60">
        <v>798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798</v>
      </c>
      <c r="W14" s="60">
        <v>0</v>
      </c>
      <c r="X14" s="60">
        <v>798</v>
      </c>
      <c r="Y14" s="61">
        <v>0</v>
      </c>
      <c r="Z14" s="62">
        <v>0</v>
      </c>
    </row>
    <row r="15" spans="1:26" ht="13.5">
      <c r="A15" s="58" t="s">
        <v>41</v>
      </c>
      <c r="B15" s="19">
        <v>72236888</v>
      </c>
      <c r="C15" s="19">
        <v>0</v>
      </c>
      <c r="D15" s="59">
        <v>77481145</v>
      </c>
      <c r="E15" s="60">
        <v>77481145</v>
      </c>
      <c r="F15" s="60">
        <v>6351209</v>
      </c>
      <c r="G15" s="60">
        <v>24196823</v>
      </c>
      <c r="H15" s="60">
        <v>8145889</v>
      </c>
      <c r="I15" s="60">
        <v>38693921</v>
      </c>
      <c r="J15" s="60">
        <v>9025596</v>
      </c>
      <c r="K15" s="60">
        <v>8129181</v>
      </c>
      <c r="L15" s="60">
        <v>3286527</v>
      </c>
      <c r="M15" s="60">
        <v>20441304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59135225</v>
      </c>
      <c r="W15" s="60">
        <v>38740573</v>
      </c>
      <c r="X15" s="60">
        <v>20394652</v>
      </c>
      <c r="Y15" s="61">
        <v>52.64</v>
      </c>
      <c r="Z15" s="62">
        <v>77481145</v>
      </c>
    </row>
    <row r="16" spans="1:26" ht="13.5">
      <c r="A16" s="69" t="s">
        <v>42</v>
      </c>
      <c r="B16" s="19">
        <v>0</v>
      </c>
      <c r="C16" s="19">
        <v>0</v>
      </c>
      <c r="D16" s="59">
        <v>3168579</v>
      </c>
      <c r="E16" s="60">
        <v>3168579</v>
      </c>
      <c r="F16" s="60">
        <v>1777626</v>
      </c>
      <c r="G16" s="60">
        <v>1413250</v>
      </c>
      <c r="H16" s="60">
        <v>65747</v>
      </c>
      <c r="I16" s="60">
        <v>3256623</v>
      </c>
      <c r="J16" s="60">
        <v>2689212</v>
      </c>
      <c r="K16" s="60">
        <v>1882329</v>
      </c>
      <c r="L16" s="60">
        <v>1780341</v>
      </c>
      <c r="M16" s="60">
        <v>6351882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9608505</v>
      </c>
      <c r="W16" s="60">
        <v>1584290</v>
      </c>
      <c r="X16" s="60">
        <v>8024215</v>
      </c>
      <c r="Y16" s="61">
        <v>506.49</v>
      </c>
      <c r="Z16" s="62">
        <v>3168579</v>
      </c>
    </row>
    <row r="17" spans="1:26" ht="13.5">
      <c r="A17" s="58" t="s">
        <v>43</v>
      </c>
      <c r="B17" s="19">
        <v>122104001</v>
      </c>
      <c r="C17" s="19">
        <v>0</v>
      </c>
      <c r="D17" s="59">
        <v>67220551</v>
      </c>
      <c r="E17" s="60">
        <v>67220551</v>
      </c>
      <c r="F17" s="60">
        <v>9820565</v>
      </c>
      <c r="G17" s="60">
        <v>8841367</v>
      </c>
      <c r="H17" s="60">
        <v>15067939</v>
      </c>
      <c r="I17" s="60">
        <v>33729871</v>
      </c>
      <c r="J17" s="60">
        <v>7475909</v>
      </c>
      <c r="K17" s="60">
        <v>2994229</v>
      </c>
      <c r="L17" s="60">
        <v>10142975</v>
      </c>
      <c r="M17" s="60">
        <v>20613113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54342984</v>
      </c>
      <c r="W17" s="60">
        <v>33610276</v>
      </c>
      <c r="X17" s="60">
        <v>20732708</v>
      </c>
      <c r="Y17" s="61">
        <v>61.69</v>
      </c>
      <c r="Z17" s="62">
        <v>67220551</v>
      </c>
    </row>
    <row r="18" spans="1:26" ht="13.5">
      <c r="A18" s="70" t="s">
        <v>44</v>
      </c>
      <c r="B18" s="71">
        <f>SUM(B11:B17)</f>
        <v>298989881</v>
      </c>
      <c r="C18" s="71">
        <f>SUM(C11:C17)</f>
        <v>0</v>
      </c>
      <c r="D18" s="72">
        <f aca="true" t="shared" si="1" ref="D18:Z18">SUM(D11:D17)</f>
        <v>310268204</v>
      </c>
      <c r="E18" s="73">
        <f t="shared" si="1"/>
        <v>310268204</v>
      </c>
      <c r="F18" s="73">
        <f t="shared" si="1"/>
        <v>25902445</v>
      </c>
      <c r="G18" s="73">
        <f t="shared" si="1"/>
        <v>43333264</v>
      </c>
      <c r="H18" s="73">
        <f t="shared" si="1"/>
        <v>38960652</v>
      </c>
      <c r="I18" s="73">
        <f t="shared" si="1"/>
        <v>108196361</v>
      </c>
      <c r="J18" s="73">
        <f t="shared" si="1"/>
        <v>26198816</v>
      </c>
      <c r="K18" s="73">
        <f t="shared" si="1"/>
        <v>23029251</v>
      </c>
      <c r="L18" s="73">
        <f t="shared" si="1"/>
        <v>26248007</v>
      </c>
      <c r="M18" s="73">
        <f t="shared" si="1"/>
        <v>75476074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183672435</v>
      </c>
      <c r="W18" s="73">
        <f t="shared" si="1"/>
        <v>155134104</v>
      </c>
      <c r="X18" s="73">
        <f t="shared" si="1"/>
        <v>28538331</v>
      </c>
      <c r="Y18" s="67">
        <f>+IF(W18&lt;&gt;0,(X18/W18)*100,0)</f>
        <v>18.395910547174076</v>
      </c>
      <c r="Z18" s="74">
        <f t="shared" si="1"/>
        <v>310268204</v>
      </c>
    </row>
    <row r="19" spans="1:26" ht="13.5">
      <c r="A19" s="70" t="s">
        <v>45</v>
      </c>
      <c r="B19" s="75">
        <f>+B10-B18</f>
        <v>-67293956</v>
      </c>
      <c r="C19" s="75">
        <f>+C10-C18</f>
        <v>0</v>
      </c>
      <c r="D19" s="76">
        <f aca="true" t="shared" si="2" ref="D19:Z19">+D10-D18</f>
        <v>183</v>
      </c>
      <c r="E19" s="77">
        <f t="shared" si="2"/>
        <v>183</v>
      </c>
      <c r="F19" s="77">
        <f t="shared" si="2"/>
        <v>64881753</v>
      </c>
      <c r="G19" s="77">
        <f t="shared" si="2"/>
        <v>-38186641</v>
      </c>
      <c r="H19" s="77">
        <f t="shared" si="2"/>
        <v>-32359827</v>
      </c>
      <c r="I19" s="77">
        <f t="shared" si="2"/>
        <v>-5664715</v>
      </c>
      <c r="J19" s="77">
        <f t="shared" si="2"/>
        <v>-13929508</v>
      </c>
      <c r="K19" s="77">
        <f t="shared" si="2"/>
        <v>45994040</v>
      </c>
      <c r="L19" s="77">
        <f t="shared" si="2"/>
        <v>-10788418</v>
      </c>
      <c r="M19" s="77">
        <f t="shared" si="2"/>
        <v>21276114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15611399</v>
      </c>
      <c r="W19" s="77">
        <f>IF(E10=E18,0,W10-W18)</f>
        <v>90</v>
      </c>
      <c r="X19" s="77">
        <f t="shared" si="2"/>
        <v>15611309</v>
      </c>
      <c r="Y19" s="78">
        <f>+IF(W19&lt;&gt;0,(X19/W19)*100,0)</f>
        <v>17345898.888888888</v>
      </c>
      <c r="Z19" s="79">
        <f t="shared" si="2"/>
        <v>183</v>
      </c>
    </row>
    <row r="20" spans="1:26" ht="13.5">
      <c r="A20" s="58" t="s">
        <v>46</v>
      </c>
      <c r="B20" s="19">
        <v>275626429</v>
      </c>
      <c r="C20" s="19">
        <v>0</v>
      </c>
      <c r="D20" s="59">
        <v>238505000</v>
      </c>
      <c r="E20" s="60">
        <v>238505000</v>
      </c>
      <c r="F20" s="60">
        <v>0</v>
      </c>
      <c r="G20" s="60">
        <v>0</v>
      </c>
      <c r="H20" s="60">
        <v>0</v>
      </c>
      <c r="I20" s="60">
        <v>0</v>
      </c>
      <c r="J20" s="60">
        <v>70037186</v>
      </c>
      <c r="K20" s="60">
        <v>0</v>
      </c>
      <c r="L20" s="60">
        <v>21957893</v>
      </c>
      <c r="M20" s="60">
        <v>91995079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91995079</v>
      </c>
      <c r="W20" s="60">
        <v>119252500</v>
      </c>
      <c r="X20" s="60">
        <v>-27257421</v>
      </c>
      <c r="Y20" s="61">
        <v>-22.86</v>
      </c>
      <c r="Z20" s="62">
        <v>238505000</v>
      </c>
    </row>
    <row r="21" spans="1:26" ht="13.5">
      <c r="A21" s="58" t="s">
        <v>279</v>
      </c>
      <c r="B21" s="80">
        <v>0</v>
      </c>
      <c r="C21" s="80">
        <v>0</v>
      </c>
      <c r="D21" s="81">
        <v>3000000</v>
      </c>
      <c r="E21" s="82">
        <v>3000000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1500000</v>
      </c>
      <c r="X21" s="82">
        <v>-1500000</v>
      </c>
      <c r="Y21" s="83">
        <v>-100</v>
      </c>
      <c r="Z21" s="84">
        <v>3000000</v>
      </c>
    </row>
    <row r="22" spans="1:26" ht="25.5">
      <c r="A22" s="85" t="s">
        <v>280</v>
      </c>
      <c r="B22" s="86">
        <f>SUM(B19:B21)</f>
        <v>208332473</v>
      </c>
      <c r="C22" s="86">
        <f>SUM(C19:C21)</f>
        <v>0</v>
      </c>
      <c r="D22" s="87">
        <f aca="true" t="shared" si="3" ref="D22:Z22">SUM(D19:D21)</f>
        <v>241505183</v>
      </c>
      <c r="E22" s="88">
        <f t="shared" si="3"/>
        <v>241505183</v>
      </c>
      <c r="F22" s="88">
        <f t="shared" si="3"/>
        <v>64881753</v>
      </c>
      <c r="G22" s="88">
        <f t="shared" si="3"/>
        <v>-38186641</v>
      </c>
      <c r="H22" s="88">
        <f t="shared" si="3"/>
        <v>-32359827</v>
      </c>
      <c r="I22" s="88">
        <f t="shared" si="3"/>
        <v>-5664715</v>
      </c>
      <c r="J22" s="88">
        <f t="shared" si="3"/>
        <v>56107678</v>
      </c>
      <c r="K22" s="88">
        <f t="shared" si="3"/>
        <v>45994040</v>
      </c>
      <c r="L22" s="88">
        <f t="shared" si="3"/>
        <v>11169475</v>
      </c>
      <c r="M22" s="88">
        <f t="shared" si="3"/>
        <v>113271193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107606478</v>
      </c>
      <c r="W22" s="88">
        <f t="shared" si="3"/>
        <v>120752590</v>
      </c>
      <c r="X22" s="88">
        <f t="shared" si="3"/>
        <v>-13146112</v>
      </c>
      <c r="Y22" s="89">
        <f>+IF(W22&lt;&gt;0,(X22/W22)*100,0)</f>
        <v>-10.88681576105324</v>
      </c>
      <c r="Z22" s="90">
        <f t="shared" si="3"/>
        <v>241505183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208332473</v>
      </c>
      <c r="C24" s="75">
        <f>SUM(C22:C23)</f>
        <v>0</v>
      </c>
      <c r="D24" s="76">
        <f aca="true" t="shared" si="4" ref="D24:Z24">SUM(D22:D23)</f>
        <v>241505183</v>
      </c>
      <c r="E24" s="77">
        <f t="shared" si="4"/>
        <v>241505183</v>
      </c>
      <c r="F24" s="77">
        <f t="shared" si="4"/>
        <v>64881753</v>
      </c>
      <c r="G24" s="77">
        <f t="shared" si="4"/>
        <v>-38186641</v>
      </c>
      <c r="H24" s="77">
        <f t="shared" si="4"/>
        <v>-32359827</v>
      </c>
      <c r="I24" s="77">
        <f t="shared" si="4"/>
        <v>-5664715</v>
      </c>
      <c r="J24" s="77">
        <f t="shared" si="4"/>
        <v>56107678</v>
      </c>
      <c r="K24" s="77">
        <f t="shared" si="4"/>
        <v>45994040</v>
      </c>
      <c r="L24" s="77">
        <f t="shared" si="4"/>
        <v>11169475</v>
      </c>
      <c r="M24" s="77">
        <f t="shared" si="4"/>
        <v>113271193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107606478</v>
      </c>
      <c r="W24" s="77">
        <f t="shared" si="4"/>
        <v>120752590</v>
      </c>
      <c r="X24" s="77">
        <f t="shared" si="4"/>
        <v>-13146112</v>
      </c>
      <c r="Y24" s="78">
        <f>+IF(W24&lt;&gt;0,(X24/W24)*100,0)</f>
        <v>-10.88681576105324</v>
      </c>
      <c r="Z24" s="79">
        <f t="shared" si="4"/>
        <v>241505183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307248390</v>
      </c>
      <c r="C27" s="22">
        <v>0</v>
      </c>
      <c r="D27" s="99">
        <v>241505000</v>
      </c>
      <c r="E27" s="100">
        <v>241505000</v>
      </c>
      <c r="F27" s="100">
        <v>18641952</v>
      </c>
      <c r="G27" s="100">
        <v>32253409</v>
      </c>
      <c r="H27" s="100">
        <v>19847551</v>
      </c>
      <c r="I27" s="100">
        <v>70742912</v>
      </c>
      <c r="J27" s="100">
        <v>19192513</v>
      </c>
      <c r="K27" s="100">
        <v>18023817</v>
      </c>
      <c r="L27" s="100">
        <v>10821205</v>
      </c>
      <c r="M27" s="100">
        <v>48037535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118780447</v>
      </c>
      <c r="W27" s="100">
        <v>120752500</v>
      </c>
      <c r="X27" s="100">
        <v>-1972053</v>
      </c>
      <c r="Y27" s="101">
        <v>-1.63</v>
      </c>
      <c r="Z27" s="102">
        <v>241505000</v>
      </c>
    </row>
    <row r="28" spans="1:26" ht="13.5">
      <c r="A28" s="103" t="s">
        <v>46</v>
      </c>
      <c r="B28" s="19">
        <v>304085002</v>
      </c>
      <c r="C28" s="19">
        <v>0</v>
      </c>
      <c r="D28" s="59">
        <v>241505000</v>
      </c>
      <c r="E28" s="60">
        <v>241505000</v>
      </c>
      <c r="F28" s="60">
        <v>18641952</v>
      </c>
      <c r="G28" s="60">
        <v>32253409</v>
      </c>
      <c r="H28" s="60">
        <v>19847551</v>
      </c>
      <c r="I28" s="60">
        <v>70742912</v>
      </c>
      <c r="J28" s="60">
        <v>19192513</v>
      </c>
      <c r="K28" s="60">
        <v>17103245</v>
      </c>
      <c r="L28" s="60">
        <v>10210310</v>
      </c>
      <c r="M28" s="60">
        <v>46506068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117248980</v>
      </c>
      <c r="W28" s="60">
        <v>120752500</v>
      </c>
      <c r="X28" s="60">
        <v>-3503520</v>
      </c>
      <c r="Y28" s="61">
        <v>-2.9</v>
      </c>
      <c r="Z28" s="62">
        <v>241505000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3163388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920572</v>
      </c>
      <c r="L31" s="60">
        <v>610895</v>
      </c>
      <c r="M31" s="60">
        <v>1531467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1531467</v>
      </c>
      <c r="W31" s="60">
        <v>0</v>
      </c>
      <c r="X31" s="60">
        <v>1531467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307248390</v>
      </c>
      <c r="C32" s="22">
        <f>SUM(C28:C31)</f>
        <v>0</v>
      </c>
      <c r="D32" s="99">
        <f aca="true" t="shared" si="5" ref="D32:Z32">SUM(D28:D31)</f>
        <v>241505000</v>
      </c>
      <c r="E32" s="100">
        <f t="shared" si="5"/>
        <v>241505000</v>
      </c>
      <c r="F32" s="100">
        <f t="shared" si="5"/>
        <v>18641952</v>
      </c>
      <c r="G32" s="100">
        <f t="shared" si="5"/>
        <v>32253409</v>
      </c>
      <c r="H32" s="100">
        <f t="shared" si="5"/>
        <v>19847551</v>
      </c>
      <c r="I32" s="100">
        <f t="shared" si="5"/>
        <v>70742912</v>
      </c>
      <c r="J32" s="100">
        <f t="shared" si="5"/>
        <v>19192513</v>
      </c>
      <c r="K32" s="100">
        <f t="shared" si="5"/>
        <v>18023817</v>
      </c>
      <c r="L32" s="100">
        <f t="shared" si="5"/>
        <v>10821205</v>
      </c>
      <c r="M32" s="100">
        <f t="shared" si="5"/>
        <v>48037535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118780447</v>
      </c>
      <c r="W32" s="100">
        <f t="shared" si="5"/>
        <v>120752500</v>
      </c>
      <c r="X32" s="100">
        <f t="shared" si="5"/>
        <v>-1972053</v>
      </c>
      <c r="Y32" s="101">
        <f>+IF(W32&lt;&gt;0,(X32/W32)*100,0)</f>
        <v>-1.6331363739881162</v>
      </c>
      <c r="Z32" s="102">
        <f t="shared" si="5"/>
        <v>241505000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308069686</v>
      </c>
      <c r="C35" s="19">
        <v>0</v>
      </c>
      <c r="D35" s="59">
        <v>626285216</v>
      </c>
      <c r="E35" s="60">
        <v>626285216</v>
      </c>
      <c r="F35" s="60">
        <v>408590387</v>
      </c>
      <c r="G35" s="60">
        <v>366033811</v>
      </c>
      <c r="H35" s="60">
        <v>319434622</v>
      </c>
      <c r="I35" s="60">
        <v>319434622</v>
      </c>
      <c r="J35" s="60">
        <v>346670528</v>
      </c>
      <c r="K35" s="60">
        <v>392719420</v>
      </c>
      <c r="L35" s="60">
        <v>327197068</v>
      </c>
      <c r="M35" s="60">
        <v>327197068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327197068</v>
      </c>
      <c r="W35" s="60">
        <v>313142608</v>
      </c>
      <c r="X35" s="60">
        <v>14054460</v>
      </c>
      <c r="Y35" s="61">
        <v>4.49</v>
      </c>
      <c r="Z35" s="62">
        <v>626285216</v>
      </c>
    </row>
    <row r="36" spans="1:26" ht="13.5">
      <c r="A36" s="58" t="s">
        <v>57</v>
      </c>
      <c r="B36" s="19">
        <v>1508425071</v>
      </c>
      <c r="C36" s="19">
        <v>0</v>
      </c>
      <c r="D36" s="59">
        <v>1187494176</v>
      </c>
      <c r="E36" s="60">
        <v>1187494176</v>
      </c>
      <c r="F36" s="60">
        <v>516434577</v>
      </c>
      <c r="G36" s="60">
        <v>1539617478</v>
      </c>
      <c r="H36" s="60">
        <v>1561995186</v>
      </c>
      <c r="I36" s="60">
        <v>1561995186</v>
      </c>
      <c r="J36" s="60">
        <v>1583733610</v>
      </c>
      <c r="K36" s="60">
        <v>1589776887</v>
      </c>
      <c r="L36" s="60">
        <v>1617176421</v>
      </c>
      <c r="M36" s="60">
        <v>1617176421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1617176421</v>
      </c>
      <c r="W36" s="60">
        <v>593747088</v>
      </c>
      <c r="X36" s="60">
        <v>1023429333</v>
      </c>
      <c r="Y36" s="61">
        <v>172.37</v>
      </c>
      <c r="Z36" s="62">
        <v>1187494176</v>
      </c>
    </row>
    <row r="37" spans="1:26" ht="13.5">
      <c r="A37" s="58" t="s">
        <v>58</v>
      </c>
      <c r="B37" s="19">
        <v>140184274</v>
      </c>
      <c r="C37" s="19">
        <v>0</v>
      </c>
      <c r="D37" s="59">
        <v>15152000</v>
      </c>
      <c r="E37" s="60">
        <v>15152000</v>
      </c>
      <c r="F37" s="60">
        <v>185764848</v>
      </c>
      <c r="G37" s="60">
        <v>205223316</v>
      </c>
      <c r="H37" s="60">
        <v>159924947</v>
      </c>
      <c r="I37" s="60">
        <v>159924947</v>
      </c>
      <c r="J37" s="60">
        <v>212833783</v>
      </c>
      <c r="K37" s="60">
        <v>192470644</v>
      </c>
      <c r="L37" s="60">
        <v>143233572</v>
      </c>
      <c r="M37" s="60">
        <v>143233572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143233572</v>
      </c>
      <c r="W37" s="60">
        <v>7576000</v>
      </c>
      <c r="X37" s="60">
        <v>135657572</v>
      </c>
      <c r="Y37" s="61">
        <v>1790.62</v>
      </c>
      <c r="Z37" s="62">
        <v>15152000</v>
      </c>
    </row>
    <row r="38" spans="1:26" ht="13.5">
      <c r="A38" s="58" t="s">
        <v>59</v>
      </c>
      <c r="B38" s="19">
        <v>9904854</v>
      </c>
      <c r="C38" s="19">
        <v>0</v>
      </c>
      <c r="D38" s="59">
        <v>0</v>
      </c>
      <c r="E38" s="60">
        <v>0</v>
      </c>
      <c r="F38" s="60">
        <v>10946559</v>
      </c>
      <c r="G38" s="60">
        <v>16904945</v>
      </c>
      <c r="H38" s="60">
        <v>14511815</v>
      </c>
      <c r="I38" s="60">
        <v>14511815</v>
      </c>
      <c r="J38" s="60">
        <v>10170543</v>
      </c>
      <c r="K38" s="60">
        <v>10170543</v>
      </c>
      <c r="L38" s="60">
        <v>10170543</v>
      </c>
      <c r="M38" s="60">
        <v>10170543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10170543</v>
      </c>
      <c r="W38" s="60">
        <v>0</v>
      </c>
      <c r="X38" s="60">
        <v>10170543</v>
      </c>
      <c r="Y38" s="61">
        <v>0</v>
      </c>
      <c r="Z38" s="62">
        <v>0</v>
      </c>
    </row>
    <row r="39" spans="1:26" ht="13.5">
      <c r="A39" s="58" t="s">
        <v>60</v>
      </c>
      <c r="B39" s="19">
        <v>1666405629</v>
      </c>
      <c r="C39" s="19">
        <v>0</v>
      </c>
      <c r="D39" s="59">
        <v>1798627392</v>
      </c>
      <c r="E39" s="60">
        <v>1798627392</v>
      </c>
      <c r="F39" s="60">
        <v>728313557</v>
      </c>
      <c r="G39" s="60">
        <v>1683523028</v>
      </c>
      <c r="H39" s="60">
        <v>1706993046</v>
      </c>
      <c r="I39" s="60">
        <v>1706993046</v>
      </c>
      <c r="J39" s="60">
        <v>1707399812</v>
      </c>
      <c r="K39" s="60">
        <v>1779855120</v>
      </c>
      <c r="L39" s="60">
        <v>1790969374</v>
      </c>
      <c r="M39" s="60">
        <v>1790969374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1790969374</v>
      </c>
      <c r="W39" s="60">
        <v>899313696</v>
      </c>
      <c r="X39" s="60">
        <v>891655678</v>
      </c>
      <c r="Y39" s="61">
        <v>99.15</v>
      </c>
      <c r="Z39" s="62">
        <v>1798627392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271558549</v>
      </c>
      <c r="C42" s="19">
        <v>0</v>
      </c>
      <c r="D42" s="59">
        <v>281769000</v>
      </c>
      <c r="E42" s="60">
        <v>281769000</v>
      </c>
      <c r="F42" s="60">
        <v>176721368</v>
      </c>
      <c r="G42" s="60">
        <v>-9287538</v>
      </c>
      <c r="H42" s="60">
        <v>-19350471</v>
      </c>
      <c r="I42" s="60">
        <v>148083359</v>
      </c>
      <c r="J42" s="60">
        <v>70455352</v>
      </c>
      <c r="K42" s="60">
        <v>-9954130</v>
      </c>
      <c r="L42" s="60">
        <v>-140044636</v>
      </c>
      <c r="M42" s="60">
        <v>-79543414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68539945</v>
      </c>
      <c r="W42" s="60">
        <v>217053510</v>
      </c>
      <c r="X42" s="60">
        <v>-148513565</v>
      </c>
      <c r="Y42" s="61">
        <v>-68.42</v>
      </c>
      <c r="Z42" s="62">
        <v>281769000</v>
      </c>
    </row>
    <row r="43" spans="1:26" ht="13.5">
      <c r="A43" s="58" t="s">
        <v>63</v>
      </c>
      <c r="B43" s="19">
        <v>-304139651</v>
      </c>
      <c r="C43" s="19">
        <v>0</v>
      </c>
      <c r="D43" s="59">
        <v>-21440004</v>
      </c>
      <c r="E43" s="60">
        <v>-21440004</v>
      </c>
      <c r="F43" s="60">
        <v>-39581993</v>
      </c>
      <c r="G43" s="60">
        <v>-12154341</v>
      </c>
      <c r="H43" s="60">
        <v>-32664522</v>
      </c>
      <c r="I43" s="60">
        <v>-84400856</v>
      </c>
      <c r="J43" s="60">
        <v>-21872828</v>
      </c>
      <c r="K43" s="60">
        <v>-21552514</v>
      </c>
      <c r="L43" s="60">
        <v>-28680846</v>
      </c>
      <c r="M43" s="60">
        <v>-72106188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-156507044</v>
      </c>
      <c r="W43" s="60">
        <v>-10722000</v>
      </c>
      <c r="X43" s="60">
        <v>-145785044</v>
      </c>
      <c r="Y43" s="61">
        <v>1359.68</v>
      </c>
      <c r="Z43" s="62">
        <v>-21440004</v>
      </c>
    </row>
    <row r="44" spans="1:26" ht="13.5">
      <c r="A44" s="58" t="s">
        <v>64</v>
      </c>
      <c r="B44" s="19">
        <v>-1322978</v>
      </c>
      <c r="C44" s="19">
        <v>0</v>
      </c>
      <c r="D44" s="59">
        <v>40000</v>
      </c>
      <c r="E44" s="60">
        <v>40000</v>
      </c>
      <c r="F44" s="60">
        <v>25714</v>
      </c>
      <c r="G44" s="60">
        <v>135925</v>
      </c>
      <c r="H44" s="60">
        <v>-755575</v>
      </c>
      <c r="I44" s="60">
        <v>-593936</v>
      </c>
      <c r="J44" s="60">
        <v>0</v>
      </c>
      <c r="K44" s="60">
        <v>54661</v>
      </c>
      <c r="L44" s="60">
        <v>28232</v>
      </c>
      <c r="M44" s="60">
        <v>82893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-511043</v>
      </c>
      <c r="W44" s="60">
        <v>19998</v>
      </c>
      <c r="X44" s="60">
        <v>-531041</v>
      </c>
      <c r="Y44" s="61">
        <v>-2655.47</v>
      </c>
      <c r="Z44" s="62">
        <v>40000</v>
      </c>
    </row>
    <row r="45" spans="1:26" ht="13.5">
      <c r="A45" s="70" t="s">
        <v>65</v>
      </c>
      <c r="B45" s="22">
        <v>141756771</v>
      </c>
      <c r="C45" s="22">
        <v>0</v>
      </c>
      <c r="D45" s="99">
        <v>578995996</v>
      </c>
      <c r="E45" s="100">
        <v>578995996</v>
      </c>
      <c r="F45" s="100">
        <v>63887905</v>
      </c>
      <c r="G45" s="100">
        <v>42581951</v>
      </c>
      <c r="H45" s="100">
        <v>-10188617</v>
      </c>
      <c r="I45" s="100">
        <v>-10188617</v>
      </c>
      <c r="J45" s="100">
        <v>38393907</v>
      </c>
      <c r="K45" s="100">
        <v>6941924</v>
      </c>
      <c r="L45" s="100">
        <v>-161755326</v>
      </c>
      <c r="M45" s="100">
        <v>-161755326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-161755326</v>
      </c>
      <c r="W45" s="100">
        <v>524978508</v>
      </c>
      <c r="X45" s="100">
        <v>-686733834</v>
      </c>
      <c r="Y45" s="101">
        <v>-130.81</v>
      </c>
      <c r="Z45" s="102">
        <v>578995996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366193</v>
      </c>
      <c r="C49" s="52">
        <v>0</v>
      </c>
      <c r="D49" s="129">
        <v>2741115</v>
      </c>
      <c r="E49" s="54">
        <v>2589138</v>
      </c>
      <c r="F49" s="54">
        <v>0</v>
      </c>
      <c r="G49" s="54">
        <v>0</v>
      </c>
      <c r="H49" s="54">
        <v>0</v>
      </c>
      <c r="I49" s="54">
        <v>2351865</v>
      </c>
      <c r="J49" s="54">
        <v>0</v>
      </c>
      <c r="K49" s="54">
        <v>0</v>
      </c>
      <c r="L49" s="54">
        <v>0</v>
      </c>
      <c r="M49" s="54">
        <v>2208645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151762960</v>
      </c>
      <c r="W49" s="54">
        <v>0</v>
      </c>
      <c r="X49" s="54">
        <v>0</v>
      </c>
      <c r="Y49" s="54">
        <v>162019916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-6126664</v>
      </c>
      <c r="C51" s="52">
        <v>0</v>
      </c>
      <c r="D51" s="129">
        <v>-5223287</v>
      </c>
      <c r="E51" s="54">
        <v>1284761</v>
      </c>
      <c r="F51" s="54">
        <v>0</v>
      </c>
      <c r="G51" s="54">
        <v>0</v>
      </c>
      <c r="H51" s="54">
        <v>0</v>
      </c>
      <c r="I51" s="54">
        <v>839641</v>
      </c>
      <c r="J51" s="54">
        <v>0</v>
      </c>
      <c r="K51" s="54">
        <v>0</v>
      </c>
      <c r="L51" s="54">
        <v>0</v>
      </c>
      <c r="M51" s="54">
        <v>217638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4102239</v>
      </c>
      <c r="W51" s="54">
        <v>0</v>
      </c>
      <c r="X51" s="54">
        <v>0</v>
      </c>
      <c r="Y51" s="54">
        <v>-4905672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96.46073717089533</v>
      </c>
      <c r="C58" s="5">
        <f>IF(C67=0,0,+(C76/C67)*100)</f>
        <v>0</v>
      </c>
      <c r="D58" s="6">
        <f aca="true" t="shared" si="6" ref="D58:Z58">IF(D67=0,0,+(D76/D67)*100)</f>
        <v>100.00267946380465</v>
      </c>
      <c r="E58" s="7">
        <f t="shared" si="6"/>
        <v>100.00267946380465</v>
      </c>
      <c r="F58" s="7">
        <f t="shared" si="6"/>
        <v>53.87630749508776</v>
      </c>
      <c r="G58" s="7">
        <f t="shared" si="6"/>
        <v>28.57441437287157</v>
      </c>
      <c r="H58" s="7">
        <f t="shared" si="6"/>
        <v>61.76742882626518</v>
      </c>
      <c r="I58" s="7">
        <f t="shared" si="6"/>
        <v>49.77949115730053</v>
      </c>
      <c r="J58" s="7">
        <f t="shared" si="6"/>
        <v>29.125339386376893</v>
      </c>
      <c r="K58" s="7">
        <f t="shared" si="6"/>
        <v>55.56747985819634</v>
      </c>
      <c r="L58" s="7">
        <f t="shared" si="6"/>
        <v>27.521942613069562</v>
      </c>
      <c r="M58" s="7">
        <f t="shared" si="6"/>
        <v>37.226422238497086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44.440878608717846</v>
      </c>
      <c r="W58" s="7">
        <f t="shared" si="6"/>
        <v>100.00267710713311</v>
      </c>
      <c r="X58" s="7">
        <f t="shared" si="6"/>
        <v>0</v>
      </c>
      <c r="Y58" s="7">
        <f t="shared" si="6"/>
        <v>0</v>
      </c>
      <c r="Z58" s="8">
        <f t="shared" si="6"/>
        <v>100.00267946380465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100.00267946380465</v>
      </c>
      <c r="E60" s="13">
        <f t="shared" si="7"/>
        <v>100.00267946380465</v>
      </c>
      <c r="F60" s="13">
        <f t="shared" si="7"/>
        <v>53.87630749508776</v>
      </c>
      <c r="G60" s="13">
        <f t="shared" si="7"/>
        <v>28.57441437287157</v>
      </c>
      <c r="H60" s="13">
        <f t="shared" si="7"/>
        <v>61.76742882626518</v>
      </c>
      <c r="I60" s="13">
        <f t="shared" si="7"/>
        <v>49.77949115730053</v>
      </c>
      <c r="J60" s="13">
        <f t="shared" si="7"/>
        <v>29.125339386376893</v>
      </c>
      <c r="K60" s="13">
        <f t="shared" si="7"/>
        <v>55.56747985819634</v>
      </c>
      <c r="L60" s="13">
        <f t="shared" si="7"/>
        <v>27.521942613069562</v>
      </c>
      <c r="M60" s="13">
        <f t="shared" si="7"/>
        <v>37.226422238497086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44.440878608717846</v>
      </c>
      <c r="W60" s="13">
        <f t="shared" si="7"/>
        <v>100.00267710713311</v>
      </c>
      <c r="X60" s="13">
        <f t="shared" si="7"/>
        <v>0</v>
      </c>
      <c r="Y60" s="13">
        <f t="shared" si="7"/>
        <v>0</v>
      </c>
      <c r="Z60" s="14">
        <f t="shared" si="7"/>
        <v>100.00267946380465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100.00805632170284</v>
      </c>
      <c r="E61" s="13">
        <f t="shared" si="7"/>
        <v>100.00805632170284</v>
      </c>
      <c r="F61" s="13">
        <f t="shared" si="7"/>
        <v>69.70207605443159</v>
      </c>
      <c r="G61" s="13">
        <f t="shared" si="7"/>
        <v>64.92518649007198</v>
      </c>
      <c r="H61" s="13">
        <f t="shared" si="7"/>
        <v>93.54146201212353</v>
      </c>
      <c r="I61" s="13">
        <f t="shared" si="7"/>
        <v>74.41687767194567</v>
      </c>
      <c r="J61" s="13">
        <f t="shared" si="7"/>
        <v>86.67705061127634</v>
      </c>
      <c r="K61" s="13">
        <f t="shared" si="7"/>
        <v>72.51338766760195</v>
      </c>
      <c r="L61" s="13">
        <f t="shared" si="7"/>
        <v>72.27926926615582</v>
      </c>
      <c r="M61" s="13">
        <f t="shared" si="7"/>
        <v>79.6629318071206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77.29119740136431</v>
      </c>
      <c r="W61" s="13">
        <f t="shared" si="7"/>
        <v>100.0081406810924</v>
      </c>
      <c r="X61" s="13">
        <f t="shared" si="7"/>
        <v>0</v>
      </c>
      <c r="Y61" s="13">
        <f t="shared" si="7"/>
        <v>0</v>
      </c>
      <c r="Z61" s="14">
        <f t="shared" si="7"/>
        <v>100.00805632170284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100.00071679126887</v>
      </c>
      <c r="E62" s="13">
        <f t="shared" si="7"/>
        <v>100.00071679126887</v>
      </c>
      <c r="F62" s="13">
        <f t="shared" si="7"/>
        <v>52.09220958700278</v>
      </c>
      <c r="G62" s="13">
        <f t="shared" si="7"/>
        <v>23.012893211406407</v>
      </c>
      <c r="H62" s="13">
        <f t="shared" si="7"/>
        <v>60.21388251759904</v>
      </c>
      <c r="I62" s="13">
        <f t="shared" si="7"/>
        <v>47.43362265382926</v>
      </c>
      <c r="J62" s="13">
        <f t="shared" si="7"/>
        <v>4.692319082774523</v>
      </c>
      <c r="K62" s="13">
        <f t="shared" si="7"/>
        <v>54.91249533136905</v>
      </c>
      <c r="L62" s="13">
        <f t="shared" si="7"/>
        <v>22.50347060892063</v>
      </c>
      <c r="M62" s="13">
        <f t="shared" si="7"/>
        <v>29.38499548667576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40.133133489567875</v>
      </c>
      <c r="W62" s="13">
        <f t="shared" si="7"/>
        <v>100.00071679126887</v>
      </c>
      <c r="X62" s="13">
        <f t="shared" si="7"/>
        <v>0</v>
      </c>
      <c r="Y62" s="13">
        <f t="shared" si="7"/>
        <v>0</v>
      </c>
      <c r="Z62" s="14">
        <f t="shared" si="7"/>
        <v>100.00071679126887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100.02926106106378</v>
      </c>
      <c r="E63" s="13">
        <f t="shared" si="7"/>
        <v>100.02926106106378</v>
      </c>
      <c r="F63" s="13">
        <f t="shared" si="7"/>
        <v>27.666807051320617</v>
      </c>
      <c r="G63" s="13">
        <f t="shared" si="7"/>
        <v>27.579928519514773</v>
      </c>
      <c r="H63" s="13">
        <f t="shared" si="7"/>
        <v>24.792167139841304</v>
      </c>
      <c r="I63" s="13">
        <f t="shared" si="7"/>
        <v>26.569857971335196</v>
      </c>
      <c r="J63" s="13">
        <f t="shared" si="7"/>
        <v>0</v>
      </c>
      <c r="K63" s="13">
        <f t="shared" si="7"/>
        <v>0.08297503205853511</v>
      </c>
      <c r="L63" s="13">
        <f t="shared" si="7"/>
        <v>1.2026863742377836</v>
      </c>
      <c r="M63" s="13">
        <f t="shared" si="7"/>
        <v>0.4307597635216809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14.487581741081407</v>
      </c>
      <c r="W63" s="13">
        <f t="shared" si="7"/>
        <v>100.02896666713768</v>
      </c>
      <c r="X63" s="13">
        <f t="shared" si="7"/>
        <v>0</v>
      </c>
      <c r="Y63" s="13">
        <f t="shared" si="7"/>
        <v>0</v>
      </c>
      <c r="Z63" s="14">
        <f t="shared" si="7"/>
        <v>100.02926106106378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43459502</v>
      </c>
      <c r="C67" s="24"/>
      <c r="D67" s="25">
        <v>42433863</v>
      </c>
      <c r="E67" s="26">
        <v>42433863</v>
      </c>
      <c r="F67" s="26">
        <v>4380896</v>
      </c>
      <c r="G67" s="26">
        <v>4267818</v>
      </c>
      <c r="H67" s="26">
        <v>6052057</v>
      </c>
      <c r="I67" s="26">
        <v>14700771</v>
      </c>
      <c r="J67" s="26">
        <v>3189580</v>
      </c>
      <c r="K67" s="26">
        <v>3581854</v>
      </c>
      <c r="L67" s="26">
        <v>4106963</v>
      </c>
      <c r="M67" s="26">
        <v>10878397</v>
      </c>
      <c r="N67" s="26"/>
      <c r="O67" s="26"/>
      <c r="P67" s="26"/>
      <c r="Q67" s="26"/>
      <c r="R67" s="26"/>
      <c r="S67" s="26"/>
      <c r="T67" s="26"/>
      <c r="U67" s="26"/>
      <c r="V67" s="26">
        <v>25579168</v>
      </c>
      <c r="W67" s="26">
        <v>21216932</v>
      </c>
      <c r="X67" s="26"/>
      <c r="Y67" s="25"/>
      <c r="Z67" s="27">
        <v>42433863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41921356</v>
      </c>
      <c r="C69" s="19"/>
      <c r="D69" s="20">
        <v>42433863</v>
      </c>
      <c r="E69" s="21">
        <v>42433863</v>
      </c>
      <c r="F69" s="21">
        <v>4380896</v>
      </c>
      <c r="G69" s="21">
        <v>4267818</v>
      </c>
      <c r="H69" s="21">
        <v>6052057</v>
      </c>
      <c r="I69" s="21">
        <v>14700771</v>
      </c>
      <c r="J69" s="21">
        <v>3189580</v>
      </c>
      <c r="K69" s="21">
        <v>3581854</v>
      </c>
      <c r="L69" s="21">
        <v>4106963</v>
      </c>
      <c r="M69" s="21">
        <v>10878397</v>
      </c>
      <c r="N69" s="21"/>
      <c r="O69" s="21"/>
      <c r="P69" s="21"/>
      <c r="Q69" s="21"/>
      <c r="R69" s="21"/>
      <c r="S69" s="21"/>
      <c r="T69" s="21"/>
      <c r="U69" s="21"/>
      <c r="V69" s="21">
        <v>25579168</v>
      </c>
      <c r="W69" s="21">
        <v>21216932</v>
      </c>
      <c r="X69" s="21"/>
      <c r="Y69" s="20"/>
      <c r="Z69" s="23">
        <v>42433863</v>
      </c>
    </row>
    <row r="70" spans="1:26" ht="13.5" hidden="1">
      <c r="A70" s="39" t="s">
        <v>103</v>
      </c>
      <c r="B70" s="19">
        <v>4379880</v>
      </c>
      <c r="C70" s="19"/>
      <c r="D70" s="20">
        <v>4741618</v>
      </c>
      <c r="E70" s="21">
        <v>4741618</v>
      </c>
      <c r="F70" s="21">
        <v>582162</v>
      </c>
      <c r="G70" s="21">
        <v>551772</v>
      </c>
      <c r="H70" s="21">
        <v>417370</v>
      </c>
      <c r="I70" s="21">
        <v>1551304</v>
      </c>
      <c r="J70" s="21">
        <v>956605</v>
      </c>
      <c r="K70" s="21">
        <v>463673</v>
      </c>
      <c r="L70" s="21">
        <v>459757</v>
      </c>
      <c r="M70" s="21">
        <v>1880035</v>
      </c>
      <c r="N70" s="21"/>
      <c r="O70" s="21"/>
      <c r="P70" s="21"/>
      <c r="Q70" s="21"/>
      <c r="R70" s="21"/>
      <c r="S70" s="21"/>
      <c r="T70" s="21"/>
      <c r="U70" s="21"/>
      <c r="V70" s="21">
        <v>3431339</v>
      </c>
      <c r="W70" s="21">
        <v>2370809</v>
      </c>
      <c r="X70" s="21"/>
      <c r="Y70" s="20"/>
      <c r="Z70" s="23">
        <v>4741618</v>
      </c>
    </row>
    <row r="71" spans="1:26" ht="13.5" hidden="1">
      <c r="A71" s="39" t="s">
        <v>104</v>
      </c>
      <c r="B71" s="19">
        <v>36454062</v>
      </c>
      <c r="C71" s="19"/>
      <c r="D71" s="20">
        <v>35993742</v>
      </c>
      <c r="E71" s="21">
        <v>35993742</v>
      </c>
      <c r="F71" s="21">
        <v>3699008</v>
      </c>
      <c r="G71" s="21">
        <v>3582583</v>
      </c>
      <c r="H71" s="21">
        <v>5497317</v>
      </c>
      <c r="I71" s="21">
        <v>12778908</v>
      </c>
      <c r="J71" s="21">
        <v>2127285</v>
      </c>
      <c r="K71" s="21">
        <v>3012125</v>
      </c>
      <c r="L71" s="21">
        <v>3540445</v>
      </c>
      <c r="M71" s="21">
        <v>8679855</v>
      </c>
      <c r="N71" s="21"/>
      <c r="O71" s="21"/>
      <c r="P71" s="21"/>
      <c r="Q71" s="21"/>
      <c r="R71" s="21"/>
      <c r="S71" s="21"/>
      <c r="T71" s="21"/>
      <c r="U71" s="21"/>
      <c r="V71" s="21">
        <v>21458763</v>
      </c>
      <c r="W71" s="21">
        <v>17996871</v>
      </c>
      <c r="X71" s="21"/>
      <c r="Y71" s="20"/>
      <c r="Z71" s="23">
        <v>35993742</v>
      </c>
    </row>
    <row r="72" spans="1:26" ht="13.5" hidden="1">
      <c r="A72" s="39" t="s">
        <v>105</v>
      </c>
      <c r="B72" s="19">
        <v>1087414</v>
      </c>
      <c r="C72" s="19"/>
      <c r="D72" s="20">
        <v>1698503</v>
      </c>
      <c r="E72" s="21">
        <v>1698503</v>
      </c>
      <c r="F72" s="21">
        <v>99726</v>
      </c>
      <c r="G72" s="21">
        <v>133463</v>
      </c>
      <c r="H72" s="21">
        <v>137370</v>
      </c>
      <c r="I72" s="21">
        <v>370559</v>
      </c>
      <c r="J72" s="21">
        <v>105690</v>
      </c>
      <c r="K72" s="21">
        <v>106056</v>
      </c>
      <c r="L72" s="21">
        <v>106761</v>
      </c>
      <c r="M72" s="21">
        <v>318507</v>
      </c>
      <c r="N72" s="21"/>
      <c r="O72" s="21"/>
      <c r="P72" s="21"/>
      <c r="Q72" s="21"/>
      <c r="R72" s="21"/>
      <c r="S72" s="21"/>
      <c r="T72" s="21"/>
      <c r="U72" s="21"/>
      <c r="V72" s="21">
        <v>689066</v>
      </c>
      <c r="W72" s="21">
        <v>849252</v>
      </c>
      <c r="X72" s="21"/>
      <c r="Y72" s="20"/>
      <c r="Z72" s="23">
        <v>1698503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1538146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41921356</v>
      </c>
      <c r="C76" s="32"/>
      <c r="D76" s="33">
        <v>42435000</v>
      </c>
      <c r="E76" s="34">
        <v>42435000</v>
      </c>
      <c r="F76" s="34">
        <v>2360265</v>
      </c>
      <c r="G76" s="34">
        <v>1219504</v>
      </c>
      <c r="H76" s="34">
        <v>3738200</v>
      </c>
      <c r="I76" s="34">
        <v>7317969</v>
      </c>
      <c r="J76" s="34">
        <v>928976</v>
      </c>
      <c r="K76" s="34">
        <v>1990346</v>
      </c>
      <c r="L76" s="34">
        <v>1130316</v>
      </c>
      <c r="M76" s="34">
        <v>4049638</v>
      </c>
      <c r="N76" s="34"/>
      <c r="O76" s="34"/>
      <c r="P76" s="34"/>
      <c r="Q76" s="34"/>
      <c r="R76" s="34"/>
      <c r="S76" s="34"/>
      <c r="T76" s="34"/>
      <c r="U76" s="34"/>
      <c r="V76" s="34">
        <v>11367607</v>
      </c>
      <c r="W76" s="34">
        <v>21217500</v>
      </c>
      <c r="X76" s="34"/>
      <c r="Y76" s="33"/>
      <c r="Z76" s="35">
        <v>42435000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41921356</v>
      </c>
      <c r="C78" s="19"/>
      <c r="D78" s="20">
        <v>42435000</v>
      </c>
      <c r="E78" s="21">
        <v>42435000</v>
      </c>
      <c r="F78" s="21">
        <v>2360265</v>
      </c>
      <c r="G78" s="21">
        <v>1219504</v>
      </c>
      <c r="H78" s="21">
        <v>3738200</v>
      </c>
      <c r="I78" s="21">
        <v>7317969</v>
      </c>
      <c r="J78" s="21">
        <v>928976</v>
      </c>
      <c r="K78" s="21">
        <v>1990346</v>
      </c>
      <c r="L78" s="21">
        <v>1130316</v>
      </c>
      <c r="M78" s="21">
        <v>4049638</v>
      </c>
      <c r="N78" s="21"/>
      <c r="O78" s="21"/>
      <c r="P78" s="21"/>
      <c r="Q78" s="21"/>
      <c r="R78" s="21"/>
      <c r="S78" s="21"/>
      <c r="T78" s="21"/>
      <c r="U78" s="21"/>
      <c r="V78" s="21">
        <v>11367607</v>
      </c>
      <c r="W78" s="21">
        <v>21217500</v>
      </c>
      <c r="X78" s="21"/>
      <c r="Y78" s="20"/>
      <c r="Z78" s="23">
        <v>42435000</v>
      </c>
    </row>
    <row r="79" spans="1:26" ht="13.5" hidden="1">
      <c r="A79" s="39" t="s">
        <v>103</v>
      </c>
      <c r="B79" s="19">
        <v>4379880</v>
      </c>
      <c r="C79" s="19"/>
      <c r="D79" s="20">
        <v>4742000</v>
      </c>
      <c r="E79" s="21">
        <v>4742000</v>
      </c>
      <c r="F79" s="21">
        <v>405779</v>
      </c>
      <c r="G79" s="21">
        <v>358239</v>
      </c>
      <c r="H79" s="21">
        <v>390414</v>
      </c>
      <c r="I79" s="21">
        <v>1154432</v>
      </c>
      <c r="J79" s="21">
        <v>829157</v>
      </c>
      <c r="K79" s="21">
        <v>336225</v>
      </c>
      <c r="L79" s="21">
        <v>332309</v>
      </c>
      <c r="M79" s="21">
        <v>1497691</v>
      </c>
      <c r="N79" s="21"/>
      <c r="O79" s="21"/>
      <c r="P79" s="21"/>
      <c r="Q79" s="21"/>
      <c r="R79" s="21"/>
      <c r="S79" s="21"/>
      <c r="T79" s="21"/>
      <c r="U79" s="21"/>
      <c r="V79" s="21">
        <v>2652123</v>
      </c>
      <c r="W79" s="21">
        <v>2371002</v>
      </c>
      <c r="X79" s="21"/>
      <c r="Y79" s="20"/>
      <c r="Z79" s="23">
        <v>4742000</v>
      </c>
    </row>
    <row r="80" spans="1:26" ht="13.5" hidden="1">
      <c r="A80" s="39" t="s">
        <v>104</v>
      </c>
      <c r="B80" s="19">
        <v>36454062</v>
      </c>
      <c r="C80" s="19"/>
      <c r="D80" s="20">
        <v>35994000</v>
      </c>
      <c r="E80" s="21">
        <v>35994000</v>
      </c>
      <c r="F80" s="21">
        <v>1926895</v>
      </c>
      <c r="G80" s="21">
        <v>824456</v>
      </c>
      <c r="H80" s="21">
        <v>3310148</v>
      </c>
      <c r="I80" s="21">
        <v>6061499</v>
      </c>
      <c r="J80" s="21">
        <v>99819</v>
      </c>
      <c r="K80" s="21">
        <v>1654033</v>
      </c>
      <c r="L80" s="21">
        <v>796723</v>
      </c>
      <c r="M80" s="21">
        <v>2550575</v>
      </c>
      <c r="N80" s="21"/>
      <c r="O80" s="21"/>
      <c r="P80" s="21"/>
      <c r="Q80" s="21"/>
      <c r="R80" s="21"/>
      <c r="S80" s="21"/>
      <c r="T80" s="21"/>
      <c r="U80" s="21"/>
      <c r="V80" s="21">
        <v>8612074</v>
      </c>
      <c r="W80" s="21">
        <v>17997000</v>
      </c>
      <c r="X80" s="21"/>
      <c r="Y80" s="20"/>
      <c r="Z80" s="23">
        <v>35994000</v>
      </c>
    </row>
    <row r="81" spans="1:26" ht="13.5" hidden="1">
      <c r="A81" s="39" t="s">
        <v>105</v>
      </c>
      <c r="B81" s="19">
        <v>1087414</v>
      </c>
      <c r="C81" s="19"/>
      <c r="D81" s="20">
        <v>1699000</v>
      </c>
      <c r="E81" s="21">
        <v>1699000</v>
      </c>
      <c r="F81" s="21">
        <v>27591</v>
      </c>
      <c r="G81" s="21">
        <v>36809</v>
      </c>
      <c r="H81" s="21">
        <v>34057</v>
      </c>
      <c r="I81" s="21">
        <v>98457</v>
      </c>
      <c r="J81" s="21"/>
      <c r="K81" s="21">
        <v>88</v>
      </c>
      <c r="L81" s="21">
        <v>1284</v>
      </c>
      <c r="M81" s="21">
        <v>1372</v>
      </c>
      <c r="N81" s="21"/>
      <c r="O81" s="21"/>
      <c r="P81" s="21"/>
      <c r="Q81" s="21"/>
      <c r="R81" s="21"/>
      <c r="S81" s="21"/>
      <c r="T81" s="21"/>
      <c r="U81" s="21"/>
      <c r="V81" s="21">
        <v>99829</v>
      </c>
      <c r="W81" s="21">
        <v>849498</v>
      </c>
      <c r="X81" s="21"/>
      <c r="Y81" s="20"/>
      <c r="Z81" s="23">
        <v>1699000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>
        <v>3581</v>
      </c>
      <c r="I83" s="21">
        <v>3581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3581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26032000</v>
      </c>
      <c r="F5" s="358">
        <f t="shared" si="0"/>
        <v>26032000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13016000</v>
      </c>
      <c r="Y5" s="358">
        <f t="shared" si="0"/>
        <v>-13016000</v>
      </c>
      <c r="Z5" s="359">
        <f>+IF(X5&lt;&gt;0,+(Y5/X5)*100,0)</f>
        <v>-100</v>
      </c>
      <c r="AA5" s="360">
        <f>+AA6+AA8+AA11+AA13+AA15</f>
        <v>26032000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26032000</v>
      </c>
      <c r="F11" s="364">
        <f t="shared" si="3"/>
        <v>26032000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13016000</v>
      </c>
      <c r="Y11" s="364">
        <f t="shared" si="3"/>
        <v>-13016000</v>
      </c>
      <c r="Z11" s="365">
        <f>+IF(X11&lt;&gt;0,+(Y11/X11)*100,0)</f>
        <v>-100</v>
      </c>
      <c r="AA11" s="366">
        <f t="shared" si="3"/>
        <v>26032000</v>
      </c>
    </row>
    <row r="12" spans="1:27" ht="13.5">
      <c r="A12" s="291" t="s">
        <v>231</v>
      </c>
      <c r="B12" s="136"/>
      <c r="C12" s="60"/>
      <c r="D12" s="340"/>
      <c r="E12" s="60">
        <v>26032000</v>
      </c>
      <c r="F12" s="59">
        <v>26032000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13016000</v>
      </c>
      <c r="Y12" s="59">
        <v>-13016000</v>
      </c>
      <c r="Z12" s="61">
        <v>-100</v>
      </c>
      <c r="AA12" s="62">
        <v>26032000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26032000</v>
      </c>
      <c r="F60" s="264">
        <f t="shared" si="14"/>
        <v>26032000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13016000</v>
      </c>
      <c r="Y60" s="264">
        <f t="shared" si="14"/>
        <v>-13016000</v>
      </c>
      <c r="Z60" s="337">
        <f>+IF(X60&lt;&gt;0,+(Y60/X60)*100,0)</f>
        <v>-100</v>
      </c>
      <c r="AA60" s="232">
        <f>+AA57+AA54+AA51+AA40+AA37+AA34+AA22+AA5</f>
        <v>26032000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465400998</v>
      </c>
      <c r="D5" s="153">
        <f>SUM(D6:D8)</f>
        <v>0</v>
      </c>
      <c r="E5" s="154">
        <f t="shared" si="0"/>
        <v>250937000</v>
      </c>
      <c r="F5" s="100">
        <f t="shared" si="0"/>
        <v>250937000</v>
      </c>
      <c r="G5" s="100">
        <f t="shared" si="0"/>
        <v>86403302</v>
      </c>
      <c r="H5" s="100">
        <f t="shared" si="0"/>
        <v>878805</v>
      </c>
      <c r="I5" s="100">
        <f t="shared" si="0"/>
        <v>548768</v>
      </c>
      <c r="J5" s="100">
        <f t="shared" si="0"/>
        <v>87830875</v>
      </c>
      <c r="K5" s="100">
        <f t="shared" si="0"/>
        <v>425701</v>
      </c>
      <c r="L5" s="100">
        <f t="shared" si="0"/>
        <v>65441437</v>
      </c>
      <c r="M5" s="100">
        <f t="shared" si="0"/>
        <v>1303878</v>
      </c>
      <c r="N5" s="100">
        <f t="shared" si="0"/>
        <v>67171016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155001891</v>
      </c>
      <c r="X5" s="100">
        <f t="shared" si="0"/>
        <v>125468500</v>
      </c>
      <c r="Y5" s="100">
        <f t="shared" si="0"/>
        <v>29533391</v>
      </c>
      <c r="Z5" s="137">
        <f>+IF(X5&lt;&gt;0,+(Y5/X5)*100,0)</f>
        <v>23.538490537465577</v>
      </c>
      <c r="AA5" s="153">
        <f>SUM(AA6:AA8)</f>
        <v>250937000</v>
      </c>
    </row>
    <row r="6" spans="1:27" ht="13.5">
      <c r="A6" s="138" t="s">
        <v>75</v>
      </c>
      <c r="B6" s="136"/>
      <c r="C6" s="155">
        <v>450554429</v>
      </c>
      <c r="D6" s="155"/>
      <c r="E6" s="156">
        <v>196603000</v>
      </c>
      <c r="F6" s="60">
        <v>196603000</v>
      </c>
      <c r="G6" s="60">
        <v>80153000</v>
      </c>
      <c r="H6" s="60"/>
      <c r="I6" s="60"/>
      <c r="J6" s="60">
        <v>80153000</v>
      </c>
      <c r="K6" s="60"/>
      <c r="L6" s="60">
        <v>64452000</v>
      </c>
      <c r="M6" s="60"/>
      <c r="N6" s="60">
        <v>64452000</v>
      </c>
      <c r="O6" s="60"/>
      <c r="P6" s="60"/>
      <c r="Q6" s="60"/>
      <c r="R6" s="60"/>
      <c r="S6" s="60"/>
      <c r="T6" s="60"/>
      <c r="U6" s="60"/>
      <c r="V6" s="60"/>
      <c r="W6" s="60">
        <v>144605000</v>
      </c>
      <c r="X6" s="60">
        <v>98301500</v>
      </c>
      <c r="Y6" s="60">
        <v>46303500</v>
      </c>
      <c r="Z6" s="140">
        <v>47.1</v>
      </c>
      <c r="AA6" s="155">
        <v>196603000</v>
      </c>
    </row>
    <row r="7" spans="1:27" ht="13.5">
      <c r="A7" s="138" t="s">
        <v>76</v>
      </c>
      <c r="B7" s="136"/>
      <c r="C7" s="157">
        <v>14846569</v>
      </c>
      <c r="D7" s="157"/>
      <c r="E7" s="158">
        <v>54094000</v>
      </c>
      <c r="F7" s="159">
        <v>54094000</v>
      </c>
      <c r="G7" s="159">
        <v>6250302</v>
      </c>
      <c r="H7" s="159">
        <v>786797</v>
      </c>
      <c r="I7" s="159">
        <v>548768</v>
      </c>
      <c r="J7" s="159">
        <v>7585867</v>
      </c>
      <c r="K7" s="159">
        <v>425701</v>
      </c>
      <c r="L7" s="159">
        <v>989437</v>
      </c>
      <c r="M7" s="159">
        <v>1303878</v>
      </c>
      <c r="N7" s="159">
        <v>2719016</v>
      </c>
      <c r="O7" s="159"/>
      <c r="P7" s="159"/>
      <c r="Q7" s="159"/>
      <c r="R7" s="159"/>
      <c r="S7" s="159"/>
      <c r="T7" s="159"/>
      <c r="U7" s="159"/>
      <c r="V7" s="159"/>
      <c r="W7" s="159">
        <v>10304883</v>
      </c>
      <c r="X7" s="159">
        <v>27047000</v>
      </c>
      <c r="Y7" s="159">
        <v>-16742117</v>
      </c>
      <c r="Z7" s="141">
        <v>-61.9</v>
      </c>
      <c r="AA7" s="157">
        <v>54094000</v>
      </c>
    </row>
    <row r="8" spans="1:27" ht="13.5">
      <c r="A8" s="138" t="s">
        <v>77</v>
      </c>
      <c r="B8" s="136"/>
      <c r="C8" s="155"/>
      <c r="D8" s="155"/>
      <c r="E8" s="156">
        <v>240000</v>
      </c>
      <c r="F8" s="60">
        <v>240000</v>
      </c>
      <c r="G8" s="60"/>
      <c r="H8" s="60">
        <v>92008</v>
      </c>
      <c r="I8" s="60"/>
      <c r="J8" s="60">
        <v>92008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92008</v>
      </c>
      <c r="X8" s="60">
        <v>120000</v>
      </c>
      <c r="Y8" s="60">
        <v>-27992</v>
      </c>
      <c r="Z8" s="140">
        <v>-23.33</v>
      </c>
      <c r="AA8" s="155">
        <v>240000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17908674</v>
      </c>
      <c r="F9" s="100">
        <f t="shared" si="1"/>
        <v>17908674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655038</v>
      </c>
      <c r="L9" s="100">
        <f t="shared" si="1"/>
        <v>0</v>
      </c>
      <c r="M9" s="100">
        <f t="shared" si="1"/>
        <v>0</v>
      </c>
      <c r="N9" s="100">
        <f t="shared" si="1"/>
        <v>655038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655038</v>
      </c>
      <c r="X9" s="100">
        <f t="shared" si="1"/>
        <v>8954337</v>
      </c>
      <c r="Y9" s="100">
        <f t="shared" si="1"/>
        <v>-8299299</v>
      </c>
      <c r="Z9" s="137">
        <f>+IF(X9&lt;&gt;0,+(Y9/X9)*100,0)</f>
        <v>-92.6846845277322</v>
      </c>
      <c r="AA9" s="153">
        <f>SUM(AA10:AA14)</f>
        <v>17908674</v>
      </c>
    </row>
    <row r="10" spans="1:27" ht="13.5">
      <c r="A10" s="138" t="s">
        <v>79</v>
      </c>
      <c r="B10" s="136"/>
      <c r="C10" s="155"/>
      <c r="D10" s="155"/>
      <c r="E10" s="156">
        <v>17908674</v>
      </c>
      <c r="F10" s="60">
        <v>17908674</v>
      </c>
      <c r="G10" s="60"/>
      <c r="H10" s="60"/>
      <c r="I10" s="60"/>
      <c r="J10" s="60"/>
      <c r="K10" s="60">
        <v>655038</v>
      </c>
      <c r="L10" s="60"/>
      <c r="M10" s="60"/>
      <c r="N10" s="60">
        <v>655038</v>
      </c>
      <c r="O10" s="60"/>
      <c r="P10" s="60"/>
      <c r="Q10" s="60"/>
      <c r="R10" s="60"/>
      <c r="S10" s="60"/>
      <c r="T10" s="60"/>
      <c r="U10" s="60"/>
      <c r="V10" s="60"/>
      <c r="W10" s="60">
        <v>655038</v>
      </c>
      <c r="X10" s="60">
        <v>8954337</v>
      </c>
      <c r="Y10" s="60">
        <v>-8299299</v>
      </c>
      <c r="Z10" s="140">
        <v>-92.68</v>
      </c>
      <c r="AA10" s="155">
        <v>17908674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10764850</v>
      </c>
      <c r="F15" s="100">
        <f t="shared" si="2"/>
        <v>10764850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78036175</v>
      </c>
      <c r="L15" s="100">
        <f t="shared" si="2"/>
        <v>0</v>
      </c>
      <c r="M15" s="100">
        <f t="shared" si="2"/>
        <v>27298914</v>
      </c>
      <c r="N15" s="100">
        <f t="shared" si="2"/>
        <v>105335089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105335089</v>
      </c>
      <c r="X15" s="100">
        <f t="shared" si="2"/>
        <v>5382425</v>
      </c>
      <c r="Y15" s="100">
        <f t="shared" si="2"/>
        <v>99952664</v>
      </c>
      <c r="Z15" s="137">
        <f>+IF(X15&lt;&gt;0,+(Y15/X15)*100,0)</f>
        <v>1857.0191688690506</v>
      </c>
      <c r="AA15" s="153">
        <f>SUM(AA16:AA18)</f>
        <v>10764850</v>
      </c>
    </row>
    <row r="16" spans="1:27" ht="13.5">
      <c r="A16" s="138" t="s">
        <v>85</v>
      </c>
      <c r="B16" s="136"/>
      <c r="C16" s="155"/>
      <c r="D16" s="155"/>
      <c r="E16" s="156">
        <v>10764850</v>
      </c>
      <c r="F16" s="60">
        <v>10764850</v>
      </c>
      <c r="G16" s="60"/>
      <c r="H16" s="60"/>
      <c r="I16" s="60"/>
      <c r="J16" s="60"/>
      <c r="K16" s="60">
        <v>78036175</v>
      </c>
      <c r="L16" s="60"/>
      <c r="M16" s="60">
        <v>27298914</v>
      </c>
      <c r="N16" s="60">
        <v>105335089</v>
      </c>
      <c r="O16" s="60"/>
      <c r="P16" s="60"/>
      <c r="Q16" s="60"/>
      <c r="R16" s="60"/>
      <c r="S16" s="60"/>
      <c r="T16" s="60"/>
      <c r="U16" s="60"/>
      <c r="V16" s="60"/>
      <c r="W16" s="60">
        <v>105335089</v>
      </c>
      <c r="X16" s="60">
        <v>5382425</v>
      </c>
      <c r="Y16" s="60">
        <v>99952664</v>
      </c>
      <c r="Z16" s="140">
        <v>1857.02</v>
      </c>
      <c r="AA16" s="155">
        <v>10764850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41921356</v>
      </c>
      <c r="D19" s="153">
        <f>SUM(D20:D23)</f>
        <v>0</v>
      </c>
      <c r="E19" s="154">
        <f t="shared" si="3"/>
        <v>272162863</v>
      </c>
      <c r="F19" s="100">
        <f t="shared" si="3"/>
        <v>272162863</v>
      </c>
      <c r="G19" s="100">
        <f t="shared" si="3"/>
        <v>4380896</v>
      </c>
      <c r="H19" s="100">
        <f t="shared" si="3"/>
        <v>4267818</v>
      </c>
      <c r="I19" s="100">
        <f t="shared" si="3"/>
        <v>6052057</v>
      </c>
      <c r="J19" s="100">
        <f t="shared" si="3"/>
        <v>14700771</v>
      </c>
      <c r="K19" s="100">
        <f t="shared" si="3"/>
        <v>3189580</v>
      </c>
      <c r="L19" s="100">
        <f t="shared" si="3"/>
        <v>3581854</v>
      </c>
      <c r="M19" s="100">
        <f t="shared" si="3"/>
        <v>8814690</v>
      </c>
      <c r="N19" s="100">
        <f t="shared" si="3"/>
        <v>15586124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30286895</v>
      </c>
      <c r="X19" s="100">
        <f t="shared" si="3"/>
        <v>136081432</v>
      </c>
      <c r="Y19" s="100">
        <f t="shared" si="3"/>
        <v>-105794537</v>
      </c>
      <c r="Z19" s="137">
        <f>+IF(X19&lt;&gt;0,+(Y19/X19)*100,0)</f>
        <v>-77.74355064106028</v>
      </c>
      <c r="AA19" s="153">
        <f>SUM(AA20:AA23)</f>
        <v>272162863</v>
      </c>
    </row>
    <row r="20" spans="1:27" ht="13.5">
      <c r="A20" s="138" t="s">
        <v>89</v>
      </c>
      <c r="B20" s="136"/>
      <c r="C20" s="155">
        <v>4379880</v>
      </c>
      <c r="D20" s="155"/>
      <c r="E20" s="156">
        <v>4741618</v>
      </c>
      <c r="F20" s="60">
        <v>4741618</v>
      </c>
      <c r="G20" s="60">
        <v>582162</v>
      </c>
      <c r="H20" s="60">
        <v>551772</v>
      </c>
      <c r="I20" s="60">
        <v>417370</v>
      </c>
      <c r="J20" s="60">
        <v>1551304</v>
      </c>
      <c r="K20" s="60">
        <v>956605</v>
      </c>
      <c r="L20" s="60">
        <v>463673</v>
      </c>
      <c r="M20" s="60">
        <v>459757</v>
      </c>
      <c r="N20" s="60">
        <v>1880035</v>
      </c>
      <c r="O20" s="60"/>
      <c r="P20" s="60"/>
      <c r="Q20" s="60"/>
      <c r="R20" s="60"/>
      <c r="S20" s="60"/>
      <c r="T20" s="60"/>
      <c r="U20" s="60"/>
      <c r="V20" s="60"/>
      <c r="W20" s="60">
        <v>3431339</v>
      </c>
      <c r="X20" s="60">
        <v>2370809</v>
      </c>
      <c r="Y20" s="60">
        <v>1060530</v>
      </c>
      <c r="Z20" s="140">
        <v>44.73</v>
      </c>
      <c r="AA20" s="155">
        <v>4741618</v>
      </c>
    </row>
    <row r="21" spans="1:27" ht="13.5">
      <c r="A21" s="138" t="s">
        <v>90</v>
      </c>
      <c r="B21" s="136"/>
      <c r="C21" s="155">
        <v>36454062</v>
      </c>
      <c r="D21" s="155"/>
      <c r="E21" s="156">
        <v>213722742</v>
      </c>
      <c r="F21" s="60">
        <v>213722742</v>
      </c>
      <c r="G21" s="60">
        <v>3699008</v>
      </c>
      <c r="H21" s="60">
        <v>3582583</v>
      </c>
      <c r="I21" s="60">
        <v>5497317</v>
      </c>
      <c r="J21" s="60">
        <v>12778908</v>
      </c>
      <c r="K21" s="60">
        <v>2127285</v>
      </c>
      <c r="L21" s="60">
        <v>3012125</v>
      </c>
      <c r="M21" s="60">
        <v>8248172</v>
      </c>
      <c r="N21" s="60">
        <v>13387582</v>
      </c>
      <c r="O21" s="60"/>
      <c r="P21" s="60"/>
      <c r="Q21" s="60"/>
      <c r="R21" s="60"/>
      <c r="S21" s="60"/>
      <c r="T21" s="60"/>
      <c r="U21" s="60"/>
      <c r="V21" s="60"/>
      <c r="W21" s="60">
        <v>26166490</v>
      </c>
      <c r="X21" s="60">
        <v>106861371</v>
      </c>
      <c r="Y21" s="60">
        <v>-80694881</v>
      </c>
      <c r="Z21" s="140">
        <v>-75.51</v>
      </c>
      <c r="AA21" s="155">
        <v>213722742</v>
      </c>
    </row>
    <row r="22" spans="1:27" ht="13.5">
      <c r="A22" s="138" t="s">
        <v>91</v>
      </c>
      <c r="B22" s="136"/>
      <c r="C22" s="157">
        <v>1087414</v>
      </c>
      <c r="D22" s="157"/>
      <c r="E22" s="158">
        <v>53698503</v>
      </c>
      <c r="F22" s="159">
        <v>53698503</v>
      </c>
      <c r="G22" s="159">
        <v>99726</v>
      </c>
      <c r="H22" s="159">
        <v>133463</v>
      </c>
      <c r="I22" s="159">
        <v>137370</v>
      </c>
      <c r="J22" s="159">
        <v>370559</v>
      </c>
      <c r="K22" s="159">
        <v>105690</v>
      </c>
      <c r="L22" s="159">
        <v>106056</v>
      </c>
      <c r="M22" s="159">
        <v>106761</v>
      </c>
      <c r="N22" s="159">
        <v>318507</v>
      </c>
      <c r="O22" s="159"/>
      <c r="P22" s="159"/>
      <c r="Q22" s="159"/>
      <c r="R22" s="159"/>
      <c r="S22" s="159"/>
      <c r="T22" s="159"/>
      <c r="U22" s="159"/>
      <c r="V22" s="159"/>
      <c r="W22" s="159">
        <v>689066</v>
      </c>
      <c r="X22" s="159">
        <v>26849252</v>
      </c>
      <c r="Y22" s="159">
        <v>-26160186</v>
      </c>
      <c r="Z22" s="141">
        <v>-97.43</v>
      </c>
      <c r="AA22" s="157">
        <v>53698503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507322354</v>
      </c>
      <c r="D25" s="168">
        <f>+D5+D9+D15+D19+D24</f>
        <v>0</v>
      </c>
      <c r="E25" s="169">
        <f t="shared" si="4"/>
        <v>551773387</v>
      </c>
      <c r="F25" s="73">
        <f t="shared" si="4"/>
        <v>551773387</v>
      </c>
      <c r="G25" s="73">
        <f t="shared" si="4"/>
        <v>90784198</v>
      </c>
      <c r="H25" s="73">
        <f t="shared" si="4"/>
        <v>5146623</v>
      </c>
      <c r="I25" s="73">
        <f t="shared" si="4"/>
        <v>6600825</v>
      </c>
      <c r="J25" s="73">
        <f t="shared" si="4"/>
        <v>102531646</v>
      </c>
      <c r="K25" s="73">
        <f t="shared" si="4"/>
        <v>82306494</v>
      </c>
      <c r="L25" s="73">
        <f t="shared" si="4"/>
        <v>69023291</v>
      </c>
      <c r="M25" s="73">
        <f t="shared" si="4"/>
        <v>37417482</v>
      </c>
      <c r="N25" s="73">
        <f t="shared" si="4"/>
        <v>188747267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291278913</v>
      </c>
      <c r="X25" s="73">
        <f t="shared" si="4"/>
        <v>275886694</v>
      </c>
      <c r="Y25" s="73">
        <f t="shared" si="4"/>
        <v>15392219</v>
      </c>
      <c r="Z25" s="170">
        <f>+IF(X25&lt;&gt;0,+(Y25/X25)*100,0)</f>
        <v>5.57918135769172</v>
      </c>
      <c r="AA25" s="168">
        <f>+AA5+AA9+AA15+AA19+AA24</f>
        <v>551773387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198292501</v>
      </c>
      <c r="D28" s="153">
        <f>SUM(D29:D31)</f>
        <v>0</v>
      </c>
      <c r="E28" s="154">
        <f t="shared" si="5"/>
        <v>120168249</v>
      </c>
      <c r="F28" s="100">
        <f t="shared" si="5"/>
        <v>120168249</v>
      </c>
      <c r="G28" s="100">
        <f t="shared" si="5"/>
        <v>6965088</v>
      </c>
      <c r="H28" s="100">
        <f t="shared" si="5"/>
        <v>9062105</v>
      </c>
      <c r="I28" s="100">
        <f t="shared" si="5"/>
        <v>8995644</v>
      </c>
      <c r="J28" s="100">
        <f t="shared" si="5"/>
        <v>25022837</v>
      </c>
      <c r="K28" s="100">
        <f t="shared" si="5"/>
        <v>8366901</v>
      </c>
      <c r="L28" s="100">
        <f t="shared" si="5"/>
        <v>4975738</v>
      </c>
      <c r="M28" s="100">
        <f t="shared" si="5"/>
        <v>7865360</v>
      </c>
      <c r="N28" s="100">
        <f t="shared" si="5"/>
        <v>21207999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46230836</v>
      </c>
      <c r="X28" s="100">
        <f t="shared" si="5"/>
        <v>60084126</v>
      </c>
      <c r="Y28" s="100">
        <f t="shared" si="5"/>
        <v>-13853290</v>
      </c>
      <c r="Z28" s="137">
        <f>+IF(X28&lt;&gt;0,+(Y28/X28)*100,0)</f>
        <v>-23.056489163210927</v>
      </c>
      <c r="AA28" s="153">
        <f>SUM(AA29:AA31)</f>
        <v>120168249</v>
      </c>
    </row>
    <row r="29" spans="1:27" ht="13.5">
      <c r="A29" s="138" t="s">
        <v>75</v>
      </c>
      <c r="B29" s="136"/>
      <c r="C29" s="155">
        <v>162433773</v>
      </c>
      <c r="D29" s="155"/>
      <c r="E29" s="156">
        <v>29489971</v>
      </c>
      <c r="F29" s="60">
        <v>29489971</v>
      </c>
      <c r="G29" s="60">
        <v>2362870</v>
      </c>
      <c r="H29" s="60">
        <v>4385363</v>
      </c>
      <c r="I29" s="60">
        <v>3030308</v>
      </c>
      <c r="J29" s="60">
        <v>9778541</v>
      </c>
      <c r="K29" s="60">
        <v>2198914</v>
      </c>
      <c r="L29" s="60">
        <v>1973046</v>
      </c>
      <c r="M29" s="60">
        <v>3730835</v>
      </c>
      <c r="N29" s="60">
        <v>7902795</v>
      </c>
      <c r="O29" s="60"/>
      <c r="P29" s="60"/>
      <c r="Q29" s="60"/>
      <c r="R29" s="60"/>
      <c r="S29" s="60"/>
      <c r="T29" s="60"/>
      <c r="U29" s="60"/>
      <c r="V29" s="60"/>
      <c r="W29" s="60">
        <v>17681336</v>
      </c>
      <c r="X29" s="60">
        <v>14744986</v>
      </c>
      <c r="Y29" s="60">
        <v>2936350</v>
      </c>
      <c r="Z29" s="140">
        <v>19.91</v>
      </c>
      <c r="AA29" s="155">
        <v>29489971</v>
      </c>
    </row>
    <row r="30" spans="1:27" ht="13.5">
      <c r="A30" s="138" t="s">
        <v>76</v>
      </c>
      <c r="B30" s="136"/>
      <c r="C30" s="157">
        <v>29289724</v>
      </c>
      <c r="D30" s="157"/>
      <c r="E30" s="158">
        <v>60708187</v>
      </c>
      <c r="F30" s="159">
        <v>60708187</v>
      </c>
      <c r="G30" s="159">
        <v>2533177</v>
      </c>
      <c r="H30" s="159">
        <v>1225853</v>
      </c>
      <c r="I30" s="159">
        <v>2224720</v>
      </c>
      <c r="J30" s="159">
        <v>5983750</v>
      </c>
      <c r="K30" s="159">
        <v>2349256</v>
      </c>
      <c r="L30" s="159">
        <v>1329143</v>
      </c>
      <c r="M30" s="159">
        <v>1768770</v>
      </c>
      <c r="N30" s="159">
        <v>5447169</v>
      </c>
      <c r="O30" s="159"/>
      <c r="P30" s="159"/>
      <c r="Q30" s="159"/>
      <c r="R30" s="159"/>
      <c r="S30" s="159"/>
      <c r="T30" s="159"/>
      <c r="U30" s="159"/>
      <c r="V30" s="159"/>
      <c r="W30" s="159">
        <v>11430919</v>
      </c>
      <c r="X30" s="159">
        <v>30354094</v>
      </c>
      <c r="Y30" s="159">
        <v>-18923175</v>
      </c>
      <c r="Z30" s="141">
        <v>-62.34</v>
      </c>
      <c r="AA30" s="157">
        <v>60708187</v>
      </c>
    </row>
    <row r="31" spans="1:27" ht="13.5">
      <c r="A31" s="138" t="s">
        <v>77</v>
      </c>
      <c r="B31" s="136"/>
      <c r="C31" s="155">
        <v>6569004</v>
      </c>
      <c r="D31" s="155"/>
      <c r="E31" s="156">
        <v>29970091</v>
      </c>
      <c r="F31" s="60">
        <v>29970091</v>
      </c>
      <c r="G31" s="60">
        <v>2069041</v>
      </c>
      <c r="H31" s="60">
        <v>3450889</v>
      </c>
      <c r="I31" s="60">
        <v>3740616</v>
      </c>
      <c r="J31" s="60">
        <v>9260546</v>
      </c>
      <c r="K31" s="60">
        <v>3818731</v>
      </c>
      <c r="L31" s="60">
        <v>1673549</v>
      </c>
      <c r="M31" s="60">
        <v>2365755</v>
      </c>
      <c r="N31" s="60">
        <v>7858035</v>
      </c>
      <c r="O31" s="60"/>
      <c r="P31" s="60"/>
      <c r="Q31" s="60"/>
      <c r="R31" s="60"/>
      <c r="S31" s="60"/>
      <c r="T31" s="60"/>
      <c r="U31" s="60"/>
      <c r="V31" s="60"/>
      <c r="W31" s="60">
        <v>17118581</v>
      </c>
      <c r="X31" s="60">
        <v>14985046</v>
      </c>
      <c r="Y31" s="60">
        <v>2133535</v>
      </c>
      <c r="Z31" s="140">
        <v>14.24</v>
      </c>
      <c r="AA31" s="155">
        <v>29970091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29162690</v>
      </c>
      <c r="F32" s="100">
        <f t="shared" si="6"/>
        <v>29162690</v>
      </c>
      <c r="G32" s="100">
        <f t="shared" si="6"/>
        <v>3161718</v>
      </c>
      <c r="H32" s="100">
        <f t="shared" si="6"/>
        <v>3378994</v>
      </c>
      <c r="I32" s="100">
        <f t="shared" si="6"/>
        <v>3456964</v>
      </c>
      <c r="J32" s="100">
        <f t="shared" si="6"/>
        <v>9997676</v>
      </c>
      <c r="K32" s="100">
        <f t="shared" si="6"/>
        <v>3229771</v>
      </c>
      <c r="L32" s="100">
        <f t="shared" si="6"/>
        <v>3954258</v>
      </c>
      <c r="M32" s="100">
        <f t="shared" si="6"/>
        <v>5722386</v>
      </c>
      <c r="N32" s="100">
        <f t="shared" si="6"/>
        <v>12906415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22904091</v>
      </c>
      <c r="X32" s="100">
        <f t="shared" si="6"/>
        <v>14581345</v>
      </c>
      <c r="Y32" s="100">
        <f t="shared" si="6"/>
        <v>8322746</v>
      </c>
      <c r="Z32" s="137">
        <f>+IF(X32&lt;&gt;0,+(Y32/X32)*100,0)</f>
        <v>57.07804046883192</v>
      </c>
      <c r="AA32" s="153">
        <f>SUM(AA33:AA37)</f>
        <v>29162690</v>
      </c>
    </row>
    <row r="33" spans="1:27" ht="13.5">
      <c r="A33" s="138" t="s">
        <v>79</v>
      </c>
      <c r="B33" s="136"/>
      <c r="C33" s="155"/>
      <c r="D33" s="155"/>
      <c r="E33" s="156">
        <v>29162690</v>
      </c>
      <c r="F33" s="60">
        <v>29162690</v>
      </c>
      <c r="G33" s="60">
        <v>3161718</v>
      </c>
      <c r="H33" s="60">
        <v>3378994</v>
      </c>
      <c r="I33" s="60">
        <v>3456964</v>
      </c>
      <c r="J33" s="60">
        <v>9997676</v>
      </c>
      <c r="K33" s="60">
        <v>3229771</v>
      </c>
      <c r="L33" s="60">
        <v>3954258</v>
      </c>
      <c r="M33" s="60">
        <v>5722386</v>
      </c>
      <c r="N33" s="60">
        <v>12906415</v>
      </c>
      <c r="O33" s="60"/>
      <c r="P33" s="60"/>
      <c r="Q33" s="60"/>
      <c r="R33" s="60"/>
      <c r="S33" s="60"/>
      <c r="T33" s="60"/>
      <c r="U33" s="60"/>
      <c r="V33" s="60"/>
      <c r="W33" s="60">
        <v>22904091</v>
      </c>
      <c r="X33" s="60">
        <v>14581345</v>
      </c>
      <c r="Y33" s="60">
        <v>8322746</v>
      </c>
      <c r="Z33" s="140">
        <v>57.08</v>
      </c>
      <c r="AA33" s="155">
        <v>29162690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23170765</v>
      </c>
      <c r="F38" s="100">
        <f t="shared" si="7"/>
        <v>23170765</v>
      </c>
      <c r="G38" s="100">
        <f t="shared" si="7"/>
        <v>777200</v>
      </c>
      <c r="H38" s="100">
        <f t="shared" si="7"/>
        <v>1382900</v>
      </c>
      <c r="I38" s="100">
        <f t="shared" si="7"/>
        <v>11382012</v>
      </c>
      <c r="J38" s="100">
        <f t="shared" si="7"/>
        <v>13542112</v>
      </c>
      <c r="K38" s="100">
        <f t="shared" si="7"/>
        <v>3257923</v>
      </c>
      <c r="L38" s="100">
        <f t="shared" si="7"/>
        <v>2354495</v>
      </c>
      <c r="M38" s="100">
        <f t="shared" si="7"/>
        <v>1116997</v>
      </c>
      <c r="N38" s="100">
        <f t="shared" si="7"/>
        <v>6729415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20271527</v>
      </c>
      <c r="X38" s="100">
        <f t="shared" si="7"/>
        <v>11585383</v>
      </c>
      <c r="Y38" s="100">
        <f t="shared" si="7"/>
        <v>8686144</v>
      </c>
      <c r="Z38" s="137">
        <f>+IF(X38&lt;&gt;0,+(Y38/X38)*100,0)</f>
        <v>74.97502672117098</v>
      </c>
      <c r="AA38" s="153">
        <f>SUM(AA39:AA41)</f>
        <v>23170765</v>
      </c>
    </row>
    <row r="39" spans="1:27" ht="13.5">
      <c r="A39" s="138" t="s">
        <v>85</v>
      </c>
      <c r="B39" s="136"/>
      <c r="C39" s="155"/>
      <c r="D39" s="155"/>
      <c r="E39" s="156">
        <v>23170765</v>
      </c>
      <c r="F39" s="60">
        <v>23170765</v>
      </c>
      <c r="G39" s="60">
        <v>777200</v>
      </c>
      <c r="H39" s="60">
        <v>1382900</v>
      </c>
      <c r="I39" s="60">
        <v>11382012</v>
      </c>
      <c r="J39" s="60">
        <v>13542112</v>
      </c>
      <c r="K39" s="60">
        <v>3257923</v>
      </c>
      <c r="L39" s="60">
        <v>2354495</v>
      </c>
      <c r="M39" s="60">
        <v>1116997</v>
      </c>
      <c r="N39" s="60">
        <v>6729415</v>
      </c>
      <c r="O39" s="60"/>
      <c r="P39" s="60"/>
      <c r="Q39" s="60"/>
      <c r="R39" s="60"/>
      <c r="S39" s="60"/>
      <c r="T39" s="60"/>
      <c r="U39" s="60"/>
      <c r="V39" s="60"/>
      <c r="W39" s="60">
        <v>20271527</v>
      </c>
      <c r="X39" s="60">
        <v>11585383</v>
      </c>
      <c r="Y39" s="60">
        <v>8686144</v>
      </c>
      <c r="Z39" s="140">
        <v>74.98</v>
      </c>
      <c r="AA39" s="155">
        <v>23170765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100697380</v>
      </c>
      <c r="D42" s="153">
        <f>SUM(D43:D46)</f>
        <v>0</v>
      </c>
      <c r="E42" s="154">
        <f t="shared" si="8"/>
        <v>137766500</v>
      </c>
      <c r="F42" s="100">
        <f t="shared" si="8"/>
        <v>137766500</v>
      </c>
      <c r="G42" s="100">
        <f t="shared" si="8"/>
        <v>14998439</v>
      </c>
      <c r="H42" s="100">
        <f t="shared" si="8"/>
        <v>29509265</v>
      </c>
      <c r="I42" s="100">
        <f t="shared" si="8"/>
        <v>15126032</v>
      </c>
      <c r="J42" s="100">
        <f t="shared" si="8"/>
        <v>59633736</v>
      </c>
      <c r="K42" s="100">
        <f t="shared" si="8"/>
        <v>11344221</v>
      </c>
      <c r="L42" s="100">
        <f t="shared" si="8"/>
        <v>11744760</v>
      </c>
      <c r="M42" s="100">
        <f t="shared" si="8"/>
        <v>11543264</v>
      </c>
      <c r="N42" s="100">
        <f t="shared" si="8"/>
        <v>34632245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94265981</v>
      </c>
      <c r="X42" s="100">
        <f t="shared" si="8"/>
        <v>68883251</v>
      </c>
      <c r="Y42" s="100">
        <f t="shared" si="8"/>
        <v>25382730</v>
      </c>
      <c r="Z42" s="137">
        <f>+IF(X42&lt;&gt;0,+(Y42/X42)*100,0)</f>
        <v>36.84891411411462</v>
      </c>
      <c r="AA42" s="153">
        <f>SUM(AA43:AA46)</f>
        <v>137766500</v>
      </c>
    </row>
    <row r="43" spans="1:27" ht="13.5">
      <c r="A43" s="138" t="s">
        <v>89</v>
      </c>
      <c r="B43" s="136"/>
      <c r="C43" s="155">
        <v>21917044</v>
      </c>
      <c r="D43" s="155"/>
      <c r="E43" s="156">
        <v>34602363</v>
      </c>
      <c r="F43" s="60">
        <v>34602363</v>
      </c>
      <c r="G43" s="60">
        <v>4141458</v>
      </c>
      <c r="H43" s="60">
        <v>2850489</v>
      </c>
      <c r="I43" s="60">
        <v>1853175</v>
      </c>
      <c r="J43" s="60">
        <v>8845122</v>
      </c>
      <c r="K43" s="60">
        <v>561820</v>
      </c>
      <c r="L43" s="60">
        <v>2056530</v>
      </c>
      <c r="M43" s="60">
        <v>288698</v>
      </c>
      <c r="N43" s="60">
        <v>2907048</v>
      </c>
      <c r="O43" s="60"/>
      <c r="P43" s="60"/>
      <c r="Q43" s="60"/>
      <c r="R43" s="60"/>
      <c r="S43" s="60"/>
      <c r="T43" s="60"/>
      <c r="U43" s="60"/>
      <c r="V43" s="60"/>
      <c r="W43" s="60">
        <v>11752170</v>
      </c>
      <c r="X43" s="60">
        <v>17301182</v>
      </c>
      <c r="Y43" s="60">
        <v>-5549012</v>
      </c>
      <c r="Z43" s="140">
        <v>-32.07</v>
      </c>
      <c r="AA43" s="155">
        <v>34602363</v>
      </c>
    </row>
    <row r="44" spans="1:27" ht="13.5">
      <c r="A44" s="138" t="s">
        <v>90</v>
      </c>
      <c r="B44" s="136"/>
      <c r="C44" s="155">
        <v>78780336</v>
      </c>
      <c r="D44" s="155"/>
      <c r="E44" s="156">
        <v>101016449</v>
      </c>
      <c r="F44" s="60">
        <v>101016449</v>
      </c>
      <c r="G44" s="60">
        <v>10693370</v>
      </c>
      <c r="H44" s="60">
        <v>26450630</v>
      </c>
      <c r="I44" s="60">
        <v>12927830</v>
      </c>
      <c r="J44" s="60">
        <v>50071830</v>
      </c>
      <c r="K44" s="60">
        <v>10616001</v>
      </c>
      <c r="L44" s="60">
        <v>9529038</v>
      </c>
      <c r="M44" s="60">
        <v>11082479</v>
      </c>
      <c r="N44" s="60">
        <v>31227518</v>
      </c>
      <c r="O44" s="60"/>
      <c r="P44" s="60"/>
      <c r="Q44" s="60"/>
      <c r="R44" s="60"/>
      <c r="S44" s="60"/>
      <c r="T44" s="60"/>
      <c r="U44" s="60"/>
      <c r="V44" s="60"/>
      <c r="W44" s="60">
        <v>81299348</v>
      </c>
      <c r="X44" s="60">
        <v>50508225</v>
      </c>
      <c r="Y44" s="60">
        <v>30791123</v>
      </c>
      <c r="Z44" s="140">
        <v>60.96</v>
      </c>
      <c r="AA44" s="155">
        <v>101016449</v>
      </c>
    </row>
    <row r="45" spans="1:27" ht="13.5">
      <c r="A45" s="138" t="s">
        <v>91</v>
      </c>
      <c r="B45" s="136"/>
      <c r="C45" s="157"/>
      <c r="D45" s="157"/>
      <c r="E45" s="158">
        <v>2147688</v>
      </c>
      <c r="F45" s="159">
        <v>2147688</v>
      </c>
      <c r="G45" s="159">
        <v>163611</v>
      </c>
      <c r="H45" s="159">
        <v>208146</v>
      </c>
      <c r="I45" s="159">
        <v>345027</v>
      </c>
      <c r="J45" s="159">
        <v>716784</v>
      </c>
      <c r="K45" s="159">
        <v>166400</v>
      </c>
      <c r="L45" s="159">
        <v>159192</v>
      </c>
      <c r="M45" s="159">
        <v>172087</v>
      </c>
      <c r="N45" s="159">
        <v>497679</v>
      </c>
      <c r="O45" s="159"/>
      <c r="P45" s="159"/>
      <c r="Q45" s="159"/>
      <c r="R45" s="159"/>
      <c r="S45" s="159"/>
      <c r="T45" s="159"/>
      <c r="U45" s="159"/>
      <c r="V45" s="159"/>
      <c r="W45" s="159">
        <v>1214463</v>
      </c>
      <c r="X45" s="159">
        <v>1073844</v>
      </c>
      <c r="Y45" s="159">
        <v>140619</v>
      </c>
      <c r="Z45" s="141">
        <v>13.09</v>
      </c>
      <c r="AA45" s="157">
        <v>2147688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298989881</v>
      </c>
      <c r="D48" s="168">
        <f>+D28+D32+D38+D42+D47</f>
        <v>0</v>
      </c>
      <c r="E48" s="169">
        <f t="shared" si="9"/>
        <v>310268204</v>
      </c>
      <c r="F48" s="73">
        <f t="shared" si="9"/>
        <v>310268204</v>
      </c>
      <c r="G48" s="73">
        <f t="shared" si="9"/>
        <v>25902445</v>
      </c>
      <c r="H48" s="73">
        <f t="shared" si="9"/>
        <v>43333264</v>
      </c>
      <c r="I48" s="73">
        <f t="shared" si="9"/>
        <v>38960652</v>
      </c>
      <c r="J48" s="73">
        <f t="shared" si="9"/>
        <v>108196361</v>
      </c>
      <c r="K48" s="73">
        <f t="shared" si="9"/>
        <v>26198816</v>
      </c>
      <c r="L48" s="73">
        <f t="shared" si="9"/>
        <v>23029251</v>
      </c>
      <c r="M48" s="73">
        <f t="shared" si="9"/>
        <v>26248007</v>
      </c>
      <c r="N48" s="73">
        <f t="shared" si="9"/>
        <v>75476074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183672435</v>
      </c>
      <c r="X48" s="73">
        <f t="shared" si="9"/>
        <v>155134105</v>
      </c>
      <c r="Y48" s="73">
        <f t="shared" si="9"/>
        <v>28538330</v>
      </c>
      <c r="Z48" s="170">
        <f>+IF(X48&lt;&gt;0,+(Y48/X48)*100,0)</f>
        <v>18.395909783989794</v>
      </c>
      <c r="AA48" s="168">
        <f>+AA28+AA32+AA38+AA42+AA47</f>
        <v>310268204</v>
      </c>
    </row>
    <row r="49" spans="1:27" ht="13.5">
      <c r="A49" s="148" t="s">
        <v>49</v>
      </c>
      <c r="B49" s="149"/>
      <c r="C49" s="171">
        <f aca="true" t="shared" si="10" ref="C49:Y49">+C25-C48</f>
        <v>208332473</v>
      </c>
      <c r="D49" s="171">
        <f>+D25-D48</f>
        <v>0</v>
      </c>
      <c r="E49" s="172">
        <f t="shared" si="10"/>
        <v>241505183</v>
      </c>
      <c r="F49" s="173">
        <f t="shared" si="10"/>
        <v>241505183</v>
      </c>
      <c r="G49" s="173">
        <f t="shared" si="10"/>
        <v>64881753</v>
      </c>
      <c r="H49" s="173">
        <f t="shared" si="10"/>
        <v>-38186641</v>
      </c>
      <c r="I49" s="173">
        <f t="shared" si="10"/>
        <v>-32359827</v>
      </c>
      <c r="J49" s="173">
        <f t="shared" si="10"/>
        <v>-5664715</v>
      </c>
      <c r="K49" s="173">
        <f t="shared" si="10"/>
        <v>56107678</v>
      </c>
      <c r="L49" s="173">
        <f t="shared" si="10"/>
        <v>45994040</v>
      </c>
      <c r="M49" s="173">
        <f t="shared" si="10"/>
        <v>11169475</v>
      </c>
      <c r="N49" s="173">
        <f t="shared" si="10"/>
        <v>113271193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107606478</v>
      </c>
      <c r="X49" s="173">
        <f>IF(F25=F48,0,X25-X48)</f>
        <v>120752589</v>
      </c>
      <c r="Y49" s="173">
        <f t="shared" si="10"/>
        <v>-13146111</v>
      </c>
      <c r="Z49" s="174">
        <f>+IF(X49&lt;&gt;0,+(Y49/X49)*100,0)</f>
        <v>-10.886815023071678</v>
      </c>
      <c r="AA49" s="171">
        <f>+AA25-AA48</f>
        <v>241505183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4379880</v>
      </c>
      <c r="D7" s="155">
        <v>0</v>
      </c>
      <c r="E7" s="156">
        <v>4741618</v>
      </c>
      <c r="F7" s="60">
        <v>4741618</v>
      </c>
      <c r="G7" s="60">
        <v>582162</v>
      </c>
      <c r="H7" s="60">
        <v>551772</v>
      </c>
      <c r="I7" s="60">
        <v>417370</v>
      </c>
      <c r="J7" s="60">
        <v>1551304</v>
      </c>
      <c r="K7" s="60">
        <v>956605</v>
      </c>
      <c r="L7" s="60">
        <v>463673</v>
      </c>
      <c r="M7" s="60">
        <v>459757</v>
      </c>
      <c r="N7" s="60">
        <v>1880035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3431339</v>
      </c>
      <c r="X7" s="60">
        <v>2370809</v>
      </c>
      <c r="Y7" s="60">
        <v>1060530</v>
      </c>
      <c r="Z7" s="140">
        <v>44.73</v>
      </c>
      <c r="AA7" s="155">
        <v>4741618</v>
      </c>
    </row>
    <row r="8" spans="1:27" ht="13.5">
      <c r="A8" s="183" t="s">
        <v>104</v>
      </c>
      <c r="B8" s="182"/>
      <c r="C8" s="155">
        <v>36454062</v>
      </c>
      <c r="D8" s="155">
        <v>0</v>
      </c>
      <c r="E8" s="156">
        <v>35993742</v>
      </c>
      <c r="F8" s="60">
        <v>35993742</v>
      </c>
      <c r="G8" s="60">
        <v>3699008</v>
      </c>
      <c r="H8" s="60">
        <v>3582583</v>
      </c>
      <c r="I8" s="60">
        <v>5497317</v>
      </c>
      <c r="J8" s="60">
        <v>12778908</v>
      </c>
      <c r="K8" s="60">
        <v>2127285</v>
      </c>
      <c r="L8" s="60">
        <v>3012125</v>
      </c>
      <c r="M8" s="60">
        <v>3540445</v>
      </c>
      <c r="N8" s="60">
        <v>8679855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21458763</v>
      </c>
      <c r="X8" s="60">
        <v>17996871</v>
      </c>
      <c r="Y8" s="60">
        <v>3461892</v>
      </c>
      <c r="Z8" s="140">
        <v>19.24</v>
      </c>
      <c r="AA8" s="155">
        <v>35993742</v>
      </c>
    </row>
    <row r="9" spans="1:27" ht="13.5">
      <c r="A9" s="183" t="s">
        <v>105</v>
      </c>
      <c r="B9" s="182"/>
      <c r="C9" s="155">
        <v>1087414</v>
      </c>
      <c r="D9" s="155">
        <v>0</v>
      </c>
      <c r="E9" s="156">
        <v>1698503</v>
      </c>
      <c r="F9" s="60">
        <v>1698503</v>
      </c>
      <c r="G9" s="60">
        <v>99726</v>
      </c>
      <c r="H9" s="60">
        <v>133463</v>
      </c>
      <c r="I9" s="60">
        <v>137370</v>
      </c>
      <c r="J9" s="60">
        <v>370559</v>
      </c>
      <c r="K9" s="60">
        <v>105690</v>
      </c>
      <c r="L9" s="60">
        <v>106056</v>
      </c>
      <c r="M9" s="60">
        <v>106761</v>
      </c>
      <c r="N9" s="60">
        <v>318507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689066</v>
      </c>
      <c r="X9" s="60">
        <v>849252</v>
      </c>
      <c r="Y9" s="60">
        <v>-160186</v>
      </c>
      <c r="Z9" s="140">
        <v>-18.86</v>
      </c>
      <c r="AA9" s="155">
        <v>1698503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103940</v>
      </c>
      <c r="D12" s="155">
        <v>0</v>
      </c>
      <c r="E12" s="156">
        <v>164674</v>
      </c>
      <c r="F12" s="60">
        <v>164674</v>
      </c>
      <c r="G12" s="60">
        <v>4205</v>
      </c>
      <c r="H12" s="60">
        <v>5700</v>
      </c>
      <c r="I12" s="60">
        <v>6649</v>
      </c>
      <c r="J12" s="60">
        <v>16554</v>
      </c>
      <c r="K12" s="60">
        <v>7580</v>
      </c>
      <c r="L12" s="60">
        <v>8052</v>
      </c>
      <c r="M12" s="60">
        <v>7980</v>
      </c>
      <c r="N12" s="60">
        <v>23612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40166</v>
      </c>
      <c r="X12" s="60">
        <v>82337</v>
      </c>
      <c r="Y12" s="60">
        <v>-42171</v>
      </c>
      <c r="Z12" s="140">
        <v>-51.22</v>
      </c>
      <c r="AA12" s="155">
        <v>164674</v>
      </c>
    </row>
    <row r="13" spans="1:27" ht="13.5">
      <c r="A13" s="181" t="s">
        <v>109</v>
      </c>
      <c r="B13" s="185"/>
      <c r="C13" s="155">
        <v>12524641</v>
      </c>
      <c r="D13" s="155">
        <v>0</v>
      </c>
      <c r="E13" s="156">
        <v>12870000</v>
      </c>
      <c r="F13" s="60">
        <v>12870000</v>
      </c>
      <c r="G13" s="60">
        <v>886301</v>
      </c>
      <c r="H13" s="60">
        <v>384634</v>
      </c>
      <c r="I13" s="60">
        <v>0</v>
      </c>
      <c r="J13" s="60">
        <v>1270935</v>
      </c>
      <c r="K13" s="60">
        <v>0</v>
      </c>
      <c r="L13" s="60">
        <v>445383</v>
      </c>
      <c r="M13" s="60">
        <v>490639</v>
      </c>
      <c r="N13" s="60">
        <v>936022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2206957</v>
      </c>
      <c r="X13" s="60">
        <v>6435000</v>
      </c>
      <c r="Y13" s="60">
        <v>-4228043</v>
      </c>
      <c r="Z13" s="140">
        <v>-65.7</v>
      </c>
      <c r="AA13" s="155">
        <v>12870000</v>
      </c>
    </row>
    <row r="14" spans="1:27" ht="13.5">
      <c r="A14" s="181" t="s">
        <v>110</v>
      </c>
      <c r="B14" s="185"/>
      <c r="C14" s="155">
        <v>1538146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174928000</v>
      </c>
      <c r="D19" s="155">
        <v>0</v>
      </c>
      <c r="E19" s="156">
        <v>218529850</v>
      </c>
      <c r="F19" s="60">
        <v>218529850</v>
      </c>
      <c r="G19" s="60">
        <v>80153000</v>
      </c>
      <c r="H19" s="60">
        <v>92008</v>
      </c>
      <c r="I19" s="60">
        <v>43283</v>
      </c>
      <c r="J19" s="60">
        <v>80288291</v>
      </c>
      <c r="K19" s="60">
        <v>8801593</v>
      </c>
      <c r="L19" s="60">
        <v>64495283</v>
      </c>
      <c r="M19" s="60">
        <v>10853087</v>
      </c>
      <c r="N19" s="60">
        <v>84149963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164438254</v>
      </c>
      <c r="X19" s="60">
        <v>109264925</v>
      </c>
      <c r="Y19" s="60">
        <v>55173329</v>
      </c>
      <c r="Z19" s="140">
        <v>50.5</v>
      </c>
      <c r="AA19" s="155">
        <v>218529850</v>
      </c>
    </row>
    <row r="20" spans="1:27" ht="13.5">
      <c r="A20" s="181" t="s">
        <v>35</v>
      </c>
      <c r="B20" s="185"/>
      <c r="C20" s="155">
        <v>679842</v>
      </c>
      <c r="D20" s="155">
        <v>0</v>
      </c>
      <c r="E20" s="156">
        <v>36270000</v>
      </c>
      <c r="F20" s="54">
        <v>36270000</v>
      </c>
      <c r="G20" s="54">
        <v>5359796</v>
      </c>
      <c r="H20" s="54">
        <v>396463</v>
      </c>
      <c r="I20" s="54">
        <v>498836</v>
      </c>
      <c r="J20" s="54">
        <v>6255095</v>
      </c>
      <c r="K20" s="54">
        <v>270555</v>
      </c>
      <c r="L20" s="54">
        <v>492719</v>
      </c>
      <c r="M20" s="54">
        <v>920</v>
      </c>
      <c r="N20" s="54">
        <v>764194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7019289</v>
      </c>
      <c r="X20" s="54">
        <v>18135000</v>
      </c>
      <c r="Y20" s="54">
        <v>-11115711</v>
      </c>
      <c r="Z20" s="184">
        <v>-61.29</v>
      </c>
      <c r="AA20" s="130">
        <v>36270000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231695925</v>
      </c>
      <c r="D22" s="188">
        <f>SUM(D5:D21)</f>
        <v>0</v>
      </c>
      <c r="E22" s="189">
        <f t="shared" si="0"/>
        <v>310268387</v>
      </c>
      <c r="F22" s="190">
        <f t="shared" si="0"/>
        <v>310268387</v>
      </c>
      <c r="G22" s="190">
        <f t="shared" si="0"/>
        <v>90784198</v>
      </c>
      <c r="H22" s="190">
        <f t="shared" si="0"/>
        <v>5146623</v>
      </c>
      <c r="I22" s="190">
        <f t="shared" si="0"/>
        <v>6600825</v>
      </c>
      <c r="J22" s="190">
        <f t="shared" si="0"/>
        <v>102531646</v>
      </c>
      <c r="K22" s="190">
        <f t="shared" si="0"/>
        <v>12269308</v>
      </c>
      <c r="L22" s="190">
        <f t="shared" si="0"/>
        <v>69023291</v>
      </c>
      <c r="M22" s="190">
        <f t="shared" si="0"/>
        <v>15459589</v>
      </c>
      <c r="N22" s="190">
        <f t="shared" si="0"/>
        <v>96752188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199283834</v>
      </c>
      <c r="X22" s="190">
        <f t="shared" si="0"/>
        <v>155134194</v>
      </c>
      <c r="Y22" s="190">
        <f t="shared" si="0"/>
        <v>44149640</v>
      </c>
      <c r="Z22" s="191">
        <f>+IF(X22&lt;&gt;0,+(Y22/X22)*100,0)</f>
        <v>28.458999825660612</v>
      </c>
      <c r="AA22" s="188">
        <f>SUM(AA5:AA21)</f>
        <v>310268387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68802351</v>
      </c>
      <c r="D25" s="155">
        <v>0</v>
      </c>
      <c r="E25" s="156">
        <v>118630354</v>
      </c>
      <c r="F25" s="60">
        <v>118630354</v>
      </c>
      <c r="G25" s="60">
        <v>7540056</v>
      </c>
      <c r="H25" s="60">
        <v>8229126</v>
      </c>
      <c r="I25" s="60">
        <v>14999554</v>
      </c>
      <c r="J25" s="60">
        <v>30768736</v>
      </c>
      <c r="K25" s="60">
        <v>6520195</v>
      </c>
      <c r="L25" s="60">
        <v>9547700</v>
      </c>
      <c r="M25" s="60">
        <v>10564855</v>
      </c>
      <c r="N25" s="60">
        <v>26632750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57401486</v>
      </c>
      <c r="X25" s="60">
        <v>59315177</v>
      </c>
      <c r="Y25" s="60">
        <v>-1913691</v>
      </c>
      <c r="Z25" s="140">
        <v>-3.23</v>
      </c>
      <c r="AA25" s="155">
        <v>118630354</v>
      </c>
    </row>
    <row r="26" spans="1:27" ht="13.5">
      <c r="A26" s="183" t="s">
        <v>38</v>
      </c>
      <c r="B26" s="182"/>
      <c r="C26" s="155">
        <v>6556917</v>
      </c>
      <c r="D26" s="155">
        <v>0</v>
      </c>
      <c r="E26" s="156">
        <v>10353575</v>
      </c>
      <c r="F26" s="60">
        <v>10353575</v>
      </c>
      <c r="G26" s="60">
        <v>412989</v>
      </c>
      <c r="H26" s="60">
        <v>652698</v>
      </c>
      <c r="I26" s="60">
        <v>681523</v>
      </c>
      <c r="J26" s="60">
        <v>1747210</v>
      </c>
      <c r="K26" s="60">
        <v>487106</v>
      </c>
      <c r="L26" s="60">
        <v>475812</v>
      </c>
      <c r="M26" s="60">
        <v>473309</v>
      </c>
      <c r="N26" s="60">
        <v>1436227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3183437</v>
      </c>
      <c r="X26" s="60">
        <v>5176788</v>
      </c>
      <c r="Y26" s="60">
        <v>-1993351</v>
      </c>
      <c r="Z26" s="140">
        <v>-38.51</v>
      </c>
      <c r="AA26" s="155">
        <v>10353575</v>
      </c>
    </row>
    <row r="27" spans="1:27" ht="13.5">
      <c r="A27" s="183" t="s">
        <v>118</v>
      </c>
      <c r="B27" s="182"/>
      <c r="C27" s="155">
        <v>28460492</v>
      </c>
      <c r="D27" s="155">
        <v>0</v>
      </c>
      <c r="E27" s="156">
        <v>18556591</v>
      </c>
      <c r="F27" s="60">
        <v>18556591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9278296</v>
      </c>
      <c r="Y27" s="60">
        <v>-9278296</v>
      </c>
      <c r="Z27" s="140">
        <v>-100</v>
      </c>
      <c r="AA27" s="155">
        <v>18556591</v>
      </c>
    </row>
    <row r="28" spans="1:27" ht="13.5">
      <c r="A28" s="183" t="s">
        <v>39</v>
      </c>
      <c r="B28" s="182"/>
      <c r="C28" s="155">
        <v>28223791</v>
      </c>
      <c r="D28" s="155">
        <v>0</v>
      </c>
      <c r="E28" s="156">
        <v>33414000</v>
      </c>
      <c r="F28" s="60">
        <v>33414000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16707000</v>
      </c>
      <c r="Y28" s="60">
        <v>-16707000</v>
      </c>
      <c r="Z28" s="140">
        <v>-100</v>
      </c>
      <c r="AA28" s="155">
        <v>33414000</v>
      </c>
    </row>
    <row r="29" spans="1:27" ht="13.5">
      <c r="A29" s="183" t="s">
        <v>40</v>
      </c>
      <c r="B29" s="182"/>
      <c r="C29" s="155">
        <v>1065933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798</v>
      </c>
      <c r="L29" s="60">
        <v>0</v>
      </c>
      <c r="M29" s="60">
        <v>0</v>
      </c>
      <c r="N29" s="60">
        <v>798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798</v>
      </c>
      <c r="X29" s="60">
        <v>0</v>
      </c>
      <c r="Y29" s="60">
        <v>798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57933017</v>
      </c>
      <c r="D30" s="155">
        <v>0</v>
      </c>
      <c r="E30" s="156">
        <v>51449145</v>
      </c>
      <c r="F30" s="60">
        <v>51449145</v>
      </c>
      <c r="G30" s="60">
        <v>4386048</v>
      </c>
      <c r="H30" s="60">
        <v>19956281</v>
      </c>
      <c r="I30" s="60">
        <v>3537941</v>
      </c>
      <c r="J30" s="60">
        <v>27880270</v>
      </c>
      <c r="K30" s="60">
        <v>2389409</v>
      </c>
      <c r="L30" s="60">
        <v>4946602</v>
      </c>
      <c r="M30" s="60">
        <v>1944681</v>
      </c>
      <c r="N30" s="60">
        <v>9280692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37160962</v>
      </c>
      <c r="X30" s="60">
        <v>25724573</v>
      </c>
      <c r="Y30" s="60">
        <v>11436389</v>
      </c>
      <c r="Z30" s="140">
        <v>44.46</v>
      </c>
      <c r="AA30" s="155">
        <v>51449145</v>
      </c>
    </row>
    <row r="31" spans="1:27" ht="13.5">
      <c r="A31" s="183" t="s">
        <v>120</v>
      </c>
      <c r="B31" s="182"/>
      <c r="C31" s="155">
        <v>14303871</v>
      </c>
      <c r="D31" s="155">
        <v>0</v>
      </c>
      <c r="E31" s="156">
        <v>26032000</v>
      </c>
      <c r="F31" s="60">
        <v>26032000</v>
      </c>
      <c r="G31" s="60">
        <v>1965161</v>
      </c>
      <c r="H31" s="60">
        <v>4240542</v>
      </c>
      <c r="I31" s="60">
        <v>4607948</v>
      </c>
      <c r="J31" s="60">
        <v>10813651</v>
      </c>
      <c r="K31" s="60">
        <v>6636187</v>
      </c>
      <c r="L31" s="60">
        <v>3182579</v>
      </c>
      <c r="M31" s="60">
        <v>1341846</v>
      </c>
      <c r="N31" s="60">
        <v>11160612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21974263</v>
      </c>
      <c r="X31" s="60">
        <v>13016000</v>
      </c>
      <c r="Y31" s="60">
        <v>8958263</v>
      </c>
      <c r="Z31" s="140">
        <v>68.83</v>
      </c>
      <c r="AA31" s="155">
        <v>26032000</v>
      </c>
    </row>
    <row r="32" spans="1:27" ht="13.5">
      <c r="A32" s="183" t="s">
        <v>121</v>
      </c>
      <c r="B32" s="182"/>
      <c r="C32" s="155">
        <v>6569004</v>
      </c>
      <c r="D32" s="155">
        <v>0</v>
      </c>
      <c r="E32" s="156">
        <v>21659907</v>
      </c>
      <c r="F32" s="60">
        <v>21659907</v>
      </c>
      <c r="G32" s="60">
        <v>684270</v>
      </c>
      <c r="H32" s="60">
        <v>1075255</v>
      </c>
      <c r="I32" s="60">
        <v>828279</v>
      </c>
      <c r="J32" s="60">
        <v>2587804</v>
      </c>
      <c r="K32" s="60">
        <v>1537513</v>
      </c>
      <c r="L32" s="60">
        <v>409071</v>
      </c>
      <c r="M32" s="60">
        <v>561966</v>
      </c>
      <c r="N32" s="60">
        <v>2508550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5096354</v>
      </c>
      <c r="X32" s="60">
        <v>10829954</v>
      </c>
      <c r="Y32" s="60">
        <v>-5733600</v>
      </c>
      <c r="Z32" s="140">
        <v>-52.94</v>
      </c>
      <c r="AA32" s="155">
        <v>21659907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3168579</v>
      </c>
      <c r="F33" s="60">
        <v>3168579</v>
      </c>
      <c r="G33" s="60">
        <v>1777626</v>
      </c>
      <c r="H33" s="60">
        <v>1413250</v>
      </c>
      <c r="I33" s="60">
        <v>65747</v>
      </c>
      <c r="J33" s="60">
        <v>3256623</v>
      </c>
      <c r="K33" s="60">
        <v>2689212</v>
      </c>
      <c r="L33" s="60">
        <v>1882329</v>
      </c>
      <c r="M33" s="60">
        <v>1780341</v>
      </c>
      <c r="N33" s="60">
        <v>6351882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9608505</v>
      </c>
      <c r="X33" s="60">
        <v>1584290</v>
      </c>
      <c r="Y33" s="60">
        <v>8024215</v>
      </c>
      <c r="Z33" s="140">
        <v>506.49</v>
      </c>
      <c r="AA33" s="155">
        <v>3168579</v>
      </c>
    </row>
    <row r="34" spans="1:27" ht="13.5">
      <c r="A34" s="183" t="s">
        <v>43</v>
      </c>
      <c r="B34" s="182"/>
      <c r="C34" s="155">
        <v>87074505</v>
      </c>
      <c r="D34" s="155">
        <v>0</v>
      </c>
      <c r="E34" s="156">
        <v>27004053</v>
      </c>
      <c r="F34" s="60">
        <v>27004053</v>
      </c>
      <c r="G34" s="60">
        <v>9136295</v>
      </c>
      <c r="H34" s="60">
        <v>7766112</v>
      </c>
      <c r="I34" s="60">
        <v>14239660</v>
      </c>
      <c r="J34" s="60">
        <v>31142067</v>
      </c>
      <c r="K34" s="60">
        <v>5938396</v>
      </c>
      <c r="L34" s="60">
        <v>2585158</v>
      </c>
      <c r="M34" s="60">
        <v>9581009</v>
      </c>
      <c r="N34" s="60">
        <v>18104563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49246630</v>
      </c>
      <c r="X34" s="60">
        <v>13502027</v>
      </c>
      <c r="Y34" s="60">
        <v>35744603</v>
      </c>
      <c r="Z34" s="140">
        <v>264.74</v>
      </c>
      <c r="AA34" s="155">
        <v>27004053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298989881</v>
      </c>
      <c r="D36" s="188">
        <f>SUM(D25:D35)</f>
        <v>0</v>
      </c>
      <c r="E36" s="189">
        <f t="shared" si="1"/>
        <v>310268204</v>
      </c>
      <c r="F36" s="190">
        <f t="shared" si="1"/>
        <v>310268204</v>
      </c>
      <c r="G36" s="190">
        <f t="shared" si="1"/>
        <v>25902445</v>
      </c>
      <c r="H36" s="190">
        <f t="shared" si="1"/>
        <v>43333264</v>
      </c>
      <c r="I36" s="190">
        <f t="shared" si="1"/>
        <v>38960652</v>
      </c>
      <c r="J36" s="190">
        <f t="shared" si="1"/>
        <v>108196361</v>
      </c>
      <c r="K36" s="190">
        <f t="shared" si="1"/>
        <v>26198816</v>
      </c>
      <c r="L36" s="190">
        <f t="shared" si="1"/>
        <v>23029251</v>
      </c>
      <c r="M36" s="190">
        <f t="shared" si="1"/>
        <v>26248007</v>
      </c>
      <c r="N36" s="190">
        <f t="shared" si="1"/>
        <v>75476074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183672435</v>
      </c>
      <c r="X36" s="190">
        <f t="shared" si="1"/>
        <v>155134105</v>
      </c>
      <c r="Y36" s="190">
        <f t="shared" si="1"/>
        <v>28538330</v>
      </c>
      <c r="Z36" s="191">
        <f>+IF(X36&lt;&gt;0,+(Y36/X36)*100,0)</f>
        <v>18.395909783989794</v>
      </c>
      <c r="AA36" s="188">
        <f>SUM(AA25:AA35)</f>
        <v>310268204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-67293956</v>
      </c>
      <c r="D38" s="199">
        <f>+D22-D36</f>
        <v>0</v>
      </c>
      <c r="E38" s="200">
        <f t="shared" si="2"/>
        <v>183</v>
      </c>
      <c r="F38" s="106">
        <f t="shared" si="2"/>
        <v>183</v>
      </c>
      <c r="G38" s="106">
        <f t="shared" si="2"/>
        <v>64881753</v>
      </c>
      <c r="H38" s="106">
        <f t="shared" si="2"/>
        <v>-38186641</v>
      </c>
      <c r="I38" s="106">
        <f t="shared" si="2"/>
        <v>-32359827</v>
      </c>
      <c r="J38" s="106">
        <f t="shared" si="2"/>
        <v>-5664715</v>
      </c>
      <c r="K38" s="106">
        <f t="shared" si="2"/>
        <v>-13929508</v>
      </c>
      <c r="L38" s="106">
        <f t="shared" si="2"/>
        <v>45994040</v>
      </c>
      <c r="M38" s="106">
        <f t="shared" si="2"/>
        <v>-10788418</v>
      </c>
      <c r="N38" s="106">
        <f t="shared" si="2"/>
        <v>21276114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15611399</v>
      </c>
      <c r="X38" s="106">
        <f>IF(F22=F36,0,X22-X36)</f>
        <v>89</v>
      </c>
      <c r="Y38" s="106">
        <f t="shared" si="2"/>
        <v>15611310</v>
      </c>
      <c r="Z38" s="201">
        <f>+IF(X38&lt;&gt;0,+(Y38/X38)*100,0)</f>
        <v>17540797.752808988</v>
      </c>
      <c r="AA38" s="199">
        <f>+AA22-AA36</f>
        <v>183</v>
      </c>
    </row>
    <row r="39" spans="1:27" ht="13.5">
      <c r="A39" s="181" t="s">
        <v>46</v>
      </c>
      <c r="B39" s="185"/>
      <c r="C39" s="155">
        <v>275626429</v>
      </c>
      <c r="D39" s="155">
        <v>0</v>
      </c>
      <c r="E39" s="156">
        <v>238505000</v>
      </c>
      <c r="F39" s="60">
        <v>238505000</v>
      </c>
      <c r="G39" s="60">
        <v>0</v>
      </c>
      <c r="H39" s="60">
        <v>0</v>
      </c>
      <c r="I39" s="60">
        <v>0</v>
      </c>
      <c r="J39" s="60">
        <v>0</v>
      </c>
      <c r="K39" s="60">
        <v>70037186</v>
      </c>
      <c r="L39" s="60">
        <v>0</v>
      </c>
      <c r="M39" s="60">
        <v>21957893</v>
      </c>
      <c r="N39" s="60">
        <v>91995079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91995079</v>
      </c>
      <c r="X39" s="60">
        <v>119252500</v>
      </c>
      <c r="Y39" s="60">
        <v>-27257421</v>
      </c>
      <c r="Z39" s="140">
        <v>-22.86</v>
      </c>
      <c r="AA39" s="155">
        <v>238505000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3000000</v>
      </c>
      <c r="F41" s="60">
        <v>3000000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1500000</v>
      </c>
      <c r="Y41" s="202">
        <v>-1500000</v>
      </c>
      <c r="Z41" s="203">
        <v>-100</v>
      </c>
      <c r="AA41" s="204">
        <v>3000000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208332473</v>
      </c>
      <c r="D42" s="206">
        <f>SUM(D38:D41)</f>
        <v>0</v>
      </c>
      <c r="E42" s="207">
        <f t="shared" si="3"/>
        <v>241505183</v>
      </c>
      <c r="F42" s="88">
        <f t="shared" si="3"/>
        <v>241505183</v>
      </c>
      <c r="G42" s="88">
        <f t="shared" si="3"/>
        <v>64881753</v>
      </c>
      <c r="H42" s="88">
        <f t="shared" si="3"/>
        <v>-38186641</v>
      </c>
      <c r="I42" s="88">
        <f t="shared" si="3"/>
        <v>-32359827</v>
      </c>
      <c r="J42" s="88">
        <f t="shared" si="3"/>
        <v>-5664715</v>
      </c>
      <c r="K42" s="88">
        <f t="shared" si="3"/>
        <v>56107678</v>
      </c>
      <c r="L42" s="88">
        <f t="shared" si="3"/>
        <v>45994040</v>
      </c>
      <c r="M42" s="88">
        <f t="shared" si="3"/>
        <v>11169475</v>
      </c>
      <c r="N42" s="88">
        <f t="shared" si="3"/>
        <v>113271193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107606478</v>
      </c>
      <c r="X42" s="88">
        <f t="shared" si="3"/>
        <v>120752589</v>
      </c>
      <c r="Y42" s="88">
        <f t="shared" si="3"/>
        <v>-13146111</v>
      </c>
      <c r="Z42" s="208">
        <f>+IF(X42&lt;&gt;0,+(Y42/X42)*100,0)</f>
        <v>-10.886815023071678</v>
      </c>
      <c r="AA42" s="206">
        <f>SUM(AA38:AA41)</f>
        <v>241505183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208332473</v>
      </c>
      <c r="D44" s="210">
        <f>+D42-D43</f>
        <v>0</v>
      </c>
      <c r="E44" s="211">
        <f t="shared" si="4"/>
        <v>241505183</v>
      </c>
      <c r="F44" s="77">
        <f t="shared" si="4"/>
        <v>241505183</v>
      </c>
      <c r="G44" s="77">
        <f t="shared" si="4"/>
        <v>64881753</v>
      </c>
      <c r="H44" s="77">
        <f t="shared" si="4"/>
        <v>-38186641</v>
      </c>
      <c r="I44" s="77">
        <f t="shared" si="4"/>
        <v>-32359827</v>
      </c>
      <c r="J44" s="77">
        <f t="shared" si="4"/>
        <v>-5664715</v>
      </c>
      <c r="K44" s="77">
        <f t="shared" si="4"/>
        <v>56107678</v>
      </c>
      <c r="L44" s="77">
        <f t="shared" si="4"/>
        <v>45994040</v>
      </c>
      <c r="M44" s="77">
        <f t="shared" si="4"/>
        <v>11169475</v>
      </c>
      <c r="N44" s="77">
        <f t="shared" si="4"/>
        <v>113271193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107606478</v>
      </c>
      <c r="X44" s="77">
        <f t="shared" si="4"/>
        <v>120752589</v>
      </c>
      <c r="Y44" s="77">
        <f t="shared" si="4"/>
        <v>-13146111</v>
      </c>
      <c r="Z44" s="212">
        <f>+IF(X44&lt;&gt;0,+(Y44/X44)*100,0)</f>
        <v>-10.886815023071678</v>
      </c>
      <c r="AA44" s="210">
        <f>+AA42-AA43</f>
        <v>241505183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208332473</v>
      </c>
      <c r="D46" s="206">
        <f>SUM(D44:D45)</f>
        <v>0</v>
      </c>
      <c r="E46" s="207">
        <f t="shared" si="5"/>
        <v>241505183</v>
      </c>
      <c r="F46" s="88">
        <f t="shared" si="5"/>
        <v>241505183</v>
      </c>
      <c r="G46" s="88">
        <f t="shared" si="5"/>
        <v>64881753</v>
      </c>
      <c r="H46" s="88">
        <f t="shared" si="5"/>
        <v>-38186641</v>
      </c>
      <c r="I46" s="88">
        <f t="shared" si="5"/>
        <v>-32359827</v>
      </c>
      <c r="J46" s="88">
        <f t="shared" si="5"/>
        <v>-5664715</v>
      </c>
      <c r="K46" s="88">
        <f t="shared" si="5"/>
        <v>56107678</v>
      </c>
      <c r="L46" s="88">
        <f t="shared" si="5"/>
        <v>45994040</v>
      </c>
      <c r="M46" s="88">
        <f t="shared" si="5"/>
        <v>11169475</v>
      </c>
      <c r="N46" s="88">
        <f t="shared" si="5"/>
        <v>113271193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107606478</v>
      </c>
      <c r="X46" s="88">
        <f t="shared" si="5"/>
        <v>120752589</v>
      </c>
      <c r="Y46" s="88">
        <f t="shared" si="5"/>
        <v>-13146111</v>
      </c>
      <c r="Z46" s="208">
        <f>+IF(X46&lt;&gt;0,+(Y46/X46)*100,0)</f>
        <v>-10.886815023071678</v>
      </c>
      <c r="AA46" s="206">
        <f>SUM(AA44:AA45)</f>
        <v>241505183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208332473</v>
      </c>
      <c r="D48" s="217">
        <f>SUM(D46:D47)</f>
        <v>0</v>
      </c>
      <c r="E48" s="218">
        <f t="shared" si="6"/>
        <v>241505183</v>
      </c>
      <c r="F48" s="219">
        <f t="shared" si="6"/>
        <v>241505183</v>
      </c>
      <c r="G48" s="219">
        <f t="shared" si="6"/>
        <v>64881753</v>
      </c>
      <c r="H48" s="220">
        <f t="shared" si="6"/>
        <v>-38186641</v>
      </c>
      <c r="I48" s="220">
        <f t="shared" si="6"/>
        <v>-32359827</v>
      </c>
      <c r="J48" s="220">
        <f t="shared" si="6"/>
        <v>-5664715</v>
      </c>
      <c r="K48" s="220">
        <f t="shared" si="6"/>
        <v>56107678</v>
      </c>
      <c r="L48" s="220">
        <f t="shared" si="6"/>
        <v>45994040</v>
      </c>
      <c r="M48" s="219">
        <f t="shared" si="6"/>
        <v>11169475</v>
      </c>
      <c r="N48" s="219">
        <f t="shared" si="6"/>
        <v>113271193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107606478</v>
      </c>
      <c r="X48" s="220">
        <f t="shared" si="6"/>
        <v>120752589</v>
      </c>
      <c r="Y48" s="220">
        <f t="shared" si="6"/>
        <v>-13146111</v>
      </c>
      <c r="Z48" s="221">
        <f>+IF(X48&lt;&gt;0,+(Y48/X48)*100,0)</f>
        <v>-10.886815023071678</v>
      </c>
      <c r="AA48" s="222">
        <f>SUM(AA46:AA47)</f>
        <v>241505183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3163388</v>
      </c>
      <c r="D5" s="153">
        <f>SUM(D6:D8)</f>
        <v>0</v>
      </c>
      <c r="E5" s="154">
        <f t="shared" si="0"/>
        <v>3000000</v>
      </c>
      <c r="F5" s="100">
        <f t="shared" si="0"/>
        <v>3000000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610895</v>
      </c>
      <c r="N5" s="100">
        <f t="shared" si="0"/>
        <v>610895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610895</v>
      </c>
      <c r="X5" s="100">
        <f t="shared" si="0"/>
        <v>1500000</v>
      </c>
      <c r="Y5" s="100">
        <f t="shared" si="0"/>
        <v>-889105</v>
      </c>
      <c r="Z5" s="137">
        <f>+IF(X5&lt;&gt;0,+(Y5/X5)*100,0)</f>
        <v>-59.27366666666667</v>
      </c>
      <c r="AA5" s="153">
        <f>SUM(AA6:AA8)</f>
        <v>3000000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3163388</v>
      </c>
      <c r="D7" s="157"/>
      <c r="E7" s="158">
        <v>3000000</v>
      </c>
      <c r="F7" s="159">
        <v>3000000</v>
      </c>
      <c r="G7" s="159"/>
      <c r="H7" s="159"/>
      <c r="I7" s="159"/>
      <c r="J7" s="159"/>
      <c r="K7" s="159"/>
      <c r="L7" s="159"/>
      <c r="M7" s="159">
        <v>610895</v>
      </c>
      <c r="N7" s="159">
        <v>610895</v>
      </c>
      <c r="O7" s="159"/>
      <c r="P7" s="159"/>
      <c r="Q7" s="159"/>
      <c r="R7" s="159"/>
      <c r="S7" s="159"/>
      <c r="T7" s="159"/>
      <c r="U7" s="159"/>
      <c r="V7" s="159"/>
      <c r="W7" s="159">
        <v>610895</v>
      </c>
      <c r="X7" s="159">
        <v>1500000</v>
      </c>
      <c r="Y7" s="159">
        <v>-889105</v>
      </c>
      <c r="Z7" s="141">
        <v>-59.27</v>
      </c>
      <c r="AA7" s="225">
        <v>3000000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13959291</v>
      </c>
      <c r="D9" s="153">
        <f>SUM(D10:D14)</f>
        <v>0</v>
      </c>
      <c r="E9" s="154">
        <f t="shared" si="1"/>
        <v>17798000</v>
      </c>
      <c r="F9" s="100">
        <f t="shared" si="1"/>
        <v>17798000</v>
      </c>
      <c r="G9" s="100">
        <f t="shared" si="1"/>
        <v>641743</v>
      </c>
      <c r="H9" s="100">
        <f t="shared" si="1"/>
        <v>537370</v>
      </c>
      <c r="I9" s="100">
        <f t="shared" si="1"/>
        <v>1166506</v>
      </c>
      <c r="J9" s="100">
        <f t="shared" si="1"/>
        <v>2345619</v>
      </c>
      <c r="K9" s="100">
        <f t="shared" si="1"/>
        <v>511468</v>
      </c>
      <c r="L9" s="100">
        <f t="shared" si="1"/>
        <v>920572</v>
      </c>
      <c r="M9" s="100">
        <f t="shared" si="1"/>
        <v>1141457</v>
      </c>
      <c r="N9" s="100">
        <f t="shared" si="1"/>
        <v>2573497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4919116</v>
      </c>
      <c r="X9" s="100">
        <f t="shared" si="1"/>
        <v>8899000</v>
      </c>
      <c r="Y9" s="100">
        <f t="shared" si="1"/>
        <v>-3979884</v>
      </c>
      <c r="Z9" s="137">
        <f>+IF(X9&lt;&gt;0,+(Y9/X9)*100,0)</f>
        <v>-44.722822789077426</v>
      </c>
      <c r="AA9" s="102">
        <f>SUM(AA10:AA14)</f>
        <v>17798000</v>
      </c>
    </row>
    <row r="10" spans="1:27" ht="13.5">
      <c r="A10" s="138" t="s">
        <v>79</v>
      </c>
      <c r="B10" s="136"/>
      <c r="C10" s="155">
        <v>13959291</v>
      </c>
      <c r="D10" s="155"/>
      <c r="E10" s="156">
        <v>14000000</v>
      </c>
      <c r="F10" s="60">
        <v>14000000</v>
      </c>
      <c r="G10" s="60">
        <v>641743</v>
      </c>
      <c r="H10" s="60">
        <v>537370</v>
      </c>
      <c r="I10" s="60">
        <v>1166506</v>
      </c>
      <c r="J10" s="60">
        <v>2345619</v>
      </c>
      <c r="K10" s="60">
        <v>511468</v>
      </c>
      <c r="L10" s="60">
        <v>920572</v>
      </c>
      <c r="M10" s="60">
        <v>1141457</v>
      </c>
      <c r="N10" s="60">
        <v>2573497</v>
      </c>
      <c r="O10" s="60"/>
      <c r="P10" s="60"/>
      <c r="Q10" s="60"/>
      <c r="R10" s="60"/>
      <c r="S10" s="60"/>
      <c r="T10" s="60"/>
      <c r="U10" s="60"/>
      <c r="V10" s="60"/>
      <c r="W10" s="60">
        <v>4919116</v>
      </c>
      <c r="X10" s="60">
        <v>7000000</v>
      </c>
      <c r="Y10" s="60">
        <v>-2080884</v>
      </c>
      <c r="Z10" s="140">
        <v>-29.73</v>
      </c>
      <c r="AA10" s="62">
        <v>14000000</v>
      </c>
    </row>
    <row r="11" spans="1:27" ht="13.5">
      <c r="A11" s="138" t="s">
        <v>80</v>
      </c>
      <c r="B11" s="136"/>
      <c r="C11" s="155"/>
      <c r="D11" s="155"/>
      <c r="E11" s="156">
        <v>3798000</v>
      </c>
      <c r="F11" s="60">
        <v>3798000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1899000</v>
      </c>
      <c r="Y11" s="60">
        <v>-1899000</v>
      </c>
      <c r="Z11" s="140">
        <v>-100</v>
      </c>
      <c r="AA11" s="62">
        <v>3798000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47725523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>
        <v>47725523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242400188</v>
      </c>
      <c r="D19" s="153">
        <f>SUM(D20:D23)</f>
        <v>0</v>
      </c>
      <c r="E19" s="154">
        <f t="shared" si="3"/>
        <v>220707000</v>
      </c>
      <c r="F19" s="100">
        <f t="shared" si="3"/>
        <v>220707000</v>
      </c>
      <c r="G19" s="100">
        <f t="shared" si="3"/>
        <v>18000209</v>
      </c>
      <c r="H19" s="100">
        <f t="shared" si="3"/>
        <v>31716039</v>
      </c>
      <c r="I19" s="100">
        <f t="shared" si="3"/>
        <v>18681045</v>
      </c>
      <c r="J19" s="100">
        <f t="shared" si="3"/>
        <v>68397293</v>
      </c>
      <c r="K19" s="100">
        <f t="shared" si="3"/>
        <v>18681045</v>
      </c>
      <c r="L19" s="100">
        <f t="shared" si="3"/>
        <v>17103245</v>
      </c>
      <c r="M19" s="100">
        <f t="shared" si="3"/>
        <v>9068853</v>
      </c>
      <c r="N19" s="100">
        <f t="shared" si="3"/>
        <v>44853143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113250436</v>
      </c>
      <c r="X19" s="100">
        <f t="shared" si="3"/>
        <v>110353500</v>
      </c>
      <c r="Y19" s="100">
        <f t="shared" si="3"/>
        <v>2896936</v>
      </c>
      <c r="Z19" s="137">
        <f>+IF(X19&lt;&gt;0,+(Y19/X19)*100,0)</f>
        <v>2.625141930251419</v>
      </c>
      <c r="AA19" s="102">
        <f>SUM(AA20:AA23)</f>
        <v>220707000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212219434</v>
      </c>
      <c r="D21" s="155"/>
      <c r="E21" s="156">
        <v>168707000</v>
      </c>
      <c r="F21" s="60">
        <v>168707000</v>
      </c>
      <c r="G21" s="60">
        <v>11859790</v>
      </c>
      <c r="H21" s="60">
        <v>23226820</v>
      </c>
      <c r="I21" s="60">
        <v>13988347</v>
      </c>
      <c r="J21" s="60">
        <v>49074957</v>
      </c>
      <c r="K21" s="60">
        <v>10673480</v>
      </c>
      <c r="L21" s="60">
        <v>11213171</v>
      </c>
      <c r="M21" s="60">
        <v>3215154</v>
      </c>
      <c r="N21" s="60">
        <v>25101805</v>
      </c>
      <c r="O21" s="60"/>
      <c r="P21" s="60"/>
      <c r="Q21" s="60"/>
      <c r="R21" s="60"/>
      <c r="S21" s="60"/>
      <c r="T21" s="60"/>
      <c r="U21" s="60"/>
      <c r="V21" s="60"/>
      <c r="W21" s="60">
        <v>74176762</v>
      </c>
      <c r="X21" s="60">
        <v>84353500</v>
      </c>
      <c r="Y21" s="60">
        <v>-10176738</v>
      </c>
      <c r="Z21" s="140">
        <v>-12.06</v>
      </c>
      <c r="AA21" s="62">
        <v>168707000</v>
      </c>
    </row>
    <row r="22" spans="1:27" ht="13.5">
      <c r="A22" s="138" t="s">
        <v>91</v>
      </c>
      <c r="B22" s="136"/>
      <c r="C22" s="157">
        <v>30180754</v>
      </c>
      <c r="D22" s="157"/>
      <c r="E22" s="158">
        <v>52000000</v>
      </c>
      <c r="F22" s="159">
        <v>52000000</v>
      </c>
      <c r="G22" s="159">
        <v>6140419</v>
      </c>
      <c r="H22" s="159">
        <v>8489219</v>
      </c>
      <c r="I22" s="159">
        <v>4692698</v>
      </c>
      <c r="J22" s="159">
        <v>19322336</v>
      </c>
      <c r="K22" s="159">
        <v>8007565</v>
      </c>
      <c r="L22" s="159">
        <v>5890074</v>
      </c>
      <c r="M22" s="159">
        <v>5853699</v>
      </c>
      <c r="N22" s="159">
        <v>19751338</v>
      </c>
      <c r="O22" s="159"/>
      <c r="P22" s="159"/>
      <c r="Q22" s="159"/>
      <c r="R22" s="159"/>
      <c r="S22" s="159"/>
      <c r="T22" s="159"/>
      <c r="U22" s="159"/>
      <c r="V22" s="159"/>
      <c r="W22" s="159">
        <v>39073674</v>
      </c>
      <c r="X22" s="159">
        <v>26000000</v>
      </c>
      <c r="Y22" s="159">
        <v>13073674</v>
      </c>
      <c r="Z22" s="141">
        <v>50.28</v>
      </c>
      <c r="AA22" s="225">
        <v>52000000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307248390</v>
      </c>
      <c r="D25" s="217">
        <f>+D5+D9+D15+D19+D24</f>
        <v>0</v>
      </c>
      <c r="E25" s="230">
        <f t="shared" si="4"/>
        <v>241505000</v>
      </c>
      <c r="F25" s="219">
        <f t="shared" si="4"/>
        <v>241505000</v>
      </c>
      <c r="G25" s="219">
        <f t="shared" si="4"/>
        <v>18641952</v>
      </c>
      <c r="H25" s="219">
        <f t="shared" si="4"/>
        <v>32253409</v>
      </c>
      <c r="I25" s="219">
        <f t="shared" si="4"/>
        <v>19847551</v>
      </c>
      <c r="J25" s="219">
        <f t="shared" si="4"/>
        <v>70742912</v>
      </c>
      <c r="K25" s="219">
        <f t="shared" si="4"/>
        <v>19192513</v>
      </c>
      <c r="L25" s="219">
        <f t="shared" si="4"/>
        <v>18023817</v>
      </c>
      <c r="M25" s="219">
        <f t="shared" si="4"/>
        <v>10821205</v>
      </c>
      <c r="N25" s="219">
        <f t="shared" si="4"/>
        <v>48037535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118780447</v>
      </c>
      <c r="X25" s="219">
        <f t="shared" si="4"/>
        <v>120752500</v>
      </c>
      <c r="Y25" s="219">
        <f t="shared" si="4"/>
        <v>-1972053</v>
      </c>
      <c r="Z25" s="231">
        <f>+IF(X25&lt;&gt;0,+(Y25/X25)*100,0)</f>
        <v>-1.6331363739881162</v>
      </c>
      <c r="AA25" s="232">
        <f>+AA5+AA9+AA15+AA19+AA24</f>
        <v>241505000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242400188</v>
      </c>
      <c r="D28" s="155"/>
      <c r="E28" s="156">
        <v>234707000</v>
      </c>
      <c r="F28" s="60">
        <v>234707000</v>
      </c>
      <c r="G28" s="60">
        <v>18641952</v>
      </c>
      <c r="H28" s="60">
        <v>32253409</v>
      </c>
      <c r="I28" s="60">
        <v>19192513</v>
      </c>
      <c r="J28" s="60">
        <v>70087874</v>
      </c>
      <c r="K28" s="60">
        <v>19192513</v>
      </c>
      <c r="L28" s="60">
        <v>17103245</v>
      </c>
      <c r="M28" s="60">
        <v>10210310</v>
      </c>
      <c r="N28" s="60">
        <v>46506068</v>
      </c>
      <c r="O28" s="60"/>
      <c r="P28" s="60"/>
      <c r="Q28" s="60"/>
      <c r="R28" s="60"/>
      <c r="S28" s="60"/>
      <c r="T28" s="60"/>
      <c r="U28" s="60"/>
      <c r="V28" s="60"/>
      <c r="W28" s="60">
        <v>116593942</v>
      </c>
      <c r="X28" s="60">
        <v>117353500</v>
      </c>
      <c r="Y28" s="60">
        <v>-759558</v>
      </c>
      <c r="Z28" s="140">
        <v>-0.65</v>
      </c>
      <c r="AA28" s="155">
        <v>234707000</v>
      </c>
    </row>
    <row r="29" spans="1:27" ht="13.5">
      <c r="A29" s="234" t="s">
        <v>134</v>
      </c>
      <c r="B29" s="136"/>
      <c r="C29" s="155">
        <v>61684814</v>
      </c>
      <c r="D29" s="155"/>
      <c r="E29" s="156">
        <v>3798000</v>
      </c>
      <c r="F29" s="60">
        <v>3798000</v>
      </c>
      <c r="G29" s="60"/>
      <c r="H29" s="60"/>
      <c r="I29" s="60">
        <v>655038</v>
      </c>
      <c r="J29" s="60">
        <v>655038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655038</v>
      </c>
      <c r="X29" s="60">
        <v>1899000</v>
      </c>
      <c r="Y29" s="60">
        <v>-1243962</v>
      </c>
      <c r="Z29" s="140">
        <v>-65.51</v>
      </c>
      <c r="AA29" s="62">
        <v>3798000</v>
      </c>
    </row>
    <row r="30" spans="1:27" ht="13.5">
      <c r="A30" s="234" t="s">
        <v>135</v>
      </c>
      <c r="B30" s="136"/>
      <c r="C30" s="157"/>
      <c r="D30" s="157"/>
      <c r="E30" s="158">
        <v>3000000</v>
      </c>
      <c r="F30" s="159">
        <v>3000000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1500000</v>
      </c>
      <c r="Y30" s="159">
        <v>-1500000</v>
      </c>
      <c r="Z30" s="141">
        <v>-100</v>
      </c>
      <c r="AA30" s="225">
        <v>3000000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304085002</v>
      </c>
      <c r="D32" s="210">
        <f>SUM(D28:D31)</f>
        <v>0</v>
      </c>
      <c r="E32" s="211">
        <f t="shared" si="5"/>
        <v>241505000</v>
      </c>
      <c r="F32" s="77">
        <f t="shared" si="5"/>
        <v>241505000</v>
      </c>
      <c r="G32" s="77">
        <f t="shared" si="5"/>
        <v>18641952</v>
      </c>
      <c r="H32" s="77">
        <f t="shared" si="5"/>
        <v>32253409</v>
      </c>
      <c r="I32" s="77">
        <f t="shared" si="5"/>
        <v>19847551</v>
      </c>
      <c r="J32" s="77">
        <f t="shared" si="5"/>
        <v>70742912</v>
      </c>
      <c r="K32" s="77">
        <f t="shared" si="5"/>
        <v>19192513</v>
      </c>
      <c r="L32" s="77">
        <f t="shared" si="5"/>
        <v>17103245</v>
      </c>
      <c r="M32" s="77">
        <f t="shared" si="5"/>
        <v>10210310</v>
      </c>
      <c r="N32" s="77">
        <f t="shared" si="5"/>
        <v>46506068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117248980</v>
      </c>
      <c r="X32" s="77">
        <f t="shared" si="5"/>
        <v>120752500</v>
      </c>
      <c r="Y32" s="77">
        <f t="shared" si="5"/>
        <v>-3503520</v>
      </c>
      <c r="Z32" s="212">
        <f>+IF(X32&lt;&gt;0,+(Y32/X32)*100,0)</f>
        <v>-2.901405767996522</v>
      </c>
      <c r="AA32" s="79">
        <f>SUM(AA28:AA31)</f>
        <v>241505000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3163388</v>
      </c>
      <c r="D35" s="155"/>
      <c r="E35" s="156"/>
      <c r="F35" s="60"/>
      <c r="G35" s="60"/>
      <c r="H35" s="60"/>
      <c r="I35" s="60"/>
      <c r="J35" s="60"/>
      <c r="K35" s="60"/>
      <c r="L35" s="60">
        <v>920572</v>
      </c>
      <c r="M35" s="60">
        <v>610895</v>
      </c>
      <c r="N35" s="60">
        <v>1531467</v>
      </c>
      <c r="O35" s="60"/>
      <c r="P35" s="60"/>
      <c r="Q35" s="60"/>
      <c r="R35" s="60"/>
      <c r="S35" s="60"/>
      <c r="T35" s="60"/>
      <c r="U35" s="60"/>
      <c r="V35" s="60"/>
      <c r="W35" s="60">
        <v>1531467</v>
      </c>
      <c r="X35" s="60"/>
      <c r="Y35" s="60">
        <v>1531467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307248390</v>
      </c>
      <c r="D36" s="222">
        <f>SUM(D32:D35)</f>
        <v>0</v>
      </c>
      <c r="E36" s="218">
        <f t="shared" si="6"/>
        <v>241505000</v>
      </c>
      <c r="F36" s="220">
        <f t="shared" si="6"/>
        <v>241505000</v>
      </c>
      <c r="G36" s="220">
        <f t="shared" si="6"/>
        <v>18641952</v>
      </c>
      <c r="H36" s="220">
        <f t="shared" si="6"/>
        <v>32253409</v>
      </c>
      <c r="I36" s="220">
        <f t="shared" si="6"/>
        <v>19847551</v>
      </c>
      <c r="J36" s="220">
        <f t="shared" si="6"/>
        <v>70742912</v>
      </c>
      <c r="K36" s="220">
        <f t="shared" si="6"/>
        <v>19192513</v>
      </c>
      <c r="L36" s="220">
        <f t="shared" si="6"/>
        <v>18023817</v>
      </c>
      <c r="M36" s="220">
        <f t="shared" si="6"/>
        <v>10821205</v>
      </c>
      <c r="N36" s="220">
        <f t="shared" si="6"/>
        <v>48037535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118780447</v>
      </c>
      <c r="X36" s="220">
        <f t="shared" si="6"/>
        <v>120752500</v>
      </c>
      <c r="Y36" s="220">
        <f t="shared" si="6"/>
        <v>-1972053</v>
      </c>
      <c r="Z36" s="221">
        <f>+IF(X36&lt;&gt;0,+(Y36/X36)*100,0)</f>
        <v>-1.6331363739881162</v>
      </c>
      <c r="AA36" s="239">
        <f>SUM(AA32:AA35)</f>
        <v>241505000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141756771</v>
      </c>
      <c r="D6" s="155"/>
      <c r="E6" s="59">
        <v>354584000</v>
      </c>
      <c r="F6" s="60">
        <v>354584000</v>
      </c>
      <c r="G6" s="60">
        <v>256109301</v>
      </c>
      <c r="H6" s="60">
        <v>132751431</v>
      </c>
      <c r="I6" s="60">
        <v>177757680</v>
      </c>
      <c r="J6" s="60">
        <v>177757680</v>
      </c>
      <c r="K6" s="60">
        <v>164578984</v>
      </c>
      <c r="L6" s="60">
        <v>143675301</v>
      </c>
      <c r="M6" s="60">
        <v>178197900</v>
      </c>
      <c r="N6" s="60">
        <v>178197900</v>
      </c>
      <c r="O6" s="60"/>
      <c r="P6" s="60"/>
      <c r="Q6" s="60"/>
      <c r="R6" s="60"/>
      <c r="S6" s="60"/>
      <c r="T6" s="60"/>
      <c r="U6" s="60"/>
      <c r="V6" s="60"/>
      <c r="W6" s="60">
        <v>178197900</v>
      </c>
      <c r="X6" s="60">
        <v>177292000</v>
      </c>
      <c r="Y6" s="60">
        <v>905900</v>
      </c>
      <c r="Z6" s="140">
        <v>0.51</v>
      </c>
      <c r="AA6" s="62">
        <v>354584000</v>
      </c>
    </row>
    <row r="7" spans="1:27" ht="13.5">
      <c r="A7" s="249" t="s">
        <v>144</v>
      </c>
      <c r="B7" s="182"/>
      <c r="C7" s="155"/>
      <c r="D7" s="155"/>
      <c r="E7" s="59">
        <v>220000000</v>
      </c>
      <c r="F7" s="60">
        <v>220000000</v>
      </c>
      <c r="G7" s="60"/>
      <c r="H7" s="60">
        <v>97777268</v>
      </c>
      <c r="I7" s="60"/>
      <c r="J7" s="60"/>
      <c r="K7" s="60">
        <v>50000000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110000000</v>
      </c>
      <c r="Y7" s="60">
        <v>-110000000</v>
      </c>
      <c r="Z7" s="140">
        <v>-100</v>
      </c>
      <c r="AA7" s="62">
        <v>220000000</v>
      </c>
    </row>
    <row r="8" spans="1:27" ht="13.5">
      <c r="A8" s="249" t="s">
        <v>145</v>
      </c>
      <c r="B8" s="182"/>
      <c r="C8" s="155">
        <v>14037124</v>
      </c>
      <c r="D8" s="155"/>
      <c r="E8" s="59">
        <v>13422816</v>
      </c>
      <c r="F8" s="60">
        <v>13422816</v>
      </c>
      <c r="G8" s="60">
        <v>119169683</v>
      </c>
      <c r="H8" s="60">
        <v>102193709</v>
      </c>
      <c r="I8" s="60">
        <v>103785440</v>
      </c>
      <c r="J8" s="60">
        <v>103785440</v>
      </c>
      <c r="K8" s="60">
        <v>98780141</v>
      </c>
      <c r="L8" s="60">
        <v>98780141</v>
      </c>
      <c r="M8" s="60">
        <v>111107302</v>
      </c>
      <c r="N8" s="60">
        <v>111107302</v>
      </c>
      <c r="O8" s="60"/>
      <c r="P8" s="60"/>
      <c r="Q8" s="60"/>
      <c r="R8" s="60"/>
      <c r="S8" s="60"/>
      <c r="T8" s="60"/>
      <c r="U8" s="60"/>
      <c r="V8" s="60"/>
      <c r="W8" s="60">
        <v>111107302</v>
      </c>
      <c r="X8" s="60">
        <v>6711408</v>
      </c>
      <c r="Y8" s="60">
        <v>104395894</v>
      </c>
      <c r="Z8" s="140">
        <v>1555.5</v>
      </c>
      <c r="AA8" s="62">
        <v>13422816</v>
      </c>
    </row>
    <row r="9" spans="1:27" ht="13.5">
      <c r="A9" s="249" t="s">
        <v>146</v>
      </c>
      <c r="B9" s="182"/>
      <c r="C9" s="155">
        <v>118964388</v>
      </c>
      <c r="D9" s="155"/>
      <c r="E9" s="59">
        <v>38213400</v>
      </c>
      <c r="F9" s="60">
        <v>38213400</v>
      </c>
      <c r="G9" s="60"/>
      <c r="H9" s="60"/>
      <c r="I9" s="60">
        <v>4580099</v>
      </c>
      <c r="J9" s="60">
        <v>4580099</v>
      </c>
      <c r="K9" s="60"/>
      <c r="L9" s="60">
        <v>112372112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19106700</v>
      </c>
      <c r="Y9" s="60">
        <v>-19106700</v>
      </c>
      <c r="Z9" s="140">
        <v>-100</v>
      </c>
      <c r="AA9" s="62">
        <v>38213400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>
        <v>4580463</v>
      </c>
      <c r="M10" s="60">
        <v>4580463</v>
      </c>
      <c r="N10" s="159">
        <v>4580463</v>
      </c>
      <c r="O10" s="159"/>
      <c r="P10" s="159"/>
      <c r="Q10" s="60"/>
      <c r="R10" s="159"/>
      <c r="S10" s="159"/>
      <c r="T10" s="60"/>
      <c r="U10" s="159"/>
      <c r="V10" s="159"/>
      <c r="W10" s="159">
        <v>4580463</v>
      </c>
      <c r="X10" s="60"/>
      <c r="Y10" s="159">
        <v>4580463</v>
      </c>
      <c r="Z10" s="141"/>
      <c r="AA10" s="225"/>
    </row>
    <row r="11" spans="1:27" ht="13.5">
      <c r="A11" s="249" t="s">
        <v>148</v>
      </c>
      <c r="B11" s="182"/>
      <c r="C11" s="155">
        <v>33311403</v>
      </c>
      <c r="D11" s="155"/>
      <c r="E11" s="59">
        <v>65000</v>
      </c>
      <c r="F11" s="60">
        <v>65000</v>
      </c>
      <c r="G11" s="60">
        <v>33311403</v>
      </c>
      <c r="H11" s="60">
        <v>33311403</v>
      </c>
      <c r="I11" s="60">
        <v>33311403</v>
      </c>
      <c r="J11" s="60">
        <v>33311403</v>
      </c>
      <c r="K11" s="60">
        <v>33311403</v>
      </c>
      <c r="L11" s="60">
        <v>33311403</v>
      </c>
      <c r="M11" s="60">
        <v>33311403</v>
      </c>
      <c r="N11" s="60">
        <v>33311403</v>
      </c>
      <c r="O11" s="60"/>
      <c r="P11" s="60"/>
      <c r="Q11" s="60"/>
      <c r="R11" s="60"/>
      <c r="S11" s="60"/>
      <c r="T11" s="60"/>
      <c r="U11" s="60"/>
      <c r="V11" s="60"/>
      <c r="W11" s="60">
        <v>33311403</v>
      </c>
      <c r="X11" s="60">
        <v>32500</v>
      </c>
      <c r="Y11" s="60">
        <v>33278903</v>
      </c>
      <c r="Z11" s="140">
        <v>102396.62</v>
      </c>
      <c r="AA11" s="62">
        <v>65000</v>
      </c>
    </row>
    <row r="12" spans="1:27" ht="13.5">
      <c r="A12" s="250" t="s">
        <v>56</v>
      </c>
      <c r="B12" s="251"/>
      <c r="C12" s="168">
        <f aca="true" t="shared" si="0" ref="C12:Y12">SUM(C6:C11)</f>
        <v>308069686</v>
      </c>
      <c r="D12" s="168">
        <f>SUM(D6:D11)</f>
        <v>0</v>
      </c>
      <c r="E12" s="72">
        <f t="shared" si="0"/>
        <v>626285216</v>
      </c>
      <c r="F12" s="73">
        <f t="shared" si="0"/>
        <v>626285216</v>
      </c>
      <c r="G12" s="73">
        <f t="shared" si="0"/>
        <v>408590387</v>
      </c>
      <c r="H12" s="73">
        <f t="shared" si="0"/>
        <v>366033811</v>
      </c>
      <c r="I12" s="73">
        <f t="shared" si="0"/>
        <v>319434622</v>
      </c>
      <c r="J12" s="73">
        <f t="shared" si="0"/>
        <v>319434622</v>
      </c>
      <c r="K12" s="73">
        <f t="shared" si="0"/>
        <v>346670528</v>
      </c>
      <c r="L12" s="73">
        <f t="shared" si="0"/>
        <v>392719420</v>
      </c>
      <c r="M12" s="73">
        <f t="shared" si="0"/>
        <v>327197068</v>
      </c>
      <c r="N12" s="73">
        <f t="shared" si="0"/>
        <v>327197068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327197068</v>
      </c>
      <c r="X12" s="73">
        <f t="shared" si="0"/>
        <v>313142608</v>
      </c>
      <c r="Y12" s="73">
        <f t="shared" si="0"/>
        <v>14054460</v>
      </c>
      <c r="Z12" s="170">
        <f>+IF(X12&lt;&gt;0,+(Y12/X12)*100,0)</f>
        <v>4.488197913967683</v>
      </c>
      <c r="AA12" s="74">
        <f>SUM(AA6:AA11)</f>
        <v>626285216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1508395119</v>
      </c>
      <c r="D19" s="155"/>
      <c r="E19" s="59">
        <v>1187494176</v>
      </c>
      <c r="F19" s="60">
        <v>1187494176</v>
      </c>
      <c r="G19" s="60">
        <v>516397143</v>
      </c>
      <c r="H19" s="60">
        <v>1539617478</v>
      </c>
      <c r="I19" s="60">
        <v>1561995186</v>
      </c>
      <c r="J19" s="60">
        <v>1561995186</v>
      </c>
      <c r="K19" s="60">
        <v>1583696502</v>
      </c>
      <c r="L19" s="60">
        <v>1586980713</v>
      </c>
      <c r="M19" s="60">
        <v>1614192274</v>
      </c>
      <c r="N19" s="60">
        <v>1614192274</v>
      </c>
      <c r="O19" s="60"/>
      <c r="P19" s="60"/>
      <c r="Q19" s="60"/>
      <c r="R19" s="60"/>
      <c r="S19" s="60"/>
      <c r="T19" s="60"/>
      <c r="U19" s="60"/>
      <c r="V19" s="60"/>
      <c r="W19" s="60">
        <v>1614192274</v>
      </c>
      <c r="X19" s="60">
        <v>593747088</v>
      </c>
      <c r="Y19" s="60">
        <v>1020445186</v>
      </c>
      <c r="Z19" s="140">
        <v>171.87</v>
      </c>
      <c r="AA19" s="62">
        <v>1187494176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29952</v>
      </c>
      <c r="D22" s="155"/>
      <c r="E22" s="59"/>
      <c r="F22" s="60"/>
      <c r="G22" s="60">
        <v>37434</v>
      </c>
      <c r="H22" s="60"/>
      <c r="I22" s="60"/>
      <c r="J22" s="60"/>
      <c r="K22" s="60">
        <v>37108</v>
      </c>
      <c r="L22" s="60">
        <v>37108</v>
      </c>
      <c r="M22" s="60">
        <v>225081</v>
      </c>
      <c r="N22" s="60">
        <v>225081</v>
      </c>
      <c r="O22" s="60"/>
      <c r="P22" s="60"/>
      <c r="Q22" s="60"/>
      <c r="R22" s="60"/>
      <c r="S22" s="60"/>
      <c r="T22" s="60"/>
      <c r="U22" s="60"/>
      <c r="V22" s="60"/>
      <c r="W22" s="60">
        <v>225081</v>
      </c>
      <c r="X22" s="60"/>
      <c r="Y22" s="60">
        <v>225081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>
        <v>2759066</v>
      </c>
      <c r="M23" s="60">
        <v>2759066</v>
      </c>
      <c r="N23" s="159">
        <v>2759066</v>
      </c>
      <c r="O23" s="159"/>
      <c r="P23" s="159"/>
      <c r="Q23" s="60"/>
      <c r="R23" s="159"/>
      <c r="S23" s="159"/>
      <c r="T23" s="60"/>
      <c r="U23" s="159"/>
      <c r="V23" s="159"/>
      <c r="W23" s="159">
        <v>2759066</v>
      </c>
      <c r="X23" s="60"/>
      <c r="Y23" s="159">
        <v>2759066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1508425071</v>
      </c>
      <c r="D24" s="168">
        <f>SUM(D15:D23)</f>
        <v>0</v>
      </c>
      <c r="E24" s="76">
        <f t="shared" si="1"/>
        <v>1187494176</v>
      </c>
      <c r="F24" s="77">
        <f t="shared" si="1"/>
        <v>1187494176</v>
      </c>
      <c r="G24" s="77">
        <f t="shared" si="1"/>
        <v>516434577</v>
      </c>
      <c r="H24" s="77">
        <f t="shared" si="1"/>
        <v>1539617478</v>
      </c>
      <c r="I24" s="77">
        <f t="shared" si="1"/>
        <v>1561995186</v>
      </c>
      <c r="J24" s="77">
        <f t="shared" si="1"/>
        <v>1561995186</v>
      </c>
      <c r="K24" s="77">
        <f t="shared" si="1"/>
        <v>1583733610</v>
      </c>
      <c r="L24" s="77">
        <f t="shared" si="1"/>
        <v>1589776887</v>
      </c>
      <c r="M24" s="77">
        <f t="shared" si="1"/>
        <v>1617176421</v>
      </c>
      <c r="N24" s="77">
        <f t="shared" si="1"/>
        <v>1617176421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1617176421</v>
      </c>
      <c r="X24" s="77">
        <f t="shared" si="1"/>
        <v>593747088</v>
      </c>
      <c r="Y24" s="77">
        <f t="shared" si="1"/>
        <v>1023429333</v>
      </c>
      <c r="Z24" s="212">
        <f>+IF(X24&lt;&gt;0,+(Y24/X24)*100,0)</f>
        <v>172.36789092260778</v>
      </c>
      <c r="AA24" s="79">
        <f>SUM(AA15:AA23)</f>
        <v>1187494176</v>
      </c>
    </row>
    <row r="25" spans="1:27" ht="13.5">
      <c r="A25" s="250" t="s">
        <v>159</v>
      </c>
      <c r="B25" s="251"/>
      <c r="C25" s="168">
        <f aca="true" t="shared" si="2" ref="C25:Y25">+C12+C24</f>
        <v>1816494757</v>
      </c>
      <c r="D25" s="168">
        <f>+D12+D24</f>
        <v>0</v>
      </c>
      <c r="E25" s="72">
        <f t="shared" si="2"/>
        <v>1813779392</v>
      </c>
      <c r="F25" s="73">
        <f t="shared" si="2"/>
        <v>1813779392</v>
      </c>
      <c r="G25" s="73">
        <f t="shared" si="2"/>
        <v>925024964</v>
      </c>
      <c r="H25" s="73">
        <f t="shared" si="2"/>
        <v>1905651289</v>
      </c>
      <c r="I25" s="73">
        <f t="shared" si="2"/>
        <v>1881429808</v>
      </c>
      <c r="J25" s="73">
        <f t="shared" si="2"/>
        <v>1881429808</v>
      </c>
      <c r="K25" s="73">
        <f t="shared" si="2"/>
        <v>1930404138</v>
      </c>
      <c r="L25" s="73">
        <f t="shared" si="2"/>
        <v>1982496307</v>
      </c>
      <c r="M25" s="73">
        <f t="shared" si="2"/>
        <v>1944373489</v>
      </c>
      <c r="N25" s="73">
        <f t="shared" si="2"/>
        <v>1944373489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1944373489</v>
      </c>
      <c r="X25" s="73">
        <f t="shared" si="2"/>
        <v>906889696</v>
      </c>
      <c r="Y25" s="73">
        <f t="shared" si="2"/>
        <v>1037483793</v>
      </c>
      <c r="Z25" s="170">
        <f>+IF(X25&lt;&gt;0,+(Y25/X25)*100,0)</f>
        <v>114.40021841421384</v>
      </c>
      <c r="AA25" s="74">
        <f>+AA12+AA24</f>
        <v>1813779392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1041706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4825329</v>
      </c>
      <c r="D31" s="155"/>
      <c r="E31" s="59">
        <v>40000</v>
      </c>
      <c r="F31" s="60">
        <v>40000</v>
      </c>
      <c r="G31" s="60"/>
      <c r="H31" s="60">
        <v>2928556</v>
      </c>
      <c r="I31" s="60">
        <v>2965442</v>
      </c>
      <c r="J31" s="60">
        <v>2965442</v>
      </c>
      <c r="K31" s="60">
        <v>2965440</v>
      </c>
      <c r="L31" s="60">
        <v>3052044</v>
      </c>
      <c r="M31" s="60">
        <v>3027960</v>
      </c>
      <c r="N31" s="60">
        <v>3027960</v>
      </c>
      <c r="O31" s="60"/>
      <c r="P31" s="60"/>
      <c r="Q31" s="60"/>
      <c r="R31" s="60"/>
      <c r="S31" s="60"/>
      <c r="T31" s="60"/>
      <c r="U31" s="60"/>
      <c r="V31" s="60"/>
      <c r="W31" s="60">
        <v>3027960</v>
      </c>
      <c r="X31" s="60">
        <v>20000</v>
      </c>
      <c r="Y31" s="60">
        <v>3007960</v>
      </c>
      <c r="Z31" s="140">
        <v>15039.8</v>
      </c>
      <c r="AA31" s="62">
        <v>40000</v>
      </c>
    </row>
    <row r="32" spans="1:27" ht="13.5">
      <c r="A32" s="249" t="s">
        <v>164</v>
      </c>
      <c r="B32" s="182"/>
      <c r="C32" s="155">
        <v>123279091</v>
      </c>
      <c r="D32" s="155"/>
      <c r="E32" s="59">
        <v>10451000</v>
      </c>
      <c r="F32" s="60">
        <v>10451000</v>
      </c>
      <c r="G32" s="60">
        <v>185764848</v>
      </c>
      <c r="H32" s="60">
        <v>202294760</v>
      </c>
      <c r="I32" s="60">
        <v>156959505</v>
      </c>
      <c r="J32" s="60">
        <v>156959505</v>
      </c>
      <c r="K32" s="60">
        <v>207523917</v>
      </c>
      <c r="L32" s="60">
        <v>188367552</v>
      </c>
      <c r="M32" s="60">
        <v>139154564</v>
      </c>
      <c r="N32" s="60">
        <v>139154564</v>
      </c>
      <c r="O32" s="60"/>
      <c r="P32" s="60"/>
      <c r="Q32" s="60"/>
      <c r="R32" s="60"/>
      <c r="S32" s="60"/>
      <c r="T32" s="60"/>
      <c r="U32" s="60"/>
      <c r="V32" s="60"/>
      <c r="W32" s="60">
        <v>139154564</v>
      </c>
      <c r="X32" s="60">
        <v>5225500</v>
      </c>
      <c r="Y32" s="60">
        <v>133929064</v>
      </c>
      <c r="Z32" s="140">
        <v>2562.99</v>
      </c>
      <c r="AA32" s="62">
        <v>10451000</v>
      </c>
    </row>
    <row r="33" spans="1:27" ht="13.5">
      <c r="A33" s="249" t="s">
        <v>165</v>
      </c>
      <c r="B33" s="182"/>
      <c r="C33" s="155">
        <v>11038148</v>
      </c>
      <c r="D33" s="155"/>
      <c r="E33" s="59">
        <v>4661000</v>
      </c>
      <c r="F33" s="60">
        <v>4661000</v>
      </c>
      <c r="G33" s="60"/>
      <c r="H33" s="60"/>
      <c r="I33" s="60"/>
      <c r="J33" s="60"/>
      <c r="K33" s="60">
        <v>2344426</v>
      </c>
      <c r="L33" s="60">
        <v>1051048</v>
      </c>
      <c r="M33" s="60">
        <v>1051048</v>
      </c>
      <c r="N33" s="60">
        <v>1051048</v>
      </c>
      <c r="O33" s="60"/>
      <c r="P33" s="60"/>
      <c r="Q33" s="60"/>
      <c r="R33" s="60"/>
      <c r="S33" s="60"/>
      <c r="T33" s="60"/>
      <c r="U33" s="60"/>
      <c r="V33" s="60"/>
      <c r="W33" s="60">
        <v>1051048</v>
      </c>
      <c r="X33" s="60">
        <v>2330500</v>
      </c>
      <c r="Y33" s="60">
        <v>-1279452</v>
      </c>
      <c r="Z33" s="140">
        <v>-54.9</v>
      </c>
      <c r="AA33" s="62">
        <v>4661000</v>
      </c>
    </row>
    <row r="34" spans="1:27" ht="13.5">
      <c r="A34" s="250" t="s">
        <v>58</v>
      </c>
      <c r="B34" s="251"/>
      <c r="C34" s="168">
        <f aca="true" t="shared" si="3" ref="C34:Y34">SUM(C29:C33)</f>
        <v>140184274</v>
      </c>
      <c r="D34" s="168">
        <f>SUM(D29:D33)</f>
        <v>0</v>
      </c>
      <c r="E34" s="72">
        <f t="shared" si="3"/>
        <v>15152000</v>
      </c>
      <c r="F34" s="73">
        <f t="shared" si="3"/>
        <v>15152000</v>
      </c>
      <c r="G34" s="73">
        <f t="shared" si="3"/>
        <v>185764848</v>
      </c>
      <c r="H34" s="73">
        <f t="shared" si="3"/>
        <v>205223316</v>
      </c>
      <c r="I34" s="73">
        <f t="shared" si="3"/>
        <v>159924947</v>
      </c>
      <c r="J34" s="73">
        <f t="shared" si="3"/>
        <v>159924947</v>
      </c>
      <c r="K34" s="73">
        <f t="shared" si="3"/>
        <v>212833783</v>
      </c>
      <c r="L34" s="73">
        <f t="shared" si="3"/>
        <v>192470644</v>
      </c>
      <c r="M34" s="73">
        <f t="shared" si="3"/>
        <v>143233572</v>
      </c>
      <c r="N34" s="73">
        <f t="shared" si="3"/>
        <v>143233572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143233572</v>
      </c>
      <c r="X34" s="73">
        <f t="shared" si="3"/>
        <v>7576000</v>
      </c>
      <c r="Y34" s="73">
        <f t="shared" si="3"/>
        <v>135657572</v>
      </c>
      <c r="Z34" s="170">
        <f>+IF(X34&lt;&gt;0,+(Y34/X34)*100,0)</f>
        <v>1790.6226504751849</v>
      </c>
      <c r="AA34" s="74">
        <f>SUM(AA29:AA33)</f>
        <v>15152000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9904854</v>
      </c>
      <c r="D37" s="155"/>
      <c r="E37" s="59"/>
      <c r="F37" s="60"/>
      <c r="G37" s="60">
        <v>10946559</v>
      </c>
      <c r="H37" s="60">
        <v>10946560</v>
      </c>
      <c r="I37" s="60">
        <v>14511815</v>
      </c>
      <c r="J37" s="60">
        <v>14511815</v>
      </c>
      <c r="K37" s="60">
        <v>10170543</v>
      </c>
      <c r="L37" s="60">
        <v>10170543</v>
      </c>
      <c r="M37" s="60">
        <v>10170543</v>
      </c>
      <c r="N37" s="60">
        <v>10170543</v>
      </c>
      <c r="O37" s="60"/>
      <c r="P37" s="60"/>
      <c r="Q37" s="60"/>
      <c r="R37" s="60"/>
      <c r="S37" s="60"/>
      <c r="T37" s="60"/>
      <c r="U37" s="60"/>
      <c r="V37" s="60"/>
      <c r="W37" s="60">
        <v>10170543</v>
      </c>
      <c r="X37" s="60"/>
      <c r="Y37" s="60">
        <v>10170543</v>
      </c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>
        <v>5958385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9904854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10946559</v>
      </c>
      <c r="H39" s="77">
        <f t="shared" si="4"/>
        <v>16904945</v>
      </c>
      <c r="I39" s="77">
        <f t="shared" si="4"/>
        <v>14511815</v>
      </c>
      <c r="J39" s="77">
        <f t="shared" si="4"/>
        <v>14511815</v>
      </c>
      <c r="K39" s="77">
        <f t="shared" si="4"/>
        <v>10170543</v>
      </c>
      <c r="L39" s="77">
        <f t="shared" si="4"/>
        <v>10170543</v>
      </c>
      <c r="M39" s="77">
        <f t="shared" si="4"/>
        <v>10170543</v>
      </c>
      <c r="N39" s="77">
        <f t="shared" si="4"/>
        <v>10170543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10170543</v>
      </c>
      <c r="X39" s="77">
        <f t="shared" si="4"/>
        <v>0</v>
      </c>
      <c r="Y39" s="77">
        <f t="shared" si="4"/>
        <v>10170543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150089128</v>
      </c>
      <c r="D40" s="168">
        <f>+D34+D39</f>
        <v>0</v>
      </c>
      <c r="E40" s="72">
        <f t="shared" si="5"/>
        <v>15152000</v>
      </c>
      <c r="F40" s="73">
        <f t="shared" si="5"/>
        <v>15152000</v>
      </c>
      <c r="G40" s="73">
        <f t="shared" si="5"/>
        <v>196711407</v>
      </c>
      <c r="H40" s="73">
        <f t="shared" si="5"/>
        <v>222128261</v>
      </c>
      <c r="I40" s="73">
        <f t="shared" si="5"/>
        <v>174436762</v>
      </c>
      <c r="J40" s="73">
        <f t="shared" si="5"/>
        <v>174436762</v>
      </c>
      <c r="K40" s="73">
        <f t="shared" si="5"/>
        <v>223004326</v>
      </c>
      <c r="L40" s="73">
        <f t="shared" si="5"/>
        <v>202641187</v>
      </c>
      <c r="M40" s="73">
        <f t="shared" si="5"/>
        <v>153404115</v>
      </c>
      <c r="N40" s="73">
        <f t="shared" si="5"/>
        <v>153404115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153404115</v>
      </c>
      <c r="X40" s="73">
        <f t="shared" si="5"/>
        <v>7576000</v>
      </c>
      <c r="Y40" s="73">
        <f t="shared" si="5"/>
        <v>145828115</v>
      </c>
      <c r="Z40" s="170">
        <f>+IF(X40&lt;&gt;0,+(Y40/X40)*100,0)</f>
        <v>1924.8695221752903</v>
      </c>
      <c r="AA40" s="74">
        <f>+AA34+AA39</f>
        <v>15152000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1666405629</v>
      </c>
      <c r="D42" s="257">
        <f>+D25-D40</f>
        <v>0</v>
      </c>
      <c r="E42" s="258">
        <f t="shared" si="6"/>
        <v>1798627392</v>
      </c>
      <c r="F42" s="259">
        <f t="shared" si="6"/>
        <v>1798627392</v>
      </c>
      <c r="G42" s="259">
        <f t="shared" si="6"/>
        <v>728313557</v>
      </c>
      <c r="H42" s="259">
        <f t="shared" si="6"/>
        <v>1683523028</v>
      </c>
      <c r="I42" s="259">
        <f t="shared" si="6"/>
        <v>1706993046</v>
      </c>
      <c r="J42" s="259">
        <f t="shared" si="6"/>
        <v>1706993046</v>
      </c>
      <c r="K42" s="259">
        <f t="shared" si="6"/>
        <v>1707399812</v>
      </c>
      <c r="L42" s="259">
        <f t="shared" si="6"/>
        <v>1779855120</v>
      </c>
      <c r="M42" s="259">
        <f t="shared" si="6"/>
        <v>1790969374</v>
      </c>
      <c r="N42" s="259">
        <f t="shared" si="6"/>
        <v>1790969374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1790969374</v>
      </c>
      <c r="X42" s="259">
        <f t="shared" si="6"/>
        <v>899313696</v>
      </c>
      <c r="Y42" s="259">
        <f t="shared" si="6"/>
        <v>891655678</v>
      </c>
      <c r="Z42" s="260">
        <f>+IF(X42&lt;&gt;0,+(Y42/X42)*100,0)</f>
        <v>99.14845976058614</v>
      </c>
      <c r="AA42" s="261">
        <f>+AA25-AA40</f>
        <v>1798627392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1666405629</v>
      </c>
      <c r="D45" s="155"/>
      <c r="E45" s="59">
        <v>1798627392</v>
      </c>
      <c r="F45" s="60">
        <v>1798627392</v>
      </c>
      <c r="G45" s="60">
        <v>728313557</v>
      </c>
      <c r="H45" s="60">
        <v>1683523028</v>
      </c>
      <c r="I45" s="60">
        <v>1706993046</v>
      </c>
      <c r="J45" s="60">
        <v>1706993046</v>
      </c>
      <c r="K45" s="60">
        <v>1707399812</v>
      </c>
      <c r="L45" s="60">
        <v>1779855120</v>
      </c>
      <c r="M45" s="60">
        <v>1790969374</v>
      </c>
      <c r="N45" s="60">
        <v>1790969374</v>
      </c>
      <c r="O45" s="60"/>
      <c r="P45" s="60"/>
      <c r="Q45" s="60"/>
      <c r="R45" s="60"/>
      <c r="S45" s="60"/>
      <c r="T45" s="60"/>
      <c r="U45" s="60"/>
      <c r="V45" s="60"/>
      <c r="W45" s="60">
        <v>1790969374</v>
      </c>
      <c r="X45" s="60">
        <v>899313696</v>
      </c>
      <c r="Y45" s="60">
        <v>891655678</v>
      </c>
      <c r="Z45" s="139">
        <v>99.15</v>
      </c>
      <c r="AA45" s="62">
        <v>1798627392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1666405629</v>
      </c>
      <c r="D48" s="217">
        <f>SUM(D45:D47)</f>
        <v>0</v>
      </c>
      <c r="E48" s="264">
        <f t="shared" si="7"/>
        <v>1798627392</v>
      </c>
      <c r="F48" s="219">
        <f t="shared" si="7"/>
        <v>1798627392</v>
      </c>
      <c r="G48" s="219">
        <f t="shared" si="7"/>
        <v>728313557</v>
      </c>
      <c r="H48" s="219">
        <f t="shared" si="7"/>
        <v>1683523028</v>
      </c>
      <c r="I48" s="219">
        <f t="shared" si="7"/>
        <v>1706993046</v>
      </c>
      <c r="J48" s="219">
        <f t="shared" si="7"/>
        <v>1706993046</v>
      </c>
      <c r="K48" s="219">
        <f t="shared" si="7"/>
        <v>1707399812</v>
      </c>
      <c r="L48" s="219">
        <f t="shared" si="7"/>
        <v>1779855120</v>
      </c>
      <c r="M48" s="219">
        <f t="shared" si="7"/>
        <v>1790969374</v>
      </c>
      <c r="N48" s="219">
        <f t="shared" si="7"/>
        <v>1790969374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1790969374</v>
      </c>
      <c r="X48" s="219">
        <f t="shared" si="7"/>
        <v>899313696</v>
      </c>
      <c r="Y48" s="219">
        <f t="shared" si="7"/>
        <v>891655678</v>
      </c>
      <c r="Z48" s="265">
        <f>+IF(X48&lt;&gt;0,+(Y48/X48)*100,0)</f>
        <v>99.14845976058614</v>
      </c>
      <c r="AA48" s="232">
        <f>SUM(AA45:AA47)</f>
        <v>1798627392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42025296</v>
      </c>
      <c r="D6" s="155"/>
      <c r="E6" s="59">
        <v>70163000</v>
      </c>
      <c r="F6" s="60">
        <v>70163000</v>
      </c>
      <c r="G6" s="60">
        <v>187625674</v>
      </c>
      <c r="H6" s="60">
        <v>82070017</v>
      </c>
      <c r="I6" s="60">
        <v>54376550</v>
      </c>
      <c r="J6" s="60">
        <v>324072241</v>
      </c>
      <c r="K6" s="60">
        <v>99951592</v>
      </c>
      <c r="L6" s="60">
        <v>2376431</v>
      </c>
      <c r="M6" s="60">
        <v>151786823</v>
      </c>
      <c r="N6" s="60">
        <v>254114846</v>
      </c>
      <c r="O6" s="60"/>
      <c r="P6" s="60"/>
      <c r="Q6" s="60"/>
      <c r="R6" s="60"/>
      <c r="S6" s="60"/>
      <c r="T6" s="60"/>
      <c r="U6" s="60"/>
      <c r="V6" s="60"/>
      <c r="W6" s="60">
        <v>578187087</v>
      </c>
      <c r="X6" s="60">
        <v>35078000</v>
      </c>
      <c r="Y6" s="60">
        <v>543109087</v>
      </c>
      <c r="Z6" s="140">
        <v>1548.29</v>
      </c>
      <c r="AA6" s="62">
        <v>70163000</v>
      </c>
    </row>
    <row r="7" spans="1:27" ht="13.5">
      <c r="A7" s="249" t="s">
        <v>178</v>
      </c>
      <c r="B7" s="182"/>
      <c r="C7" s="155">
        <v>155163614</v>
      </c>
      <c r="D7" s="155"/>
      <c r="E7" s="59">
        <v>218530000</v>
      </c>
      <c r="F7" s="60">
        <v>218530000</v>
      </c>
      <c r="G7" s="60">
        <v>82860000</v>
      </c>
      <c r="H7" s="60">
        <v>2140000</v>
      </c>
      <c r="I7" s="60"/>
      <c r="J7" s="60">
        <v>85000000</v>
      </c>
      <c r="K7" s="60"/>
      <c r="L7" s="60">
        <v>64452000</v>
      </c>
      <c r="M7" s="60"/>
      <c r="N7" s="60">
        <v>64452000</v>
      </c>
      <c r="O7" s="60"/>
      <c r="P7" s="60"/>
      <c r="Q7" s="60"/>
      <c r="R7" s="60"/>
      <c r="S7" s="60"/>
      <c r="T7" s="60"/>
      <c r="U7" s="60"/>
      <c r="V7" s="60"/>
      <c r="W7" s="60">
        <v>149452000</v>
      </c>
      <c r="X7" s="60">
        <v>145686666</v>
      </c>
      <c r="Y7" s="60">
        <v>3765334</v>
      </c>
      <c r="Z7" s="140">
        <v>2.58</v>
      </c>
      <c r="AA7" s="62">
        <v>218530000</v>
      </c>
    </row>
    <row r="8" spans="1:27" ht="13.5">
      <c r="A8" s="249" t="s">
        <v>179</v>
      </c>
      <c r="B8" s="182"/>
      <c r="C8" s="155">
        <v>275626429</v>
      </c>
      <c r="D8" s="155"/>
      <c r="E8" s="59">
        <v>238505000</v>
      </c>
      <c r="F8" s="60">
        <v>238505000</v>
      </c>
      <c r="G8" s="60">
        <v>79655000</v>
      </c>
      <c r="H8" s="60">
        <v>10776000</v>
      </c>
      <c r="I8" s="60">
        <v>400000</v>
      </c>
      <c r="J8" s="60">
        <v>90831000</v>
      </c>
      <c r="K8" s="60">
        <v>19192512</v>
      </c>
      <c r="L8" s="60"/>
      <c r="M8" s="60"/>
      <c r="N8" s="60">
        <v>19192512</v>
      </c>
      <c r="O8" s="60"/>
      <c r="P8" s="60"/>
      <c r="Q8" s="60"/>
      <c r="R8" s="60"/>
      <c r="S8" s="60"/>
      <c r="T8" s="60"/>
      <c r="U8" s="60"/>
      <c r="V8" s="60"/>
      <c r="W8" s="60">
        <v>110023512</v>
      </c>
      <c r="X8" s="60">
        <v>159003334</v>
      </c>
      <c r="Y8" s="60">
        <v>-48979822</v>
      </c>
      <c r="Z8" s="140">
        <v>-30.8</v>
      </c>
      <c r="AA8" s="62">
        <v>238505000</v>
      </c>
    </row>
    <row r="9" spans="1:27" ht="13.5">
      <c r="A9" s="249" t="s">
        <v>180</v>
      </c>
      <c r="B9" s="182"/>
      <c r="C9" s="155">
        <v>12524641</v>
      </c>
      <c r="D9" s="155"/>
      <c r="E9" s="59">
        <v>12870000</v>
      </c>
      <c r="F9" s="60">
        <v>12870000</v>
      </c>
      <c r="G9" s="60">
        <v>886301</v>
      </c>
      <c r="H9" s="60">
        <v>384634</v>
      </c>
      <c r="I9" s="60"/>
      <c r="J9" s="60">
        <v>1270935</v>
      </c>
      <c r="K9" s="60">
        <v>247479</v>
      </c>
      <c r="L9" s="60">
        <v>445384</v>
      </c>
      <c r="M9" s="60"/>
      <c r="N9" s="60">
        <v>692863</v>
      </c>
      <c r="O9" s="60"/>
      <c r="P9" s="60"/>
      <c r="Q9" s="60"/>
      <c r="R9" s="60"/>
      <c r="S9" s="60"/>
      <c r="T9" s="60"/>
      <c r="U9" s="60"/>
      <c r="V9" s="60"/>
      <c r="W9" s="60">
        <v>1963798</v>
      </c>
      <c r="X9" s="60">
        <v>6435000</v>
      </c>
      <c r="Y9" s="60">
        <v>-4471202</v>
      </c>
      <c r="Z9" s="140">
        <v>-69.48</v>
      </c>
      <c r="AA9" s="62">
        <v>12870000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-212715498</v>
      </c>
      <c r="D12" s="155"/>
      <c r="E12" s="59">
        <v>-258299000</v>
      </c>
      <c r="F12" s="60">
        <v>-258299000</v>
      </c>
      <c r="G12" s="60">
        <v>-174305607</v>
      </c>
      <c r="H12" s="60">
        <v>-104658189</v>
      </c>
      <c r="I12" s="60">
        <v>-74127021</v>
      </c>
      <c r="J12" s="60">
        <v>-353090817</v>
      </c>
      <c r="K12" s="60">
        <v>-48936231</v>
      </c>
      <c r="L12" s="60">
        <v>-77227945</v>
      </c>
      <c r="M12" s="60">
        <v>-291831459</v>
      </c>
      <c r="N12" s="60">
        <v>-417995635</v>
      </c>
      <c r="O12" s="60"/>
      <c r="P12" s="60"/>
      <c r="Q12" s="60"/>
      <c r="R12" s="60"/>
      <c r="S12" s="60"/>
      <c r="T12" s="60"/>
      <c r="U12" s="60"/>
      <c r="V12" s="60"/>
      <c r="W12" s="60">
        <v>-771086452</v>
      </c>
      <c r="X12" s="60">
        <v>-129149490</v>
      </c>
      <c r="Y12" s="60">
        <v>-641936962</v>
      </c>
      <c r="Z12" s="140">
        <v>497.05</v>
      </c>
      <c r="AA12" s="62">
        <v>-258299000</v>
      </c>
    </row>
    <row r="13" spans="1:27" ht="13.5">
      <c r="A13" s="249" t="s">
        <v>40</v>
      </c>
      <c r="B13" s="182"/>
      <c r="C13" s="155">
        <v>-1065933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271558549</v>
      </c>
      <c r="D15" s="168">
        <f>SUM(D6:D14)</f>
        <v>0</v>
      </c>
      <c r="E15" s="72">
        <f t="shared" si="0"/>
        <v>281769000</v>
      </c>
      <c r="F15" s="73">
        <f t="shared" si="0"/>
        <v>281769000</v>
      </c>
      <c r="G15" s="73">
        <f t="shared" si="0"/>
        <v>176721368</v>
      </c>
      <c r="H15" s="73">
        <f t="shared" si="0"/>
        <v>-9287538</v>
      </c>
      <c r="I15" s="73">
        <f t="shared" si="0"/>
        <v>-19350471</v>
      </c>
      <c r="J15" s="73">
        <f t="shared" si="0"/>
        <v>148083359</v>
      </c>
      <c r="K15" s="73">
        <f t="shared" si="0"/>
        <v>70455352</v>
      </c>
      <c r="L15" s="73">
        <f t="shared" si="0"/>
        <v>-9954130</v>
      </c>
      <c r="M15" s="73">
        <f t="shared" si="0"/>
        <v>-140044636</v>
      </c>
      <c r="N15" s="73">
        <f t="shared" si="0"/>
        <v>-79543414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68539945</v>
      </c>
      <c r="X15" s="73">
        <f t="shared" si="0"/>
        <v>217053510</v>
      </c>
      <c r="Y15" s="73">
        <f t="shared" si="0"/>
        <v>-148513565</v>
      </c>
      <c r="Z15" s="170">
        <f>+IF(X15&lt;&gt;0,+(Y15/X15)*100,0)</f>
        <v>-68.4225585663185</v>
      </c>
      <c r="AA15" s="74">
        <f>SUM(AA6:AA14)</f>
        <v>281769000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65000</v>
      </c>
      <c r="F19" s="60">
        <v>65000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32502</v>
      </c>
      <c r="Y19" s="159">
        <v>-32502</v>
      </c>
      <c r="Z19" s="141">
        <v>-100</v>
      </c>
      <c r="AA19" s="225">
        <v>65000</v>
      </c>
    </row>
    <row r="20" spans="1:27" ht="13.5">
      <c r="A20" s="249" t="s">
        <v>187</v>
      </c>
      <c r="B20" s="182"/>
      <c r="C20" s="155">
        <v>3108740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220000000</v>
      </c>
      <c r="F21" s="60">
        <v>220000000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109998000</v>
      </c>
      <c r="Y21" s="159">
        <v>-109998000</v>
      </c>
      <c r="Z21" s="141">
        <v>-100</v>
      </c>
      <c r="AA21" s="225">
        <v>220000000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-307248391</v>
      </c>
      <c r="D24" s="155"/>
      <c r="E24" s="59">
        <v>-241505004</v>
      </c>
      <c r="F24" s="60">
        <v>-241505004</v>
      </c>
      <c r="G24" s="60">
        <v>-39581993</v>
      </c>
      <c r="H24" s="60">
        <v>-12154341</v>
      </c>
      <c r="I24" s="60">
        <v>-32664522</v>
      </c>
      <c r="J24" s="60">
        <v>-84400856</v>
      </c>
      <c r="K24" s="60">
        <v>-21872828</v>
      </c>
      <c r="L24" s="60">
        <v>-21552514</v>
      </c>
      <c r="M24" s="60">
        <v>-28680846</v>
      </c>
      <c r="N24" s="60">
        <v>-72106188</v>
      </c>
      <c r="O24" s="60"/>
      <c r="P24" s="60"/>
      <c r="Q24" s="60"/>
      <c r="R24" s="60"/>
      <c r="S24" s="60"/>
      <c r="T24" s="60"/>
      <c r="U24" s="60"/>
      <c r="V24" s="60"/>
      <c r="W24" s="60">
        <v>-156507044</v>
      </c>
      <c r="X24" s="60">
        <v>-120752502</v>
      </c>
      <c r="Y24" s="60">
        <v>-35754542</v>
      </c>
      <c r="Z24" s="140">
        <v>29.61</v>
      </c>
      <c r="AA24" s="62">
        <v>-241505004</v>
      </c>
    </row>
    <row r="25" spans="1:27" ht="13.5">
      <c r="A25" s="250" t="s">
        <v>191</v>
      </c>
      <c r="B25" s="251"/>
      <c r="C25" s="168">
        <f aca="true" t="shared" si="1" ref="C25:Y25">SUM(C19:C24)</f>
        <v>-304139651</v>
      </c>
      <c r="D25" s="168">
        <f>SUM(D19:D24)</f>
        <v>0</v>
      </c>
      <c r="E25" s="72">
        <f t="shared" si="1"/>
        <v>-21440004</v>
      </c>
      <c r="F25" s="73">
        <f t="shared" si="1"/>
        <v>-21440004</v>
      </c>
      <c r="G25" s="73">
        <f t="shared" si="1"/>
        <v>-39581993</v>
      </c>
      <c r="H25" s="73">
        <f t="shared" si="1"/>
        <v>-12154341</v>
      </c>
      <c r="I25" s="73">
        <f t="shared" si="1"/>
        <v>-32664522</v>
      </c>
      <c r="J25" s="73">
        <f t="shared" si="1"/>
        <v>-84400856</v>
      </c>
      <c r="K25" s="73">
        <f t="shared" si="1"/>
        <v>-21872828</v>
      </c>
      <c r="L25" s="73">
        <f t="shared" si="1"/>
        <v>-21552514</v>
      </c>
      <c r="M25" s="73">
        <f t="shared" si="1"/>
        <v>-28680846</v>
      </c>
      <c r="N25" s="73">
        <f t="shared" si="1"/>
        <v>-72106188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-156507044</v>
      </c>
      <c r="X25" s="73">
        <f t="shared" si="1"/>
        <v>-10722000</v>
      </c>
      <c r="Y25" s="73">
        <f t="shared" si="1"/>
        <v>-145785044</v>
      </c>
      <c r="Z25" s="170">
        <f>+IF(X25&lt;&gt;0,+(Y25/X25)*100,0)</f>
        <v>1359.6814400298451</v>
      </c>
      <c r="AA25" s="74">
        <f>SUM(AA19:AA24)</f>
        <v>-21440004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40000</v>
      </c>
      <c r="F31" s="60">
        <v>40000</v>
      </c>
      <c r="G31" s="60">
        <v>25714</v>
      </c>
      <c r="H31" s="159">
        <v>135925</v>
      </c>
      <c r="I31" s="159">
        <v>20441</v>
      </c>
      <c r="J31" s="159">
        <v>182080</v>
      </c>
      <c r="K31" s="60"/>
      <c r="L31" s="60">
        <v>54661</v>
      </c>
      <c r="M31" s="60">
        <v>28232</v>
      </c>
      <c r="N31" s="60">
        <v>82893</v>
      </c>
      <c r="O31" s="159"/>
      <c r="P31" s="159"/>
      <c r="Q31" s="159"/>
      <c r="R31" s="60"/>
      <c r="S31" s="60"/>
      <c r="T31" s="60"/>
      <c r="U31" s="60"/>
      <c r="V31" s="159"/>
      <c r="W31" s="159">
        <v>264973</v>
      </c>
      <c r="X31" s="159">
        <v>19998</v>
      </c>
      <c r="Y31" s="60">
        <v>244975</v>
      </c>
      <c r="Z31" s="140">
        <v>1225</v>
      </c>
      <c r="AA31" s="62">
        <v>40000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-1322978</v>
      </c>
      <c r="D33" s="155"/>
      <c r="E33" s="59"/>
      <c r="F33" s="60"/>
      <c r="G33" s="60"/>
      <c r="H33" s="60"/>
      <c r="I33" s="60">
        <v>-776016</v>
      </c>
      <c r="J33" s="60">
        <v>-776016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-776016</v>
      </c>
      <c r="X33" s="60"/>
      <c r="Y33" s="60">
        <v>-776016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-1322978</v>
      </c>
      <c r="D34" s="168">
        <f>SUM(D29:D33)</f>
        <v>0</v>
      </c>
      <c r="E34" s="72">
        <f t="shared" si="2"/>
        <v>40000</v>
      </c>
      <c r="F34" s="73">
        <f t="shared" si="2"/>
        <v>40000</v>
      </c>
      <c r="G34" s="73">
        <f t="shared" si="2"/>
        <v>25714</v>
      </c>
      <c r="H34" s="73">
        <f t="shared" si="2"/>
        <v>135925</v>
      </c>
      <c r="I34" s="73">
        <f t="shared" si="2"/>
        <v>-755575</v>
      </c>
      <c r="J34" s="73">
        <f t="shared" si="2"/>
        <v>-593936</v>
      </c>
      <c r="K34" s="73">
        <f t="shared" si="2"/>
        <v>0</v>
      </c>
      <c r="L34" s="73">
        <f t="shared" si="2"/>
        <v>54661</v>
      </c>
      <c r="M34" s="73">
        <f t="shared" si="2"/>
        <v>28232</v>
      </c>
      <c r="N34" s="73">
        <f t="shared" si="2"/>
        <v>82893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-511043</v>
      </c>
      <c r="X34" s="73">
        <f t="shared" si="2"/>
        <v>19998</v>
      </c>
      <c r="Y34" s="73">
        <f t="shared" si="2"/>
        <v>-531041</v>
      </c>
      <c r="Z34" s="170">
        <f>+IF(X34&lt;&gt;0,+(Y34/X34)*100,0)</f>
        <v>-2655.4705470547055</v>
      </c>
      <c r="AA34" s="74">
        <f>SUM(AA29:AA33)</f>
        <v>40000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-33904080</v>
      </c>
      <c r="D36" s="153">
        <f>+D15+D25+D34</f>
        <v>0</v>
      </c>
      <c r="E36" s="99">
        <f t="shared" si="3"/>
        <v>260368996</v>
      </c>
      <c r="F36" s="100">
        <f t="shared" si="3"/>
        <v>260368996</v>
      </c>
      <c r="G36" s="100">
        <f t="shared" si="3"/>
        <v>137165089</v>
      </c>
      <c r="H36" s="100">
        <f t="shared" si="3"/>
        <v>-21305954</v>
      </c>
      <c r="I36" s="100">
        <f t="shared" si="3"/>
        <v>-52770568</v>
      </c>
      <c r="J36" s="100">
        <f t="shared" si="3"/>
        <v>63088567</v>
      </c>
      <c r="K36" s="100">
        <f t="shared" si="3"/>
        <v>48582524</v>
      </c>
      <c r="L36" s="100">
        <f t="shared" si="3"/>
        <v>-31451983</v>
      </c>
      <c r="M36" s="100">
        <f t="shared" si="3"/>
        <v>-168697250</v>
      </c>
      <c r="N36" s="100">
        <f t="shared" si="3"/>
        <v>-151566709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-88478142</v>
      </c>
      <c r="X36" s="100">
        <f t="shared" si="3"/>
        <v>206351508</v>
      </c>
      <c r="Y36" s="100">
        <f t="shared" si="3"/>
        <v>-294829650</v>
      </c>
      <c r="Z36" s="137">
        <f>+IF(X36&lt;&gt;0,+(Y36/X36)*100,0)</f>
        <v>-142.87739055437385</v>
      </c>
      <c r="AA36" s="102">
        <f>+AA15+AA25+AA34</f>
        <v>260368996</v>
      </c>
    </row>
    <row r="37" spans="1:27" ht="13.5">
      <c r="A37" s="249" t="s">
        <v>199</v>
      </c>
      <c r="B37" s="182"/>
      <c r="C37" s="153">
        <v>175660851</v>
      </c>
      <c r="D37" s="153"/>
      <c r="E37" s="99">
        <v>318627000</v>
      </c>
      <c r="F37" s="100">
        <v>318627000</v>
      </c>
      <c r="G37" s="100">
        <v>-73277184</v>
      </c>
      <c r="H37" s="100">
        <v>63887905</v>
      </c>
      <c r="I37" s="100">
        <v>42581951</v>
      </c>
      <c r="J37" s="100">
        <v>-73277184</v>
      </c>
      <c r="K37" s="100">
        <v>-10188617</v>
      </c>
      <c r="L37" s="100">
        <v>38393907</v>
      </c>
      <c r="M37" s="100">
        <v>6941924</v>
      </c>
      <c r="N37" s="100">
        <v>-10188617</v>
      </c>
      <c r="O37" s="100"/>
      <c r="P37" s="100"/>
      <c r="Q37" s="100"/>
      <c r="R37" s="100"/>
      <c r="S37" s="100"/>
      <c r="T37" s="100"/>
      <c r="U37" s="100"/>
      <c r="V37" s="100"/>
      <c r="W37" s="100">
        <v>-73277184</v>
      </c>
      <c r="X37" s="100">
        <v>318627000</v>
      </c>
      <c r="Y37" s="100">
        <v>-391904184</v>
      </c>
      <c r="Z37" s="137">
        <v>-123</v>
      </c>
      <c r="AA37" s="102">
        <v>318627000</v>
      </c>
    </row>
    <row r="38" spans="1:27" ht="13.5">
      <c r="A38" s="269" t="s">
        <v>200</v>
      </c>
      <c r="B38" s="256"/>
      <c r="C38" s="257">
        <v>141756771</v>
      </c>
      <c r="D38" s="257"/>
      <c r="E38" s="258">
        <v>578995996</v>
      </c>
      <c r="F38" s="259">
        <v>578995996</v>
      </c>
      <c r="G38" s="259">
        <v>63887905</v>
      </c>
      <c r="H38" s="259">
        <v>42581951</v>
      </c>
      <c r="I38" s="259">
        <v>-10188617</v>
      </c>
      <c r="J38" s="259">
        <v>-10188617</v>
      </c>
      <c r="K38" s="259">
        <v>38393907</v>
      </c>
      <c r="L38" s="259">
        <v>6941924</v>
      </c>
      <c r="M38" s="259">
        <v>-161755326</v>
      </c>
      <c r="N38" s="259">
        <v>-161755326</v>
      </c>
      <c r="O38" s="259"/>
      <c r="P38" s="259"/>
      <c r="Q38" s="259"/>
      <c r="R38" s="259"/>
      <c r="S38" s="259"/>
      <c r="T38" s="259"/>
      <c r="U38" s="259"/>
      <c r="V38" s="259"/>
      <c r="W38" s="259">
        <v>-161755326</v>
      </c>
      <c r="X38" s="259">
        <v>524978508</v>
      </c>
      <c r="Y38" s="259">
        <v>-686733834</v>
      </c>
      <c r="Z38" s="260">
        <v>-130.81</v>
      </c>
      <c r="AA38" s="261">
        <v>578995996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307248390</v>
      </c>
      <c r="D5" s="200">
        <f t="shared" si="0"/>
        <v>0</v>
      </c>
      <c r="E5" s="106">
        <f t="shared" si="0"/>
        <v>241505000</v>
      </c>
      <c r="F5" s="106">
        <f t="shared" si="0"/>
        <v>241505000</v>
      </c>
      <c r="G5" s="106">
        <f t="shared" si="0"/>
        <v>18641952</v>
      </c>
      <c r="H5" s="106">
        <f t="shared" si="0"/>
        <v>32253409</v>
      </c>
      <c r="I5" s="106">
        <f t="shared" si="0"/>
        <v>19847551</v>
      </c>
      <c r="J5" s="106">
        <f t="shared" si="0"/>
        <v>70742912</v>
      </c>
      <c r="K5" s="106">
        <f t="shared" si="0"/>
        <v>19192513</v>
      </c>
      <c r="L5" s="106">
        <f t="shared" si="0"/>
        <v>18023817</v>
      </c>
      <c r="M5" s="106">
        <f t="shared" si="0"/>
        <v>10821205</v>
      </c>
      <c r="N5" s="106">
        <f t="shared" si="0"/>
        <v>48037535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118780447</v>
      </c>
      <c r="X5" s="106">
        <f t="shared" si="0"/>
        <v>120752500</v>
      </c>
      <c r="Y5" s="106">
        <f t="shared" si="0"/>
        <v>-1972053</v>
      </c>
      <c r="Z5" s="201">
        <f>+IF(X5&lt;&gt;0,+(Y5/X5)*100,0)</f>
        <v>-1.6331363739881162</v>
      </c>
      <c r="AA5" s="199">
        <f>SUM(AA11:AA18)</f>
        <v>241505000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212219434</v>
      </c>
      <c r="D8" s="156"/>
      <c r="E8" s="60">
        <v>168707000</v>
      </c>
      <c r="F8" s="60">
        <v>168707000</v>
      </c>
      <c r="G8" s="60">
        <v>11859790</v>
      </c>
      <c r="H8" s="60">
        <v>31716039</v>
      </c>
      <c r="I8" s="60">
        <v>18681045</v>
      </c>
      <c r="J8" s="60">
        <v>62256874</v>
      </c>
      <c r="K8" s="60">
        <v>10673480</v>
      </c>
      <c r="L8" s="60">
        <v>17103245</v>
      </c>
      <c r="M8" s="60">
        <v>3215154</v>
      </c>
      <c r="N8" s="60">
        <v>30991879</v>
      </c>
      <c r="O8" s="60"/>
      <c r="P8" s="60"/>
      <c r="Q8" s="60"/>
      <c r="R8" s="60"/>
      <c r="S8" s="60"/>
      <c r="T8" s="60"/>
      <c r="U8" s="60"/>
      <c r="V8" s="60"/>
      <c r="W8" s="60">
        <v>93248753</v>
      </c>
      <c r="X8" s="60">
        <v>84353500</v>
      </c>
      <c r="Y8" s="60">
        <v>8895253</v>
      </c>
      <c r="Z8" s="140">
        <v>10.55</v>
      </c>
      <c r="AA8" s="155">
        <v>168707000</v>
      </c>
    </row>
    <row r="9" spans="1:27" ht="13.5">
      <c r="A9" s="291" t="s">
        <v>207</v>
      </c>
      <c r="B9" s="142"/>
      <c r="C9" s="62">
        <v>30180754</v>
      </c>
      <c r="D9" s="156"/>
      <c r="E9" s="60">
        <v>52000000</v>
      </c>
      <c r="F9" s="60">
        <v>52000000</v>
      </c>
      <c r="G9" s="60">
        <v>6140419</v>
      </c>
      <c r="H9" s="60"/>
      <c r="I9" s="60"/>
      <c r="J9" s="60">
        <v>6140419</v>
      </c>
      <c r="K9" s="60">
        <v>8007565</v>
      </c>
      <c r="L9" s="60"/>
      <c r="M9" s="60">
        <v>5853699</v>
      </c>
      <c r="N9" s="60">
        <v>13861264</v>
      </c>
      <c r="O9" s="60"/>
      <c r="P9" s="60"/>
      <c r="Q9" s="60"/>
      <c r="R9" s="60"/>
      <c r="S9" s="60"/>
      <c r="T9" s="60"/>
      <c r="U9" s="60"/>
      <c r="V9" s="60"/>
      <c r="W9" s="60">
        <v>20001683</v>
      </c>
      <c r="X9" s="60">
        <v>26000000</v>
      </c>
      <c r="Y9" s="60">
        <v>-5998317</v>
      </c>
      <c r="Z9" s="140">
        <v>-23.07</v>
      </c>
      <c r="AA9" s="155">
        <v>52000000</v>
      </c>
    </row>
    <row r="10" spans="1:27" ht="13.5">
      <c r="A10" s="291" t="s">
        <v>208</v>
      </c>
      <c r="B10" s="142"/>
      <c r="C10" s="62">
        <v>61684814</v>
      </c>
      <c r="D10" s="156"/>
      <c r="E10" s="60"/>
      <c r="F10" s="60"/>
      <c r="G10" s="60">
        <v>641743</v>
      </c>
      <c r="H10" s="60">
        <v>537370</v>
      </c>
      <c r="I10" s="60"/>
      <c r="J10" s="60">
        <v>1179113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1179113</v>
      </c>
      <c r="X10" s="60"/>
      <c r="Y10" s="60">
        <v>1179113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304085002</v>
      </c>
      <c r="D11" s="294">
        <f t="shared" si="1"/>
        <v>0</v>
      </c>
      <c r="E11" s="295">
        <f t="shared" si="1"/>
        <v>220707000</v>
      </c>
      <c r="F11" s="295">
        <f t="shared" si="1"/>
        <v>220707000</v>
      </c>
      <c r="G11" s="295">
        <f t="shared" si="1"/>
        <v>18641952</v>
      </c>
      <c r="H11" s="295">
        <f t="shared" si="1"/>
        <v>32253409</v>
      </c>
      <c r="I11" s="295">
        <f t="shared" si="1"/>
        <v>18681045</v>
      </c>
      <c r="J11" s="295">
        <f t="shared" si="1"/>
        <v>69576406</v>
      </c>
      <c r="K11" s="295">
        <f t="shared" si="1"/>
        <v>18681045</v>
      </c>
      <c r="L11" s="295">
        <f t="shared" si="1"/>
        <v>17103245</v>
      </c>
      <c r="M11" s="295">
        <f t="shared" si="1"/>
        <v>9068853</v>
      </c>
      <c r="N11" s="295">
        <f t="shared" si="1"/>
        <v>44853143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114429549</v>
      </c>
      <c r="X11" s="295">
        <f t="shared" si="1"/>
        <v>110353500</v>
      </c>
      <c r="Y11" s="295">
        <f t="shared" si="1"/>
        <v>4076049</v>
      </c>
      <c r="Z11" s="296">
        <f>+IF(X11&lt;&gt;0,+(Y11/X11)*100,0)</f>
        <v>3.6936291100871292</v>
      </c>
      <c r="AA11" s="297">
        <f>SUM(AA6:AA10)</f>
        <v>220707000</v>
      </c>
    </row>
    <row r="12" spans="1:27" ht="13.5">
      <c r="A12" s="298" t="s">
        <v>210</v>
      </c>
      <c r="B12" s="136"/>
      <c r="C12" s="62"/>
      <c r="D12" s="156"/>
      <c r="E12" s="60">
        <v>17798000</v>
      </c>
      <c r="F12" s="60">
        <v>17798000</v>
      </c>
      <c r="G12" s="60"/>
      <c r="H12" s="60"/>
      <c r="I12" s="60">
        <v>1166506</v>
      </c>
      <c r="J12" s="60">
        <v>1166506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1166506</v>
      </c>
      <c r="X12" s="60">
        <v>8899000</v>
      </c>
      <c r="Y12" s="60">
        <v>-7732494</v>
      </c>
      <c r="Z12" s="140">
        <v>-86.89</v>
      </c>
      <c r="AA12" s="155">
        <v>17798000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3163388</v>
      </c>
      <c r="D15" s="156"/>
      <c r="E15" s="60">
        <v>3000000</v>
      </c>
      <c r="F15" s="60">
        <v>3000000</v>
      </c>
      <c r="G15" s="60"/>
      <c r="H15" s="60"/>
      <c r="I15" s="60"/>
      <c r="J15" s="60"/>
      <c r="K15" s="60">
        <v>511468</v>
      </c>
      <c r="L15" s="60">
        <v>920572</v>
      </c>
      <c r="M15" s="60">
        <v>1752352</v>
      </c>
      <c r="N15" s="60">
        <v>3184392</v>
      </c>
      <c r="O15" s="60"/>
      <c r="P15" s="60"/>
      <c r="Q15" s="60"/>
      <c r="R15" s="60"/>
      <c r="S15" s="60"/>
      <c r="T15" s="60"/>
      <c r="U15" s="60"/>
      <c r="V15" s="60"/>
      <c r="W15" s="60">
        <v>3184392</v>
      </c>
      <c r="X15" s="60">
        <v>1500000</v>
      </c>
      <c r="Y15" s="60">
        <v>1684392</v>
      </c>
      <c r="Z15" s="140">
        <v>112.29</v>
      </c>
      <c r="AA15" s="155">
        <v>3000000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212219434</v>
      </c>
      <c r="D38" s="156">
        <f t="shared" si="4"/>
        <v>0</v>
      </c>
      <c r="E38" s="60">
        <f t="shared" si="4"/>
        <v>168707000</v>
      </c>
      <c r="F38" s="60">
        <f t="shared" si="4"/>
        <v>168707000</v>
      </c>
      <c r="G38" s="60">
        <f t="shared" si="4"/>
        <v>11859790</v>
      </c>
      <c r="H38" s="60">
        <f t="shared" si="4"/>
        <v>31716039</v>
      </c>
      <c r="I38" s="60">
        <f t="shared" si="4"/>
        <v>18681045</v>
      </c>
      <c r="J38" s="60">
        <f t="shared" si="4"/>
        <v>62256874</v>
      </c>
      <c r="K38" s="60">
        <f t="shared" si="4"/>
        <v>10673480</v>
      </c>
      <c r="L38" s="60">
        <f t="shared" si="4"/>
        <v>17103245</v>
      </c>
      <c r="M38" s="60">
        <f t="shared" si="4"/>
        <v>3215154</v>
      </c>
      <c r="N38" s="60">
        <f t="shared" si="4"/>
        <v>30991879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93248753</v>
      </c>
      <c r="X38" s="60">
        <f t="shared" si="4"/>
        <v>84353500</v>
      </c>
      <c r="Y38" s="60">
        <f t="shared" si="4"/>
        <v>8895253</v>
      </c>
      <c r="Z38" s="140">
        <f t="shared" si="5"/>
        <v>10.545209149590711</v>
      </c>
      <c r="AA38" s="155">
        <f>AA8+AA23</f>
        <v>168707000</v>
      </c>
    </row>
    <row r="39" spans="1:27" ht="13.5">
      <c r="A39" s="291" t="s">
        <v>207</v>
      </c>
      <c r="B39" s="142"/>
      <c r="C39" s="62">
        <f t="shared" si="4"/>
        <v>30180754</v>
      </c>
      <c r="D39" s="156">
        <f t="shared" si="4"/>
        <v>0</v>
      </c>
      <c r="E39" s="60">
        <f t="shared" si="4"/>
        <v>52000000</v>
      </c>
      <c r="F39" s="60">
        <f t="shared" si="4"/>
        <v>52000000</v>
      </c>
      <c r="G39" s="60">
        <f t="shared" si="4"/>
        <v>6140419</v>
      </c>
      <c r="H39" s="60">
        <f t="shared" si="4"/>
        <v>0</v>
      </c>
      <c r="I39" s="60">
        <f t="shared" si="4"/>
        <v>0</v>
      </c>
      <c r="J39" s="60">
        <f t="shared" si="4"/>
        <v>6140419</v>
      </c>
      <c r="K39" s="60">
        <f t="shared" si="4"/>
        <v>8007565</v>
      </c>
      <c r="L39" s="60">
        <f t="shared" si="4"/>
        <v>0</v>
      </c>
      <c r="M39" s="60">
        <f t="shared" si="4"/>
        <v>5853699</v>
      </c>
      <c r="N39" s="60">
        <f t="shared" si="4"/>
        <v>13861264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20001683</v>
      </c>
      <c r="X39" s="60">
        <f t="shared" si="4"/>
        <v>26000000</v>
      </c>
      <c r="Y39" s="60">
        <f t="shared" si="4"/>
        <v>-5998317</v>
      </c>
      <c r="Z39" s="140">
        <f t="shared" si="5"/>
        <v>-23.07045</v>
      </c>
      <c r="AA39" s="155">
        <f>AA9+AA24</f>
        <v>52000000</v>
      </c>
    </row>
    <row r="40" spans="1:27" ht="13.5">
      <c r="A40" s="291" t="s">
        <v>208</v>
      </c>
      <c r="B40" s="142"/>
      <c r="C40" s="62">
        <f t="shared" si="4"/>
        <v>61684814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641743</v>
      </c>
      <c r="H40" s="60">
        <f t="shared" si="4"/>
        <v>537370</v>
      </c>
      <c r="I40" s="60">
        <f t="shared" si="4"/>
        <v>0</v>
      </c>
      <c r="J40" s="60">
        <f t="shared" si="4"/>
        <v>1179113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1179113</v>
      </c>
      <c r="X40" s="60">
        <f t="shared" si="4"/>
        <v>0</v>
      </c>
      <c r="Y40" s="60">
        <f t="shared" si="4"/>
        <v>1179113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304085002</v>
      </c>
      <c r="D41" s="294">
        <f t="shared" si="6"/>
        <v>0</v>
      </c>
      <c r="E41" s="295">
        <f t="shared" si="6"/>
        <v>220707000</v>
      </c>
      <c r="F41" s="295">
        <f t="shared" si="6"/>
        <v>220707000</v>
      </c>
      <c r="G41" s="295">
        <f t="shared" si="6"/>
        <v>18641952</v>
      </c>
      <c r="H41" s="295">
        <f t="shared" si="6"/>
        <v>32253409</v>
      </c>
      <c r="I41" s="295">
        <f t="shared" si="6"/>
        <v>18681045</v>
      </c>
      <c r="J41" s="295">
        <f t="shared" si="6"/>
        <v>69576406</v>
      </c>
      <c r="K41" s="295">
        <f t="shared" si="6"/>
        <v>18681045</v>
      </c>
      <c r="L41" s="295">
        <f t="shared" si="6"/>
        <v>17103245</v>
      </c>
      <c r="M41" s="295">
        <f t="shared" si="6"/>
        <v>9068853</v>
      </c>
      <c r="N41" s="295">
        <f t="shared" si="6"/>
        <v>44853143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114429549</v>
      </c>
      <c r="X41" s="295">
        <f t="shared" si="6"/>
        <v>110353500</v>
      </c>
      <c r="Y41" s="295">
        <f t="shared" si="6"/>
        <v>4076049</v>
      </c>
      <c r="Z41" s="296">
        <f t="shared" si="5"/>
        <v>3.6936291100871292</v>
      </c>
      <c r="AA41" s="297">
        <f>SUM(AA36:AA40)</f>
        <v>220707000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17798000</v>
      </c>
      <c r="F42" s="54">
        <f t="shared" si="7"/>
        <v>17798000</v>
      </c>
      <c r="G42" s="54">
        <f t="shared" si="7"/>
        <v>0</v>
      </c>
      <c r="H42" s="54">
        <f t="shared" si="7"/>
        <v>0</v>
      </c>
      <c r="I42" s="54">
        <f t="shared" si="7"/>
        <v>1166506</v>
      </c>
      <c r="J42" s="54">
        <f t="shared" si="7"/>
        <v>1166506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1166506</v>
      </c>
      <c r="X42" s="54">
        <f t="shared" si="7"/>
        <v>8899000</v>
      </c>
      <c r="Y42" s="54">
        <f t="shared" si="7"/>
        <v>-7732494</v>
      </c>
      <c r="Z42" s="184">
        <f t="shared" si="5"/>
        <v>-86.89171817058097</v>
      </c>
      <c r="AA42" s="130">
        <f aca="true" t="shared" si="8" ref="AA42:AA48">AA12+AA27</f>
        <v>17798000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3163388</v>
      </c>
      <c r="D45" s="129">
        <f t="shared" si="7"/>
        <v>0</v>
      </c>
      <c r="E45" s="54">
        <f t="shared" si="7"/>
        <v>3000000</v>
      </c>
      <c r="F45" s="54">
        <f t="shared" si="7"/>
        <v>3000000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511468</v>
      </c>
      <c r="L45" s="54">
        <f t="shared" si="7"/>
        <v>920572</v>
      </c>
      <c r="M45" s="54">
        <f t="shared" si="7"/>
        <v>1752352</v>
      </c>
      <c r="N45" s="54">
        <f t="shared" si="7"/>
        <v>3184392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3184392</v>
      </c>
      <c r="X45" s="54">
        <f t="shared" si="7"/>
        <v>1500000</v>
      </c>
      <c r="Y45" s="54">
        <f t="shared" si="7"/>
        <v>1684392</v>
      </c>
      <c r="Z45" s="184">
        <f t="shared" si="5"/>
        <v>112.2928</v>
      </c>
      <c r="AA45" s="130">
        <f t="shared" si="8"/>
        <v>3000000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307248390</v>
      </c>
      <c r="D49" s="218">
        <f t="shared" si="9"/>
        <v>0</v>
      </c>
      <c r="E49" s="220">
        <f t="shared" si="9"/>
        <v>241505000</v>
      </c>
      <c r="F49" s="220">
        <f t="shared" si="9"/>
        <v>241505000</v>
      </c>
      <c r="G49" s="220">
        <f t="shared" si="9"/>
        <v>18641952</v>
      </c>
      <c r="H49" s="220">
        <f t="shared" si="9"/>
        <v>32253409</v>
      </c>
      <c r="I49" s="220">
        <f t="shared" si="9"/>
        <v>19847551</v>
      </c>
      <c r="J49" s="220">
        <f t="shared" si="9"/>
        <v>70742912</v>
      </c>
      <c r="K49" s="220">
        <f t="shared" si="9"/>
        <v>19192513</v>
      </c>
      <c r="L49" s="220">
        <f t="shared" si="9"/>
        <v>18023817</v>
      </c>
      <c r="M49" s="220">
        <f t="shared" si="9"/>
        <v>10821205</v>
      </c>
      <c r="N49" s="220">
        <f t="shared" si="9"/>
        <v>48037535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118780447</v>
      </c>
      <c r="X49" s="220">
        <f t="shared" si="9"/>
        <v>120752500</v>
      </c>
      <c r="Y49" s="220">
        <f t="shared" si="9"/>
        <v>-1972053</v>
      </c>
      <c r="Z49" s="221">
        <f t="shared" si="5"/>
        <v>-1.6331363739881162</v>
      </c>
      <c r="AA49" s="222">
        <f>SUM(AA41:AA48)</f>
        <v>241505000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26032000</v>
      </c>
      <c r="F51" s="54">
        <f t="shared" si="10"/>
        <v>26032000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13016000</v>
      </c>
      <c r="Y51" s="54">
        <f t="shared" si="10"/>
        <v>-13016000</v>
      </c>
      <c r="Z51" s="184">
        <f>+IF(X51&lt;&gt;0,+(Y51/X51)*100,0)</f>
        <v>-100</v>
      </c>
      <c r="AA51" s="130">
        <f>SUM(AA57:AA61)</f>
        <v>26032000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26032000</v>
      </c>
      <c r="F54" s="60">
        <v>26032000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13016000</v>
      </c>
      <c r="Y54" s="60">
        <v>-13016000</v>
      </c>
      <c r="Z54" s="140">
        <v>-100</v>
      </c>
      <c r="AA54" s="155">
        <v>26032000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26032000</v>
      </c>
      <c r="F57" s="295">
        <f t="shared" si="11"/>
        <v>26032000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13016000</v>
      </c>
      <c r="Y57" s="295">
        <f t="shared" si="11"/>
        <v>-13016000</v>
      </c>
      <c r="Z57" s="296">
        <f>+IF(X57&lt;&gt;0,+(Y57/X57)*100,0)</f>
        <v>-100</v>
      </c>
      <c r="AA57" s="297">
        <f>SUM(AA52:AA56)</f>
        <v>26032000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26032000</v>
      </c>
      <c r="F66" s="275"/>
      <c r="G66" s="275">
        <v>1963312</v>
      </c>
      <c r="H66" s="275">
        <v>4240544</v>
      </c>
      <c r="I66" s="275">
        <v>4607947</v>
      </c>
      <c r="J66" s="275">
        <v>10811803</v>
      </c>
      <c r="K66" s="275">
        <v>6636186</v>
      </c>
      <c r="L66" s="275">
        <v>3182579</v>
      </c>
      <c r="M66" s="275">
        <v>1341846</v>
      </c>
      <c r="N66" s="275">
        <v>11160611</v>
      </c>
      <c r="O66" s="275"/>
      <c r="P66" s="275"/>
      <c r="Q66" s="275"/>
      <c r="R66" s="275"/>
      <c r="S66" s="275"/>
      <c r="T66" s="275"/>
      <c r="U66" s="275"/>
      <c r="V66" s="275"/>
      <c r="W66" s="275">
        <v>21972414</v>
      </c>
      <c r="X66" s="275"/>
      <c r="Y66" s="275">
        <v>21972414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26032000</v>
      </c>
      <c r="F69" s="220">
        <f t="shared" si="12"/>
        <v>0</v>
      </c>
      <c r="G69" s="220">
        <f t="shared" si="12"/>
        <v>1963312</v>
      </c>
      <c r="H69" s="220">
        <f t="shared" si="12"/>
        <v>4240544</v>
      </c>
      <c r="I69" s="220">
        <f t="shared" si="12"/>
        <v>4607947</v>
      </c>
      <c r="J69" s="220">
        <f t="shared" si="12"/>
        <v>10811803</v>
      </c>
      <c r="K69" s="220">
        <f t="shared" si="12"/>
        <v>6636186</v>
      </c>
      <c r="L69" s="220">
        <f t="shared" si="12"/>
        <v>3182579</v>
      </c>
      <c r="M69" s="220">
        <f t="shared" si="12"/>
        <v>1341846</v>
      </c>
      <c r="N69" s="220">
        <f t="shared" si="12"/>
        <v>11160611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21972414</v>
      </c>
      <c r="X69" s="220">
        <f t="shared" si="12"/>
        <v>0</v>
      </c>
      <c r="Y69" s="220">
        <f t="shared" si="12"/>
        <v>21972414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304085002</v>
      </c>
      <c r="D5" s="357">
        <f t="shared" si="0"/>
        <v>0</v>
      </c>
      <c r="E5" s="356">
        <f t="shared" si="0"/>
        <v>220707000</v>
      </c>
      <c r="F5" s="358">
        <f t="shared" si="0"/>
        <v>220707000</v>
      </c>
      <c r="G5" s="358">
        <f t="shared" si="0"/>
        <v>18641952</v>
      </c>
      <c r="H5" s="356">
        <f t="shared" si="0"/>
        <v>32253409</v>
      </c>
      <c r="I5" s="356">
        <f t="shared" si="0"/>
        <v>18681045</v>
      </c>
      <c r="J5" s="358">
        <f t="shared" si="0"/>
        <v>69576406</v>
      </c>
      <c r="K5" s="358">
        <f t="shared" si="0"/>
        <v>18681045</v>
      </c>
      <c r="L5" s="356">
        <f t="shared" si="0"/>
        <v>17103245</v>
      </c>
      <c r="M5" s="356">
        <f t="shared" si="0"/>
        <v>9068853</v>
      </c>
      <c r="N5" s="358">
        <f t="shared" si="0"/>
        <v>44853143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114429549</v>
      </c>
      <c r="X5" s="356">
        <f t="shared" si="0"/>
        <v>110353500</v>
      </c>
      <c r="Y5" s="358">
        <f t="shared" si="0"/>
        <v>4076049</v>
      </c>
      <c r="Z5" s="359">
        <f>+IF(X5&lt;&gt;0,+(Y5/X5)*100,0)</f>
        <v>3.6936291100871292</v>
      </c>
      <c r="AA5" s="360">
        <f>+AA6+AA8+AA11+AA13+AA15</f>
        <v>220707000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212219434</v>
      </c>
      <c r="D11" s="363">
        <f aca="true" t="shared" si="3" ref="D11:AA11">+D12</f>
        <v>0</v>
      </c>
      <c r="E11" s="362">
        <f t="shared" si="3"/>
        <v>168707000</v>
      </c>
      <c r="F11" s="364">
        <f t="shared" si="3"/>
        <v>168707000</v>
      </c>
      <c r="G11" s="364">
        <f t="shared" si="3"/>
        <v>11859790</v>
      </c>
      <c r="H11" s="362">
        <f t="shared" si="3"/>
        <v>31716039</v>
      </c>
      <c r="I11" s="362">
        <f t="shared" si="3"/>
        <v>18681045</v>
      </c>
      <c r="J11" s="364">
        <f t="shared" si="3"/>
        <v>62256874</v>
      </c>
      <c r="K11" s="364">
        <f t="shared" si="3"/>
        <v>10673480</v>
      </c>
      <c r="L11" s="362">
        <f t="shared" si="3"/>
        <v>17103245</v>
      </c>
      <c r="M11" s="362">
        <f t="shared" si="3"/>
        <v>3215154</v>
      </c>
      <c r="N11" s="364">
        <f t="shared" si="3"/>
        <v>30991879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93248753</v>
      </c>
      <c r="X11" s="362">
        <f t="shared" si="3"/>
        <v>84353500</v>
      </c>
      <c r="Y11" s="364">
        <f t="shared" si="3"/>
        <v>8895253</v>
      </c>
      <c r="Z11" s="365">
        <f>+IF(X11&lt;&gt;0,+(Y11/X11)*100,0)</f>
        <v>10.545209149590711</v>
      </c>
      <c r="AA11" s="366">
        <f t="shared" si="3"/>
        <v>168707000</v>
      </c>
    </row>
    <row r="12" spans="1:27" ht="13.5">
      <c r="A12" s="291" t="s">
        <v>231</v>
      </c>
      <c r="B12" s="136"/>
      <c r="C12" s="60">
        <v>212219434</v>
      </c>
      <c r="D12" s="340"/>
      <c r="E12" s="60">
        <v>168707000</v>
      </c>
      <c r="F12" s="59">
        <v>168707000</v>
      </c>
      <c r="G12" s="59">
        <v>11859790</v>
      </c>
      <c r="H12" s="60">
        <v>31716039</v>
      </c>
      <c r="I12" s="60">
        <v>18681045</v>
      </c>
      <c r="J12" s="59">
        <v>62256874</v>
      </c>
      <c r="K12" s="59">
        <v>10673480</v>
      </c>
      <c r="L12" s="60">
        <v>17103245</v>
      </c>
      <c r="M12" s="60">
        <v>3215154</v>
      </c>
      <c r="N12" s="59">
        <v>30991879</v>
      </c>
      <c r="O12" s="59"/>
      <c r="P12" s="60"/>
      <c r="Q12" s="60"/>
      <c r="R12" s="59"/>
      <c r="S12" s="59"/>
      <c r="T12" s="60"/>
      <c r="U12" s="60"/>
      <c r="V12" s="59"/>
      <c r="W12" s="59">
        <v>93248753</v>
      </c>
      <c r="X12" s="60">
        <v>84353500</v>
      </c>
      <c r="Y12" s="59">
        <v>8895253</v>
      </c>
      <c r="Z12" s="61">
        <v>10.55</v>
      </c>
      <c r="AA12" s="62">
        <v>168707000</v>
      </c>
    </row>
    <row r="13" spans="1:27" ht="13.5">
      <c r="A13" s="361" t="s">
        <v>207</v>
      </c>
      <c r="B13" s="136"/>
      <c r="C13" s="275">
        <f>+C14</f>
        <v>30180754</v>
      </c>
      <c r="D13" s="341">
        <f aca="true" t="shared" si="4" ref="D13:AA13">+D14</f>
        <v>0</v>
      </c>
      <c r="E13" s="275">
        <f t="shared" si="4"/>
        <v>52000000</v>
      </c>
      <c r="F13" s="342">
        <f t="shared" si="4"/>
        <v>52000000</v>
      </c>
      <c r="G13" s="342">
        <f t="shared" si="4"/>
        <v>6140419</v>
      </c>
      <c r="H13" s="275">
        <f t="shared" si="4"/>
        <v>0</v>
      </c>
      <c r="I13" s="275">
        <f t="shared" si="4"/>
        <v>0</v>
      </c>
      <c r="J13" s="342">
        <f t="shared" si="4"/>
        <v>6140419</v>
      </c>
      <c r="K13" s="342">
        <f t="shared" si="4"/>
        <v>8007565</v>
      </c>
      <c r="L13" s="275">
        <f t="shared" si="4"/>
        <v>0</v>
      </c>
      <c r="M13" s="275">
        <f t="shared" si="4"/>
        <v>5853699</v>
      </c>
      <c r="N13" s="342">
        <f t="shared" si="4"/>
        <v>13861264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20001683</v>
      </c>
      <c r="X13" s="275">
        <f t="shared" si="4"/>
        <v>26000000</v>
      </c>
      <c r="Y13" s="342">
        <f t="shared" si="4"/>
        <v>-5998317</v>
      </c>
      <c r="Z13" s="335">
        <f>+IF(X13&lt;&gt;0,+(Y13/X13)*100,0)</f>
        <v>-23.07045</v>
      </c>
      <c r="AA13" s="273">
        <f t="shared" si="4"/>
        <v>52000000</v>
      </c>
    </row>
    <row r="14" spans="1:27" ht="13.5">
      <c r="A14" s="291" t="s">
        <v>232</v>
      </c>
      <c r="B14" s="136"/>
      <c r="C14" s="60">
        <v>30180754</v>
      </c>
      <c r="D14" s="340"/>
      <c r="E14" s="60">
        <v>52000000</v>
      </c>
      <c r="F14" s="59">
        <v>52000000</v>
      </c>
      <c r="G14" s="59">
        <v>6140419</v>
      </c>
      <c r="H14" s="60"/>
      <c r="I14" s="60"/>
      <c r="J14" s="59">
        <v>6140419</v>
      </c>
      <c r="K14" s="59">
        <v>8007565</v>
      </c>
      <c r="L14" s="60"/>
      <c r="M14" s="60">
        <v>5853699</v>
      </c>
      <c r="N14" s="59">
        <v>13861264</v>
      </c>
      <c r="O14" s="59"/>
      <c r="P14" s="60"/>
      <c r="Q14" s="60"/>
      <c r="R14" s="59"/>
      <c r="S14" s="59"/>
      <c r="T14" s="60"/>
      <c r="U14" s="60"/>
      <c r="V14" s="59"/>
      <c r="W14" s="59">
        <v>20001683</v>
      </c>
      <c r="X14" s="60">
        <v>26000000</v>
      </c>
      <c r="Y14" s="59">
        <v>-5998317</v>
      </c>
      <c r="Z14" s="61">
        <v>-23.07</v>
      </c>
      <c r="AA14" s="62">
        <v>52000000</v>
      </c>
    </row>
    <row r="15" spans="1:27" ht="13.5">
      <c r="A15" s="361" t="s">
        <v>208</v>
      </c>
      <c r="B15" s="136"/>
      <c r="C15" s="60">
        <f aca="true" t="shared" si="5" ref="C15:Y15">SUM(C16:C20)</f>
        <v>61684814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641743</v>
      </c>
      <c r="H15" s="60">
        <f t="shared" si="5"/>
        <v>537370</v>
      </c>
      <c r="I15" s="60">
        <f t="shared" si="5"/>
        <v>0</v>
      </c>
      <c r="J15" s="59">
        <f t="shared" si="5"/>
        <v>1179113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1179113</v>
      </c>
      <c r="X15" s="60">
        <f t="shared" si="5"/>
        <v>0</v>
      </c>
      <c r="Y15" s="59">
        <f t="shared" si="5"/>
        <v>1179113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61684814</v>
      </c>
      <c r="D20" s="340"/>
      <c r="E20" s="60"/>
      <c r="F20" s="59"/>
      <c r="G20" s="59">
        <v>641743</v>
      </c>
      <c r="H20" s="60">
        <v>537370</v>
      </c>
      <c r="I20" s="60"/>
      <c r="J20" s="59">
        <v>1179113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1179113</v>
      </c>
      <c r="X20" s="60"/>
      <c r="Y20" s="59">
        <v>1179113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17798000</v>
      </c>
      <c r="F22" s="345">
        <f t="shared" si="6"/>
        <v>17798000</v>
      </c>
      <c r="G22" s="345">
        <f t="shared" si="6"/>
        <v>0</v>
      </c>
      <c r="H22" s="343">
        <f t="shared" si="6"/>
        <v>0</v>
      </c>
      <c r="I22" s="343">
        <f t="shared" si="6"/>
        <v>1166506</v>
      </c>
      <c r="J22" s="345">
        <f t="shared" si="6"/>
        <v>1166506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1166506</v>
      </c>
      <c r="X22" s="343">
        <f t="shared" si="6"/>
        <v>8899000</v>
      </c>
      <c r="Y22" s="345">
        <f t="shared" si="6"/>
        <v>-7732494</v>
      </c>
      <c r="Z22" s="336">
        <f>+IF(X22&lt;&gt;0,+(Y22/X22)*100,0)</f>
        <v>-86.89171817058097</v>
      </c>
      <c r="AA22" s="350">
        <f>SUM(AA23:AA32)</f>
        <v>17798000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3798000</v>
      </c>
      <c r="F27" s="59">
        <v>3798000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1899000</v>
      </c>
      <c r="Y27" s="59">
        <v>-1899000</v>
      </c>
      <c r="Z27" s="61">
        <v>-100</v>
      </c>
      <c r="AA27" s="62">
        <v>3798000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14000000</v>
      </c>
      <c r="F32" s="59">
        <v>14000000</v>
      </c>
      <c r="G32" s="59"/>
      <c r="H32" s="60"/>
      <c r="I32" s="60">
        <v>1166506</v>
      </c>
      <c r="J32" s="59">
        <v>1166506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1166506</v>
      </c>
      <c r="X32" s="60">
        <v>7000000</v>
      </c>
      <c r="Y32" s="59">
        <v>-5833494</v>
      </c>
      <c r="Z32" s="61">
        <v>-83.34</v>
      </c>
      <c r="AA32" s="62">
        <v>14000000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3163388</v>
      </c>
      <c r="D40" s="344">
        <f t="shared" si="9"/>
        <v>0</v>
      </c>
      <c r="E40" s="343">
        <f t="shared" si="9"/>
        <v>3000000</v>
      </c>
      <c r="F40" s="345">
        <f t="shared" si="9"/>
        <v>3000000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511468</v>
      </c>
      <c r="L40" s="343">
        <f t="shared" si="9"/>
        <v>920572</v>
      </c>
      <c r="M40" s="343">
        <f t="shared" si="9"/>
        <v>1752352</v>
      </c>
      <c r="N40" s="345">
        <f t="shared" si="9"/>
        <v>3184392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3184392</v>
      </c>
      <c r="X40" s="343">
        <f t="shared" si="9"/>
        <v>1500000</v>
      </c>
      <c r="Y40" s="345">
        <f t="shared" si="9"/>
        <v>1684392</v>
      </c>
      <c r="Z40" s="336">
        <f>+IF(X40&lt;&gt;0,+(Y40/X40)*100,0)</f>
        <v>112.2928</v>
      </c>
      <c r="AA40" s="350">
        <f>SUM(AA41:AA49)</f>
        <v>3000000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>
        <v>610895</v>
      </c>
      <c r="N41" s="364">
        <v>610895</v>
      </c>
      <c r="O41" s="364"/>
      <c r="P41" s="362"/>
      <c r="Q41" s="362"/>
      <c r="R41" s="364"/>
      <c r="S41" s="364"/>
      <c r="T41" s="362"/>
      <c r="U41" s="362"/>
      <c r="V41" s="364"/>
      <c r="W41" s="364">
        <v>610895</v>
      </c>
      <c r="X41" s="362"/>
      <c r="Y41" s="364">
        <v>610895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3163388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3000000</v>
      </c>
      <c r="F44" s="53">
        <v>3000000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1500000</v>
      </c>
      <c r="Y44" s="53">
        <v>-1500000</v>
      </c>
      <c r="Z44" s="94">
        <v>-100</v>
      </c>
      <c r="AA44" s="95">
        <v>3000000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>
        <v>511468</v>
      </c>
      <c r="L49" s="54">
        <v>920572</v>
      </c>
      <c r="M49" s="54">
        <v>1141457</v>
      </c>
      <c r="N49" s="53">
        <v>2573497</v>
      </c>
      <c r="O49" s="53"/>
      <c r="P49" s="54"/>
      <c r="Q49" s="54"/>
      <c r="R49" s="53"/>
      <c r="S49" s="53"/>
      <c r="T49" s="54"/>
      <c r="U49" s="54"/>
      <c r="V49" s="53"/>
      <c r="W49" s="53">
        <v>2573497</v>
      </c>
      <c r="X49" s="54"/>
      <c r="Y49" s="53">
        <v>2573497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307248390</v>
      </c>
      <c r="D60" s="346">
        <f t="shared" si="14"/>
        <v>0</v>
      </c>
      <c r="E60" s="219">
        <f t="shared" si="14"/>
        <v>241505000</v>
      </c>
      <c r="F60" s="264">
        <f t="shared" si="14"/>
        <v>241505000</v>
      </c>
      <c r="G60" s="264">
        <f t="shared" si="14"/>
        <v>18641952</v>
      </c>
      <c r="H60" s="219">
        <f t="shared" si="14"/>
        <v>32253409</v>
      </c>
      <c r="I60" s="219">
        <f t="shared" si="14"/>
        <v>19847551</v>
      </c>
      <c r="J60" s="264">
        <f t="shared" si="14"/>
        <v>70742912</v>
      </c>
      <c r="K60" s="264">
        <f t="shared" si="14"/>
        <v>19192513</v>
      </c>
      <c r="L60" s="219">
        <f t="shared" si="14"/>
        <v>18023817</v>
      </c>
      <c r="M60" s="219">
        <f t="shared" si="14"/>
        <v>10821205</v>
      </c>
      <c r="N60" s="264">
        <f t="shared" si="14"/>
        <v>48037535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118780447</v>
      </c>
      <c r="X60" s="219">
        <f t="shared" si="14"/>
        <v>120752500</v>
      </c>
      <c r="Y60" s="264">
        <f t="shared" si="14"/>
        <v>-1972053</v>
      </c>
      <c r="Z60" s="337">
        <f>+IF(X60&lt;&gt;0,+(Y60/X60)*100,0)</f>
        <v>-1.6331363739881162</v>
      </c>
      <c r="AA60" s="232">
        <f>+AA57+AA54+AA51+AA40+AA37+AA34+AA22+AA5</f>
        <v>241505000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2014-02-05T07:23:58Z</dcterms:created>
  <dcterms:modified xsi:type="dcterms:W3CDTF">2014-02-05T07:24:02Z</dcterms:modified>
  <cp:category/>
  <cp:version/>
  <cp:contentType/>
  <cp:contentStatus/>
</cp:coreProperties>
</file>