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<sst xmlns="http://schemas.openxmlformats.org/spreadsheetml/2006/main" count="855" uniqueCount="302">
  <si>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iLembe(DC29)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</si>
  <si>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</si>
  <si>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</si>
  <si>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</si>
  <si>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</si>
  <si>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</si>
  <si>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</si>
  <si>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</si>
  <si>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</si>
  <si>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</si>
  <si>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</si>
  <si>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</si>
  <si>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</si>
  <si>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</si>
  <si>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</si>
  <si>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</si>
  <si>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</si>
  <si>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</si>
  <si>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</si>
  <si>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</si>
  <si>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</si>
  <si>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</si>
  <si>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</si>
  <si>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</si>
  <si>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</si>
  <si>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</si>
  <si>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</si>
  <si>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</si>
  <si>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</si>
  <si>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</si>
  <si>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</si>
  <si>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</si>
  <si>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</si>
  <si>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</si>
  <si>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</si>
  <si>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</si>
  <si>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</si>
  <si>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</si>
  <si>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</si>
  <si>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</si>
  <si>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</si>
  <si>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</si>
  <si>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</si>
  <si>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</si>
  <si>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</si>
  <si>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</si>
  <si>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</si>
  <si>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</si>
  <si>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</si>
  <si>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</si>
  <si>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</si>
  <si>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</si>
  <si>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</si>
  <si>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</si>
  <si>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</si>
  <si>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</si>
  <si>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</si>
  <si>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</si>
  <si>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</si>
  <si>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</si>
  <si>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</si>
  <si>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</si>
  <si>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</si>
  <si>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</si>
  <si>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</si>
  <si>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</si>
  <si>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</si>
  <si>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</si>
  <si>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</si>
  <si>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</si>
  <si>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iLembe(DC29)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</si>
  <si>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</si>
  <si>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</si>
  <si>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</si>
  <si>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</si>
  <si>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</si>
  <si>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</si>
  <si>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</si>
  <si>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</si>
  <si>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</si>
  <si>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</si>
  <si>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</si>
  <si>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</si>
  <si>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</si>
  <si>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</si>
  <si>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</si>
  <si>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</si>
  <si>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</si>
  <si>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</si>
  <si>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</si>
  <si>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</si>
  <si>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</si>
  <si>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</si>
  <si>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</si>
  <si>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</si>
  <si>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</si>
  <si>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</si>
  <si>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</si>
  <si>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</si>
  <si>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</si>
  <si>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iLembe(DC29)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</si>
  <si>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</si>
  <si>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</si>
  <si>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</si>
  <si>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</si>
  <si>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</si>
  <si>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</si>
  <si>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</si>
  <si>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</si>
  <si>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</si>
  <si>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</si>
  <si>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</si>
  <si>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</si>
  <si>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</si>
  <si>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</si>
  <si>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</si>
  <si>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</si>
  <si>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</si>
  <si>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</si>
  <si>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</si>
  <si>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</si>
  <si>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</si>
  <si>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</si>
  <si>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</si>
  <si>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</si>
  <si>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</si>
  <si>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</si>
  <si>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</si>
  <si>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</si>
  <si>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iLembe(DC29)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</si>
  <si>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</si>
  <si>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</si>
  <si>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</si>
  <si>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</si>
  <si>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</si>
  <si>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</si>
  <si>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</si>
  <si>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</si>
  <si>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</si>
  <si>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</si>
  <si>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iLembe(DC29)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</si>
  <si>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</si>
  <si>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</si>
  <si>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</si>
  <si>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</si>
  <si>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</si>
  <si>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</si>
  <si>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</si>
  <si>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</si>
  <si>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</si>
  <si>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</si>
  <si>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</si>
  <si>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</si>
  <si>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</si>
  <si>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</si>
  <si>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</si>
  <si>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</si>
  <si>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</si>
  <si>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</si>
  <si>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</si>
  <si>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</si>
  <si>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</si>
  <si>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</si>
  <si>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</si>
  <si>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</si>
  <si>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</si>
  <si>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</si>
  <si>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</si>
  <si>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</si>
  <si>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</si>
  <si>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</si>
  <si>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</si>
  <si>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</si>
  <si>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</si>
  <si>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iLembe(DC29)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</si>
  <si>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</si>
  <si>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</si>
  <si>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</si>
  <si>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</si>
  <si>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</si>
  <si>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</si>
  <si>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</si>
  <si>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</si>
  <si>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</si>
  <si>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</si>
  <si>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</si>
  <si>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</si>
  <si>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</si>
  <si>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</si>
  <si>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</si>
  <si>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</si>
  <si>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</si>
  <si>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</si>
  <si>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</si>
  <si>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</si>
  <si>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</si>
  <si>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</si>
  <si>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</si>
  <si>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</si>
  <si>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</si>
  <si>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</si>
  <si>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iLembe(DC29)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</si>
  <si>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</si>
  <si>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</si>
  <si>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</si>
  <si>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</si>
  <si>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</si>
  <si>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</si>
  <si>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</si>
  <si>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</si>
  <si>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</si>
  <si>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</si>
  <si>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</si>
  <si>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</si>
  <si>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</si>
  <si>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</si>
  <si>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</si>
  <si>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</si>
  <si>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</si>
  <si>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</si>
  <si>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</si>
  <si>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</si>
  <si>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</si>
  <si>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</si>
  <si>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</si>
  <si>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</si>
  <si>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iLembe(DC29)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</si>
  <si>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</si>
  <si>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</si>
  <si>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</si>
  <si>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</si>
  <si>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</si>
  <si>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</si>
  <si>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</si>
  <si>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</si>
  <si>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</si>
  <si>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</si>
  <si>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</si>
  <si>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</si>
  <si>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</si>
  <si>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</si>
  <si>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</si>
  <si>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</si>
  <si>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</si>
  <si>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</si>
  <si>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</si>
  <si>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</si>
  <si>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</si>
  <si>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</si>
  <si>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</si>
  <si>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</si>
  <si>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</si>
  <si>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</si>
  <si>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</si>
  <si>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</si>
  <si>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</si>
  <si>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</si>
  <si>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</si>
  <si>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</si>
  <si>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</si>
  <si>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</si>
  <si>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</si>
  <si>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iLembe(DC29)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</si>
  <si>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</si>
  <si>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</si>
  <si>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iLembe(DC29)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</si>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</sst>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101506977</v>
      </c>
      <c r="C6" s="19">
        <v>0</v>
      </c>
      <c r="D6" s="59">
        <v>106602498</v>
      </c>
      <c r="E6" s="60">
        <v>106602498</v>
      </c>
      <c r="F6" s="60">
        <v>10618518</v>
      </c>
      <c r="G6" s="60">
        <v>8668988</v>
      </c>
      <c r="H6" s="60">
        <v>7979591</v>
      </c>
      <c r="I6" s="60">
        <v>27267097</v>
      </c>
      <c r="J6" s="60">
        <v>12078367</v>
      </c>
      <c r="K6" s="60">
        <v>9097145</v>
      </c>
      <c r="L6" s="60">
        <v>7070998</v>
      </c>
      <c r="M6" s="60">
        <v>28246510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55513607</v>
      </c>
      <c r="W6" s="60">
        <v>53301249</v>
      </c>
      <c r="X6" s="60">
        <v>2212358</v>
      </c>
      <c r="Y6" s="61">
        <v>4.15</v>
      </c>
      <c r="Z6" s="62">
        <v>106602498</v>
      </c>
    </row>
    <row r="7" spans="1:26" ht="13.5">
      <c r="A7" s="58" t="s">
        <v>33</v>
      </c>
      <c r="B7" s="19">
        <v>5229071</v>
      </c>
      <c r="C7" s="19">
        <v>0</v>
      </c>
      <c r="D7" s="59">
        <v>6600000</v>
      </c>
      <c r="E7" s="60">
        <v>6600000</v>
      </c>
      <c r="F7" s="60">
        <v>250038</v>
      </c>
      <c r="G7" s="60">
        <v>202909</v>
      </c>
      <c r="H7" s="60">
        <v>410142</v>
      </c>
      <c r="I7" s="60">
        <v>863089</v>
      </c>
      <c r="J7" s="60">
        <v>185894</v>
      </c>
      <c r="K7" s="60">
        <v>150231</v>
      </c>
      <c r="L7" s="60">
        <v>0</v>
      </c>
      <c r="M7" s="60">
        <v>336125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1199214</v>
      </c>
      <c r="W7" s="60">
        <v>3300000</v>
      </c>
      <c r="X7" s="60">
        <v>-2100786</v>
      </c>
      <c r="Y7" s="61">
        <v>-63.66</v>
      </c>
      <c r="Z7" s="62">
        <v>6600000</v>
      </c>
    </row>
    <row r="8" spans="1:26" ht="13.5">
      <c r="A8" s="58" t="s">
        <v>34</v>
      </c>
      <c r="B8" s="19">
        <v>276217239</v>
      </c>
      <c r="C8" s="19">
        <v>0</v>
      </c>
      <c r="D8" s="59">
        <v>278320210</v>
      </c>
      <c r="E8" s="60">
        <v>278320210</v>
      </c>
      <c r="F8" s="60">
        <v>105658985</v>
      </c>
      <c r="G8" s="60">
        <v>0</v>
      </c>
      <c r="H8" s="60">
        <v>2590107</v>
      </c>
      <c r="I8" s="60">
        <v>108249092</v>
      </c>
      <c r="J8" s="60">
        <v>2442769</v>
      </c>
      <c r="K8" s="60">
        <v>86763779</v>
      </c>
      <c r="L8" s="60">
        <v>5328078</v>
      </c>
      <c r="M8" s="60">
        <v>94534626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202783718</v>
      </c>
      <c r="W8" s="60">
        <v>139160105</v>
      </c>
      <c r="X8" s="60">
        <v>63623613</v>
      </c>
      <c r="Y8" s="61">
        <v>45.72</v>
      </c>
      <c r="Z8" s="62">
        <v>278320210</v>
      </c>
    </row>
    <row r="9" spans="1:26" ht="13.5">
      <c r="A9" s="58" t="s">
        <v>35</v>
      </c>
      <c r="B9" s="19">
        <v>20860188</v>
      </c>
      <c r="C9" s="19">
        <v>0</v>
      </c>
      <c r="D9" s="59">
        <v>80358634</v>
      </c>
      <c r="E9" s="60">
        <v>80358634</v>
      </c>
      <c r="F9" s="60">
        <v>2340482</v>
      </c>
      <c r="G9" s="60">
        <v>5210145</v>
      </c>
      <c r="H9" s="60">
        <v>2044560</v>
      </c>
      <c r="I9" s="60">
        <v>9595187</v>
      </c>
      <c r="J9" s="60">
        <v>5532084</v>
      </c>
      <c r="K9" s="60">
        <v>22144075</v>
      </c>
      <c r="L9" s="60">
        <v>5589935</v>
      </c>
      <c r="M9" s="60">
        <v>33266094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42861281</v>
      </c>
      <c r="W9" s="60">
        <v>40179317</v>
      </c>
      <c r="X9" s="60">
        <v>2681964</v>
      </c>
      <c r="Y9" s="61">
        <v>6.67</v>
      </c>
      <c r="Z9" s="62">
        <v>80358634</v>
      </c>
    </row>
    <row r="10" spans="1:26" ht="25.5">
      <c r="A10" s="63" t="s">
        <v>277</v>
      </c>
      <c r="B10" s="64">
        <f>SUM(B5:B9)</f>
        <v>403813475</v>
      </c>
      <c r="C10" s="64">
        <f>SUM(C5:C9)</f>
        <v>0</v>
      </c>
      <c r="D10" s="65">
        <f aca="true" t="shared" si="0" ref="D10:Z10">SUM(D5:D9)</f>
        <v>471881342</v>
      </c>
      <c r="E10" s="66">
        <f t="shared" si="0"/>
        <v>471881342</v>
      </c>
      <c r="F10" s="66">
        <f t="shared" si="0"/>
        <v>118868023</v>
      </c>
      <c r="G10" s="66">
        <f t="shared" si="0"/>
        <v>14082042</v>
      </c>
      <c r="H10" s="66">
        <f t="shared" si="0"/>
        <v>13024400</v>
      </c>
      <c r="I10" s="66">
        <f t="shared" si="0"/>
        <v>145974465</v>
      </c>
      <c r="J10" s="66">
        <f t="shared" si="0"/>
        <v>20239114</v>
      </c>
      <c r="K10" s="66">
        <f t="shared" si="0"/>
        <v>118155230</v>
      </c>
      <c r="L10" s="66">
        <f t="shared" si="0"/>
        <v>17989011</v>
      </c>
      <c r="M10" s="66">
        <f t="shared" si="0"/>
        <v>156383355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302357820</v>
      </c>
      <c r="W10" s="66">
        <f t="shared" si="0"/>
        <v>235940671</v>
      </c>
      <c r="X10" s="66">
        <f t="shared" si="0"/>
        <v>66417149</v>
      </c>
      <c r="Y10" s="67">
        <f>+IF(W10&lt;&gt;0,(X10/W10)*100,0)</f>
        <v>28.149936472800825</v>
      </c>
      <c r="Z10" s="68">
        <f t="shared" si="0"/>
        <v>471881342</v>
      </c>
    </row>
    <row r="11" spans="1:26" ht="13.5">
      <c r="A11" s="58" t="s">
        <v>37</v>
      </c>
      <c r="B11" s="19">
        <v>103977528</v>
      </c>
      <c r="C11" s="19">
        <v>0</v>
      </c>
      <c r="D11" s="59">
        <v>122881820</v>
      </c>
      <c r="E11" s="60">
        <v>122881820</v>
      </c>
      <c r="F11" s="60">
        <v>9953118</v>
      </c>
      <c r="G11" s="60">
        <v>10380982</v>
      </c>
      <c r="H11" s="60">
        <v>11502249</v>
      </c>
      <c r="I11" s="60">
        <v>31836349</v>
      </c>
      <c r="J11" s="60">
        <v>10790542</v>
      </c>
      <c r="K11" s="60">
        <v>15412356</v>
      </c>
      <c r="L11" s="60">
        <v>9719658</v>
      </c>
      <c r="M11" s="60">
        <v>35922556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67758905</v>
      </c>
      <c r="W11" s="60">
        <v>61440910</v>
      </c>
      <c r="X11" s="60">
        <v>6317995</v>
      </c>
      <c r="Y11" s="61">
        <v>10.28</v>
      </c>
      <c r="Z11" s="62">
        <v>122881820</v>
      </c>
    </row>
    <row r="12" spans="1:26" ht="13.5">
      <c r="A12" s="58" t="s">
        <v>38</v>
      </c>
      <c r="B12" s="19">
        <v>5730772</v>
      </c>
      <c r="C12" s="19">
        <v>0</v>
      </c>
      <c r="D12" s="59">
        <v>7189382</v>
      </c>
      <c r="E12" s="60">
        <v>7189382</v>
      </c>
      <c r="F12" s="60">
        <v>503808</v>
      </c>
      <c r="G12" s="60">
        <v>497007</v>
      </c>
      <c r="H12" s="60">
        <v>521483</v>
      </c>
      <c r="I12" s="60">
        <v>1522298</v>
      </c>
      <c r="J12" s="60">
        <v>513187</v>
      </c>
      <c r="K12" s="60">
        <v>471417</v>
      </c>
      <c r="L12" s="60">
        <v>557925</v>
      </c>
      <c r="M12" s="60">
        <v>1542529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3064827</v>
      </c>
      <c r="W12" s="60">
        <v>3594691</v>
      </c>
      <c r="X12" s="60">
        <v>-529864</v>
      </c>
      <c r="Y12" s="61">
        <v>-14.74</v>
      </c>
      <c r="Z12" s="62">
        <v>7189382</v>
      </c>
    </row>
    <row r="13" spans="1:26" ht="13.5">
      <c r="A13" s="58" t="s">
        <v>278</v>
      </c>
      <c r="B13" s="19">
        <v>25596215</v>
      </c>
      <c r="C13" s="19">
        <v>0</v>
      </c>
      <c r="D13" s="59">
        <v>31600000</v>
      </c>
      <c r="E13" s="60">
        <v>31600000</v>
      </c>
      <c r="F13" s="60">
        <v>2566667</v>
      </c>
      <c r="G13" s="60">
        <v>2566666</v>
      </c>
      <c r="H13" s="60">
        <v>2566666</v>
      </c>
      <c r="I13" s="60">
        <v>7699999</v>
      </c>
      <c r="J13" s="60">
        <v>7794071</v>
      </c>
      <c r="K13" s="60">
        <v>-1260535</v>
      </c>
      <c r="L13" s="60">
        <v>2710051</v>
      </c>
      <c r="M13" s="60">
        <v>9243587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16943586</v>
      </c>
      <c r="W13" s="60">
        <v>15800000</v>
      </c>
      <c r="X13" s="60">
        <v>1143586</v>
      </c>
      <c r="Y13" s="61">
        <v>7.24</v>
      </c>
      <c r="Z13" s="62">
        <v>31600000</v>
      </c>
    </row>
    <row r="14" spans="1:26" ht="13.5">
      <c r="A14" s="58" t="s">
        <v>40</v>
      </c>
      <c r="B14" s="19">
        <v>9756882</v>
      </c>
      <c r="C14" s="19">
        <v>0</v>
      </c>
      <c r="D14" s="59">
        <v>12100000</v>
      </c>
      <c r="E14" s="60">
        <v>12100000</v>
      </c>
      <c r="F14" s="60">
        <v>0</v>
      </c>
      <c r="G14" s="60">
        <v>0</v>
      </c>
      <c r="H14" s="60">
        <v>3680460</v>
      </c>
      <c r="I14" s="60">
        <v>3680460</v>
      </c>
      <c r="J14" s="60">
        <v>22738</v>
      </c>
      <c r="K14" s="60">
        <v>0</v>
      </c>
      <c r="L14" s="60">
        <v>858571</v>
      </c>
      <c r="M14" s="60">
        <v>881309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4561769</v>
      </c>
      <c r="W14" s="60">
        <v>6050000</v>
      </c>
      <c r="X14" s="60">
        <v>-1488231</v>
      </c>
      <c r="Y14" s="61">
        <v>-24.6</v>
      </c>
      <c r="Z14" s="62">
        <v>12100000</v>
      </c>
    </row>
    <row r="15" spans="1:26" ht="13.5">
      <c r="A15" s="58" t="s">
        <v>41</v>
      </c>
      <c r="B15" s="19">
        <v>92183324</v>
      </c>
      <c r="C15" s="19">
        <v>0</v>
      </c>
      <c r="D15" s="59">
        <v>77618974</v>
      </c>
      <c r="E15" s="60">
        <v>77618974</v>
      </c>
      <c r="F15" s="60">
        <v>5119294</v>
      </c>
      <c r="G15" s="60">
        <v>9073036</v>
      </c>
      <c r="H15" s="60">
        <v>10199913</v>
      </c>
      <c r="I15" s="60">
        <v>24392243</v>
      </c>
      <c r="J15" s="60">
        <v>7809730</v>
      </c>
      <c r="K15" s="60">
        <v>7949611</v>
      </c>
      <c r="L15" s="60">
        <v>6990352</v>
      </c>
      <c r="M15" s="60">
        <v>22749693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47141936</v>
      </c>
      <c r="W15" s="60">
        <v>38809487</v>
      </c>
      <c r="X15" s="60">
        <v>8332449</v>
      </c>
      <c r="Y15" s="61">
        <v>21.47</v>
      </c>
      <c r="Z15" s="62">
        <v>77618974</v>
      </c>
    </row>
    <row r="16" spans="1:26" ht="13.5">
      <c r="A16" s="69" t="s">
        <v>42</v>
      </c>
      <c r="B16" s="19">
        <v>45605916</v>
      </c>
      <c r="C16" s="19">
        <v>0</v>
      </c>
      <c r="D16" s="59">
        <v>26039973</v>
      </c>
      <c r="E16" s="60">
        <v>26039973</v>
      </c>
      <c r="F16" s="60">
        <v>106368</v>
      </c>
      <c r="G16" s="60">
        <v>448715</v>
      </c>
      <c r="H16" s="60">
        <v>2311797</v>
      </c>
      <c r="I16" s="60">
        <v>2866880</v>
      </c>
      <c r="J16" s="60">
        <v>2610684</v>
      </c>
      <c r="K16" s="60">
        <v>2466751</v>
      </c>
      <c r="L16" s="60">
        <v>5285738</v>
      </c>
      <c r="M16" s="60">
        <v>10363173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13230053</v>
      </c>
      <c r="W16" s="60">
        <v>13019987</v>
      </c>
      <c r="X16" s="60">
        <v>210066</v>
      </c>
      <c r="Y16" s="61">
        <v>1.61</v>
      </c>
      <c r="Z16" s="62">
        <v>26039973</v>
      </c>
    </row>
    <row r="17" spans="1:26" ht="13.5">
      <c r="A17" s="58" t="s">
        <v>43</v>
      </c>
      <c r="B17" s="19">
        <v>151387262</v>
      </c>
      <c r="C17" s="19">
        <v>0</v>
      </c>
      <c r="D17" s="59">
        <v>169541202</v>
      </c>
      <c r="E17" s="60">
        <v>169541202</v>
      </c>
      <c r="F17" s="60">
        <v>19802869</v>
      </c>
      <c r="G17" s="60">
        <v>17501640</v>
      </c>
      <c r="H17" s="60">
        <v>12487051</v>
      </c>
      <c r="I17" s="60">
        <v>49791560</v>
      </c>
      <c r="J17" s="60">
        <v>10337628</v>
      </c>
      <c r="K17" s="60">
        <v>11413677</v>
      </c>
      <c r="L17" s="60">
        <v>8697414</v>
      </c>
      <c r="M17" s="60">
        <v>30448719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80240279</v>
      </c>
      <c r="W17" s="60">
        <v>84770601</v>
      </c>
      <c r="X17" s="60">
        <v>-4530322</v>
      </c>
      <c r="Y17" s="61">
        <v>-5.34</v>
      </c>
      <c r="Z17" s="62">
        <v>169541202</v>
      </c>
    </row>
    <row r="18" spans="1:26" ht="13.5">
      <c r="A18" s="70" t="s">
        <v>44</v>
      </c>
      <c r="B18" s="71">
        <f>SUM(B11:B17)</f>
        <v>434237899</v>
      </c>
      <c r="C18" s="71">
        <f>SUM(C11:C17)</f>
        <v>0</v>
      </c>
      <c r="D18" s="72">
        <f aca="true" t="shared" si="1" ref="D18:Z18">SUM(D11:D17)</f>
        <v>446971351</v>
      </c>
      <c r="E18" s="73">
        <f t="shared" si="1"/>
        <v>446971351</v>
      </c>
      <c r="F18" s="73">
        <f t="shared" si="1"/>
        <v>38052124</v>
      </c>
      <c r="G18" s="73">
        <f t="shared" si="1"/>
        <v>40468046</v>
      </c>
      <c r="H18" s="73">
        <f t="shared" si="1"/>
        <v>43269619</v>
      </c>
      <c r="I18" s="73">
        <f t="shared" si="1"/>
        <v>121789789</v>
      </c>
      <c r="J18" s="73">
        <f t="shared" si="1"/>
        <v>39878580</v>
      </c>
      <c r="K18" s="73">
        <f t="shared" si="1"/>
        <v>36453277</v>
      </c>
      <c r="L18" s="73">
        <f t="shared" si="1"/>
        <v>34819709</v>
      </c>
      <c r="M18" s="73">
        <f t="shared" si="1"/>
        <v>111151566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232941355</v>
      </c>
      <c r="W18" s="73">
        <f t="shared" si="1"/>
        <v>223485676</v>
      </c>
      <c r="X18" s="73">
        <f t="shared" si="1"/>
        <v>9455679</v>
      </c>
      <c r="Y18" s="67">
        <f>+IF(W18&lt;&gt;0,(X18/W18)*100,0)</f>
        <v>4.231000021674767</v>
      </c>
      <c r="Z18" s="74">
        <f t="shared" si="1"/>
        <v>446971351</v>
      </c>
    </row>
    <row r="19" spans="1:26" ht="13.5">
      <c r="A19" s="70" t="s">
        <v>45</v>
      </c>
      <c r="B19" s="75">
        <f>+B10-B18</f>
        <v>-30424424</v>
      </c>
      <c r="C19" s="75">
        <f>+C10-C18</f>
        <v>0</v>
      </c>
      <c r="D19" s="76">
        <f aca="true" t="shared" si="2" ref="D19:Z19">+D10-D18</f>
        <v>24909991</v>
      </c>
      <c r="E19" s="77">
        <f t="shared" si="2"/>
        <v>24909991</v>
      </c>
      <c r="F19" s="77">
        <f t="shared" si="2"/>
        <v>80815899</v>
      </c>
      <c r="G19" s="77">
        <f t="shared" si="2"/>
        <v>-26386004</v>
      </c>
      <c r="H19" s="77">
        <f t="shared" si="2"/>
        <v>-30245219</v>
      </c>
      <c r="I19" s="77">
        <f t="shared" si="2"/>
        <v>24184676</v>
      </c>
      <c r="J19" s="77">
        <f t="shared" si="2"/>
        <v>-19639466</v>
      </c>
      <c r="K19" s="77">
        <f t="shared" si="2"/>
        <v>81701953</v>
      </c>
      <c r="L19" s="77">
        <f t="shared" si="2"/>
        <v>-16830698</v>
      </c>
      <c r="M19" s="77">
        <f t="shared" si="2"/>
        <v>45231789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69416465</v>
      </c>
      <c r="W19" s="77">
        <f>IF(E10=E18,0,W10-W18)</f>
        <v>12454995</v>
      </c>
      <c r="X19" s="77">
        <f t="shared" si="2"/>
        <v>56961470</v>
      </c>
      <c r="Y19" s="78">
        <f>+IF(W19&lt;&gt;0,(X19/W19)*100,0)</f>
        <v>457.33836103507065</v>
      </c>
      <c r="Z19" s="79">
        <f t="shared" si="2"/>
        <v>24909991</v>
      </c>
    </row>
    <row r="20" spans="1:26" ht="13.5">
      <c r="A20" s="58" t="s">
        <v>46</v>
      </c>
      <c r="B20" s="19">
        <v>312942946</v>
      </c>
      <c r="C20" s="19">
        <v>0</v>
      </c>
      <c r="D20" s="59">
        <v>322365789</v>
      </c>
      <c r="E20" s="60">
        <v>322365789</v>
      </c>
      <c r="F20" s="60">
        <v>2326789</v>
      </c>
      <c r="G20" s="60">
        <v>13193292</v>
      </c>
      <c r="H20" s="60">
        <v>16442600</v>
      </c>
      <c r="I20" s="60">
        <v>31962681</v>
      </c>
      <c r="J20" s="60">
        <v>26523712</v>
      </c>
      <c r="K20" s="60">
        <v>37901762</v>
      </c>
      <c r="L20" s="60">
        <v>38237666</v>
      </c>
      <c r="M20" s="60">
        <v>102663140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134625821</v>
      </c>
      <c r="W20" s="60">
        <v>161182895</v>
      </c>
      <c r="X20" s="60">
        <v>-26557074</v>
      </c>
      <c r="Y20" s="61">
        <v>-16.48</v>
      </c>
      <c r="Z20" s="62">
        <v>322365789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282518522</v>
      </c>
      <c r="C22" s="86">
        <f>SUM(C19:C21)</f>
        <v>0</v>
      </c>
      <c r="D22" s="87">
        <f aca="true" t="shared" si="3" ref="D22:Z22">SUM(D19:D21)</f>
        <v>347275780</v>
      </c>
      <c r="E22" s="88">
        <f t="shared" si="3"/>
        <v>347275780</v>
      </c>
      <c r="F22" s="88">
        <f t="shared" si="3"/>
        <v>83142688</v>
      </c>
      <c r="G22" s="88">
        <f t="shared" si="3"/>
        <v>-13192712</v>
      </c>
      <c r="H22" s="88">
        <f t="shared" si="3"/>
        <v>-13802619</v>
      </c>
      <c r="I22" s="88">
        <f t="shared" si="3"/>
        <v>56147357</v>
      </c>
      <c r="J22" s="88">
        <f t="shared" si="3"/>
        <v>6884246</v>
      </c>
      <c r="K22" s="88">
        <f t="shared" si="3"/>
        <v>119603715</v>
      </c>
      <c r="L22" s="88">
        <f t="shared" si="3"/>
        <v>21406968</v>
      </c>
      <c r="M22" s="88">
        <f t="shared" si="3"/>
        <v>147894929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204042286</v>
      </c>
      <c r="W22" s="88">
        <f t="shared" si="3"/>
        <v>173637890</v>
      </c>
      <c r="X22" s="88">
        <f t="shared" si="3"/>
        <v>30404396</v>
      </c>
      <c r="Y22" s="89">
        <f>+IF(W22&lt;&gt;0,(X22/W22)*100,0)</f>
        <v>17.510231205873325</v>
      </c>
      <c r="Z22" s="90">
        <f t="shared" si="3"/>
        <v>347275780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282518522</v>
      </c>
      <c r="C24" s="75">
        <f>SUM(C22:C23)</f>
        <v>0</v>
      </c>
      <c r="D24" s="76">
        <f aca="true" t="shared" si="4" ref="D24:Z24">SUM(D22:D23)</f>
        <v>347275780</v>
      </c>
      <c r="E24" s="77">
        <f t="shared" si="4"/>
        <v>347275780</v>
      </c>
      <c r="F24" s="77">
        <f t="shared" si="4"/>
        <v>83142688</v>
      </c>
      <c r="G24" s="77">
        <f t="shared" si="4"/>
        <v>-13192712</v>
      </c>
      <c r="H24" s="77">
        <f t="shared" si="4"/>
        <v>-13802619</v>
      </c>
      <c r="I24" s="77">
        <f t="shared" si="4"/>
        <v>56147357</v>
      </c>
      <c r="J24" s="77">
        <f t="shared" si="4"/>
        <v>6884246</v>
      </c>
      <c r="K24" s="77">
        <f t="shared" si="4"/>
        <v>119603715</v>
      </c>
      <c r="L24" s="77">
        <f t="shared" si="4"/>
        <v>21406968</v>
      </c>
      <c r="M24" s="77">
        <f t="shared" si="4"/>
        <v>147894929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204042286</v>
      </c>
      <c r="W24" s="77">
        <f t="shared" si="4"/>
        <v>173637890</v>
      </c>
      <c r="X24" s="77">
        <f t="shared" si="4"/>
        <v>30404396</v>
      </c>
      <c r="Y24" s="78">
        <f>+IF(W24&lt;&gt;0,(X24/W24)*100,0)</f>
        <v>17.510231205873325</v>
      </c>
      <c r="Z24" s="79">
        <f t="shared" si="4"/>
        <v>347275780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294502500</v>
      </c>
      <c r="C27" s="22">
        <v>0</v>
      </c>
      <c r="D27" s="99">
        <v>352455123</v>
      </c>
      <c r="E27" s="100">
        <v>352455123</v>
      </c>
      <c r="F27" s="100">
        <v>5363551</v>
      </c>
      <c r="G27" s="100">
        <v>22439810</v>
      </c>
      <c r="H27" s="100">
        <v>15690954</v>
      </c>
      <c r="I27" s="100">
        <v>43494315</v>
      </c>
      <c r="J27" s="100">
        <v>34723060</v>
      </c>
      <c r="K27" s="100">
        <v>26362458</v>
      </c>
      <c r="L27" s="100">
        <v>34512944</v>
      </c>
      <c r="M27" s="100">
        <v>95598462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139092777</v>
      </c>
      <c r="W27" s="100">
        <v>176227562</v>
      </c>
      <c r="X27" s="100">
        <v>-37134785</v>
      </c>
      <c r="Y27" s="101">
        <v>-21.07</v>
      </c>
      <c r="Z27" s="102">
        <v>352455123</v>
      </c>
    </row>
    <row r="28" spans="1:26" ht="13.5">
      <c r="A28" s="103" t="s">
        <v>46</v>
      </c>
      <c r="B28" s="19">
        <v>176946304</v>
      </c>
      <c r="C28" s="19">
        <v>0</v>
      </c>
      <c r="D28" s="59">
        <v>208330702</v>
      </c>
      <c r="E28" s="60">
        <v>208330702</v>
      </c>
      <c r="F28" s="60">
        <v>3238253</v>
      </c>
      <c r="G28" s="60">
        <v>14884653</v>
      </c>
      <c r="H28" s="60">
        <v>9790201</v>
      </c>
      <c r="I28" s="60">
        <v>27913107</v>
      </c>
      <c r="J28" s="60">
        <v>27774350</v>
      </c>
      <c r="K28" s="60">
        <v>11975950</v>
      </c>
      <c r="L28" s="60">
        <v>23743291</v>
      </c>
      <c r="M28" s="60">
        <v>63493591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91406698</v>
      </c>
      <c r="W28" s="60">
        <v>104165351</v>
      </c>
      <c r="X28" s="60">
        <v>-12758653</v>
      </c>
      <c r="Y28" s="61">
        <v>-12.25</v>
      </c>
      <c r="Z28" s="62">
        <v>208330702</v>
      </c>
    </row>
    <row r="29" spans="1:26" ht="13.5">
      <c r="A29" s="58" t="s">
        <v>282</v>
      </c>
      <c r="B29" s="19">
        <v>87719298</v>
      </c>
      <c r="C29" s="19">
        <v>0</v>
      </c>
      <c r="D29" s="59">
        <v>114035088</v>
      </c>
      <c r="E29" s="60">
        <v>114035088</v>
      </c>
      <c r="F29" s="60">
        <v>1113312</v>
      </c>
      <c r="G29" s="60">
        <v>6058318</v>
      </c>
      <c r="H29" s="60">
        <v>6427915</v>
      </c>
      <c r="I29" s="60">
        <v>13599545</v>
      </c>
      <c r="J29" s="60">
        <v>4713177</v>
      </c>
      <c r="K29" s="60">
        <v>12122651</v>
      </c>
      <c r="L29" s="60">
        <v>9374900</v>
      </c>
      <c r="M29" s="60">
        <v>26210728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39810273</v>
      </c>
      <c r="W29" s="60">
        <v>57017544</v>
      </c>
      <c r="X29" s="60">
        <v>-17207271</v>
      </c>
      <c r="Y29" s="61">
        <v>-30.18</v>
      </c>
      <c r="Z29" s="62">
        <v>114035088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29836898</v>
      </c>
      <c r="C31" s="19">
        <v>0</v>
      </c>
      <c r="D31" s="59">
        <v>30089333</v>
      </c>
      <c r="E31" s="60">
        <v>30089333</v>
      </c>
      <c r="F31" s="60">
        <v>1011986</v>
      </c>
      <c r="G31" s="60">
        <v>1496839</v>
      </c>
      <c r="H31" s="60">
        <v>-527162</v>
      </c>
      <c r="I31" s="60">
        <v>1981663</v>
      </c>
      <c r="J31" s="60">
        <v>2235532</v>
      </c>
      <c r="K31" s="60">
        <v>2263857</v>
      </c>
      <c r="L31" s="60">
        <v>1394753</v>
      </c>
      <c r="M31" s="60">
        <v>5894142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7875805</v>
      </c>
      <c r="W31" s="60">
        <v>15044667</v>
      </c>
      <c r="X31" s="60">
        <v>-7168862</v>
      </c>
      <c r="Y31" s="61">
        <v>-47.65</v>
      </c>
      <c r="Z31" s="62">
        <v>30089333</v>
      </c>
    </row>
    <row r="32" spans="1:26" ht="13.5">
      <c r="A32" s="70" t="s">
        <v>54</v>
      </c>
      <c r="B32" s="22">
        <f>SUM(B28:B31)</f>
        <v>294502500</v>
      </c>
      <c r="C32" s="22">
        <f>SUM(C28:C31)</f>
        <v>0</v>
      </c>
      <c r="D32" s="99">
        <f aca="true" t="shared" si="5" ref="D32:Z32">SUM(D28:D31)</f>
        <v>352455123</v>
      </c>
      <c r="E32" s="100">
        <f t="shared" si="5"/>
        <v>352455123</v>
      </c>
      <c r="F32" s="100">
        <f t="shared" si="5"/>
        <v>5363551</v>
      </c>
      <c r="G32" s="100">
        <f t="shared" si="5"/>
        <v>22439810</v>
      </c>
      <c r="H32" s="100">
        <f t="shared" si="5"/>
        <v>15690954</v>
      </c>
      <c r="I32" s="100">
        <f t="shared" si="5"/>
        <v>43494315</v>
      </c>
      <c r="J32" s="100">
        <f t="shared" si="5"/>
        <v>34723059</v>
      </c>
      <c r="K32" s="100">
        <f t="shared" si="5"/>
        <v>26362458</v>
      </c>
      <c r="L32" s="100">
        <f t="shared" si="5"/>
        <v>34512944</v>
      </c>
      <c r="M32" s="100">
        <f t="shared" si="5"/>
        <v>95598461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139092776</v>
      </c>
      <c r="W32" s="100">
        <f t="shared" si="5"/>
        <v>176227562</v>
      </c>
      <c r="X32" s="100">
        <f t="shared" si="5"/>
        <v>-37134786</v>
      </c>
      <c r="Y32" s="101">
        <f>+IF(W32&lt;&gt;0,(X32/W32)*100,0)</f>
        <v>-21.07206476589627</v>
      </c>
      <c r="Z32" s="102">
        <f t="shared" si="5"/>
        <v>352455123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157187422</v>
      </c>
      <c r="C35" s="19">
        <v>0</v>
      </c>
      <c r="D35" s="59">
        <v>105343098</v>
      </c>
      <c r="E35" s="60">
        <v>105343098</v>
      </c>
      <c r="F35" s="60">
        <v>228613483</v>
      </c>
      <c r="G35" s="60">
        <v>203133728</v>
      </c>
      <c r="H35" s="60">
        <v>176260821</v>
      </c>
      <c r="I35" s="60">
        <v>176260821</v>
      </c>
      <c r="J35" s="60">
        <v>167036316</v>
      </c>
      <c r="K35" s="60">
        <v>236477728</v>
      </c>
      <c r="L35" s="60">
        <v>242373843</v>
      </c>
      <c r="M35" s="60">
        <v>242373843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242373843</v>
      </c>
      <c r="W35" s="60">
        <v>52671549</v>
      </c>
      <c r="X35" s="60">
        <v>189702294</v>
      </c>
      <c r="Y35" s="61">
        <v>360.16</v>
      </c>
      <c r="Z35" s="62">
        <v>105343098</v>
      </c>
    </row>
    <row r="36" spans="1:26" ht="13.5">
      <c r="A36" s="58" t="s">
        <v>57</v>
      </c>
      <c r="B36" s="19">
        <v>1182989840</v>
      </c>
      <c r="C36" s="19">
        <v>0</v>
      </c>
      <c r="D36" s="59">
        <v>1534177124</v>
      </c>
      <c r="E36" s="60">
        <v>1534177124</v>
      </c>
      <c r="F36" s="60">
        <v>1185908462</v>
      </c>
      <c r="G36" s="60">
        <v>1205903344</v>
      </c>
      <c r="H36" s="60">
        <v>1219068297</v>
      </c>
      <c r="I36" s="60">
        <v>1219068297</v>
      </c>
      <c r="J36" s="60">
        <v>1246119022</v>
      </c>
      <c r="K36" s="60">
        <v>1274144449</v>
      </c>
      <c r="L36" s="60">
        <v>1308604614</v>
      </c>
      <c r="M36" s="60">
        <v>1308604614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1308604614</v>
      </c>
      <c r="W36" s="60">
        <v>767088562</v>
      </c>
      <c r="X36" s="60">
        <v>541516052</v>
      </c>
      <c r="Y36" s="61">
        <v>70.59</v>
      </c>
      <c r="Z36" s="62">
        <v>1534177124</v>
      </c>
    </row>
    <row r="37" spans="1:26" ht="13.5">
      <c r="A37" s="58" t="s">
        <v>58</v>
      </c>
      <c r="B37" s="19">
        <v>154381699</v>
      </c>
      <c r="C37" s="19">
        <v>0</v>
      </c>
      <c r="D37" s="59">
        <v>56272674</v>
      </c>
      <c r="E37" s="60">
        <v>56272674</v>
      </c>
      <c r="F37" s="60">
        <v>163314580</v>
      </c>
      <c r="G37" s="60">
        <v>153321973</v>
      </c>
      <c r="H37" s="60">
        <v>155241408</v>
      </c>
      <c r="I37" s="60">
        <v>155241408</v>
      </c>
      <c r="J37" s="60">
        <v>167132916</v>
      </c>
      <c r="K37" s="60">
        <v>145733404</v>
      </c>
      <c r="L37" s="60">
        <v>163481542</v>
      </c>
      <c r="M37" s="60">
        <v>163481542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163481542</v>
      </c>
      <c r="W37" s="60">
        <v>28136337</v>
      </c>
      <c r="X37" s="60">
        <v>135345205</v>
      </c>
      <c r="Y37" s="61">
        <v>481.03</v>
      </c>
      <c r="Z37" s="62">
        <v>56272674</v>
      </c>
    </row>
    <row r="38" spans="1:26" ht="13.5">
      <c r="A38" s="58" t="s">
        <v>59</v>
      </c>
      <c r="B38" s="19">
        <v>95416231</v>
      </c>
      <c r="C38" s="19">
        <v>0</v>
      </c>
      <c r="D38" s="59">
        <v>96364767</v>
      </c>
      <c r="E38" s="60">
        <v>96364767</v>
      </c>
      <c r="F38" s="60">
        <v>95510293</v>
      </c>
      <c r="G38" s="60">
        <v>95604356</v>
      </c>
      <c r="H38" s="60">
        <v>93964155</v>
      </c>
      <c r="I38" s="60">
        <v>93964155</v>
      </c>
      <c r="J38" s="60">
        <v>94427213</v>
      </c>
      <c r="K38" s="60">
        <v>94521277</v>
      </c>
      <c r="L38" s="60">
        <v>94584573</v>
      </c>
      <c r="M38" s="60">
        <v>94584573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94584573</v>
      </c>
      <c r="W38" s="60">
        <v>48182384</v>
      </c>
      <c r="X38" s="60">
        <v>46402189</v>
      </c>
      <c r="Y38" s="61">
        <v>96.31</v>
      </c>
      <c r="Z38" s="62">
        <v>96364767</v>
      </c>
    </row>
    <row r="39" spans="1:26" ht="13.5">
      <c r="A39" s="58" t="s">
        <v>60</v>
      </c>
      <c r="B39" s="19">
        <v>1090379332</v>
      </c>
      <c r="C39" s="19">
        <v>0</v>
      </c>
      <c r="D39" s="59">
        <v>1486882781</v>
      </c>
      <c r="E39" s="60">
        <v>1486882781</v>
      </c>
      <c r="F39" s="60">
        <v>1155697072</v>
      </c>
      <c r="G39" s="60">
        <v>1160110743</v>
      </c>
      <c r="H39" s="60">
        <v>1146123555</v>
      </c>
      <c r="I39" s="60">
        <v>1146123555</v>
      </c>
      <c r="J39" s="60">
        <v>1151595210</v>
      </c>
      <c r="K39" s="60">
        <v>1270367496</v>
      </c>
      <c r="L39" s="60">
        <v>1292912342</v>
      </c>
      <c r="M39" s="60">
        <v>1292912342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1292912342</v>
      </c>
      <c r="W39" s="60">
        <v>743441391</v>
      </c>
      <c r="X39" s="60">
        <v>549470951</v>
      </c>
      <c r="Y39" s="61">
        <v>73.91</v>
      </c>
      <c r="Z39" s="62">
        <v>1486882781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199277632</v>
      </c>
      <c r="C42" s="19">
        <v>0</v>
      </c>
      <c r="D42" s="59">
        <v>256417298</v>
      </c>
      <c r="E42" s="60">
        <v>256417298</v>
      </c>
      <c r="F42" s="60">
        <v>94330530</v>
      </c>
      <c r="G42" s="60">
        <v>-10483829</v>
      </c>
      <c r="H42" s="60">
        <v>-8713965</v>
      </c>
      <c r="I42" s="60">
        <v>75132736</v>
      </c>
      <c r="J42" s="60">
        <v>21812971</v>
      </c>
      <c r="K42" s="60">
        <v>96839518</v>
      </c>
      <c r="L42" s="60">
        <v>18530042</v>
      </c>
      <c r="M42" s="60">
        <v>137182531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212315267</v>
      </c>
      <c r="W42" s="60">
        <v>185092650</v>
      </c>
      <c r="X42" s="60">
        <v>27222617</v>
      </c>
      <c r="Y42" s="61">
        <v>14.71</v>
      </c>
      <c r="Z42" s="62">
        <v>256417298</v>
      </c>
    </row>
    <row r="43" spans="1:26" ht="13.5">
      <c r="A43" s="58" t="s">
        <v>63</v>
      </c>
      <c r="B43" s="19">
        <v>-204623436</v>
      </c>
      <c r="C43" s="19">
        <v>0</v>
      </c>
      <c r="D43" s="59">
        <v>-239994389</v>
      </c>
      <c r="E43" s="60">
        <v>-239994389</v>
      </c>
      <c r="F43" s="60">
        <v>-5485288</v>
      </c>
      <c r="G43" s="60">
        <v>-22561548</v>
      </c>
      <c r="H43" s="60">
        <v>-15808765</v>
      </c>
      <c r="I43" s="60">
        <v>-43855601</v>
      </c>
      <c r="J43" s="60">
        <v>-34844797</v>
      </c>
      <c r="K43" s="60">
        <v>-26480268</v>
      </c>
      <c r="L43" s="60">
        <v>-34634681</v>
      </c>
      <c r="M43" s="60">
        <v>-95959746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-139815347</v>
      </c>
      <c r="W43" s="60">
        <v>-119997192</v>
      </c>
      <c r="X43" s="60">
        <v>-19818155</v>
      </c>
      <c r="Y43" s="61">
        <v>16.52</v>
      </c>
      <c r="Z43" s="62">
        <v>-239994389</v>
      </c>
    </row>
    <row r="44" spans="1:26" ht="13.5">
      <c r="A44" s="58" t="s">
        <v>64</v>
      </c>
      <c r="B44" s="19">
        <v>-2762074</v>
      </c>
      <c r="C44" s="19">
        <v>0</v>
      </c>
      <c r="D44" s="59">
        <v>-2529525</v>
      </c>
      <c r="E44" s="60">
        <v>-2529525</v>
      </c>
      <c r="F44" s="60">
        <v>0</v>
      </c>
      <c r="G44" s="60">
        <v>0</v>
      </c>
      <c r="H44" s="60">
        <v>-2423323</v>
      </c>
      <c r="I44" s="60">
        <v>-2423323</v>
      </c>
      <c r="J44" s="60">
        <v>146474</v>
      </c>
      <c r="K44" s="60">
        <v>0</v>
      </c>
      <c r="L44" s="60">
        <v>0</v>
      </c>
      <c r="M44" s="60">
        <v>146474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-2276849</v>
      </c>
      <c r="W44" s="60">
        <v>-1224803</v>
      </c>
      <c r="X44" s="60">
        <v>-1052046</v>
      </c>
      <c r="Y44" s="61">
        <v>85.9</v>
      </c>
      <c r="Z44" s="62">
        <v>-2529525</v>
      </c>
    </row>
    <row r="45" spans="1:26" ht="13.5">
      <c r="A45" s="70" t="s">
        <v>65</v>
      </c>
      <c r="B45" s="22">
        <v>21995407</v>
      </c>
      <c r="C45" s="22">
        <v>0</v>
      </c>
      <c r="D45" s="99">
        <v>55026602</v>
      </c>
      <c r="E45" s="100">
        <v>55026602</v>
      </c>
      <c r="F45" s="100">
        <v>110840649</v>
      </c>
      <c r="G45" s="100">
        <v>77795272</v>
      </c>
      <c r="H45" s="100">
        <v>50849219</v>
      </c>
      <c r="I45" s="100">
        <v>50849219</v>
      </c>
      <c r="J45" s="100">
        <v>37963867</v>
      </c>
      <c r="K45" s="100">
        <v>108323117</v>
      </c>
      <c r="L45" s="100">
        <v>92218478</v>
      </c>
      <c r="M45" s="100">
        <v>92218478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92218478</v>
      </c>
      <c r="W45" s="100">
        <v>105003873</v>
      </c>
      <c r="X45" s="100">
        <v>-12785395</v>
      </c>
      <c r="Y45" s="101">
        <v>-12.18</v>
      </c>
      <c r="Z45" s="102">
        <v>55026602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15600071</v>
      </c>
      <c r="C49" s="52">
        <v>0</v>
      </c>
      <c r="D49" s="129">
        <v>7929972</v>
      </c>
      <c r="E49" s="54">
        <v>6381910</v>
      </c>
      <c r="F49" s="54">
        <v>0</v>
      </c>
      <c r="G49" s="54">
        <v>0</v>
      </c>
      <c r="H49" s="54">
        <v>0</v>
      </c>
      <c r="I49" s="54">
        <v>5708475</v>
      </c>
      <c r="J49" s="54">
        <v>0</v>
      </c>
      <c r="K49" s="54">
        <v>0</v>
      </c>
      <c r="L49" s="54">
        <v>0</v>
      </c>
      <c r="M49" s="54">
        <v>6898721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126672516</v>
      </c>
      <c r="W49" s="54">
        <v>0</v>
      </c>
      <c r="X49" s="54">
        <v>0</v>
      </c>
      <c r="Y49" s="54">
        <v>169191665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13651237</v>
      </c>
      <c r="C51" s="52">
        <v>0</v>
      </c>
      <c r="D51" s="129">
        <v>1466501</v>
      </c>
      <c r="E51" s="54">
        <v>205930</v>
      </c>
      <c r="F51" s="54">
        <v>0</v>
      </c>
      <c r="G51" s="54">
        <v>0</v>
      </c>
      <c r="H51" s="54">
        <v>0</v>
      </c>
      <c r="I51" s="54">
        <v>2246</v>
      </c>
      <c r="J51" s="54">
        <v>0</v>
      </c>
      <c r="K51" s="54">
        <v>0</v>
      </c>
      <c r="L51" s="54">
        <v>0</v>
      </c>
      <c r="M51" s="54">
        <v>146991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15472905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76.50271033975577</v>
      </c>
      <c r="C58" s="5">
        <f>IF(C67=0,0,+(C76/C67)*100)</f>
        <v>0</v>
      </c>
      <c r="D58" s="6">
        <f aca="true" t="shared" si="6" ref="D58:Z58">IF(D67=0,0,+(D76/D67)*100)</f>
        <v>73.79382123351404</v>
      </c>
      <c r="E58" s="7">
        <f t="shared" si="6"/>
        <v>73.79382123351404</v>
      </c>
      <c r="F58" s="7">
        <f t="shared" si="6"/>
        <v>69.85833954858633</v>
      </c>
      <c r="G58" s="7">
        <f t="shared" si="6"/>
        <v>80.81978735161502</v>
      </c>
      <c r="H58" s="7">
        <f t="shared" si="6"/>
        <v>81.97380626481964</v>
      </c>
      <c r="I58" s="7">
        <f t="shared" si="6"/>
        <v>76.96801765704856</v>
      </c>
      <c r="J58" s="7">
        <f t="shared" si="6"/>
        <v>62.075474748539264</v>
      </c>
      <c r="K58" s="7">
        <f t="shared" si="6"/>
        <v>74.18901844081412</v>
      </c>
      <c r="L58" s="7">
        <f t="shared" si="6"/>
        <v>98.08454552114591</v>
      </c>
      <c r="M58" s="7">
        <f t="shared" si="6"/>
        <v>75.31663448470357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76.12738494905292</v>
      </c>
      <c r="W58" s="7">
        <f t="shared" si="6"/>
        <v>73.14708237683446</v>
      </c>
      <c r="X58" s="7">
        <f t="shared" si="6"/>
        <v>0</v>
      </c>
      <c r="Y58" s="7">
        <f t="shared" si="6"/>
        <v>0</v>
      </c>
      <c r="Z58" s="8">
        <f t="shared" si="6"/>
        <v>73.79382123351404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87.76270718809802</v>
      </c>
      <c r="C60" s="12">
        <f t="shared" si="7"/>
        <v>0</v>
      </c>
      <c r="D60" s="3">
        <f t="shared" si="7"/>
        <v>85.39546793734608</v>
      </c>
      <c r="E60" s="13">
        <f t="shared" si="7"/>
        <v>85.39546793734608</v>
      </c>
      <c r="F60" s="13">
        <f t="shared" si="7"/>
        <v>77.86233446136269</v>
      </c>
      <c r="G60" s="13">
        <f t="shared" si="7"/>
        <v>91.82991140373016</v>
      </c>
      <c r="H60" s="13">
        <f t="shared" si="7"/>
        <v>94.82067439296074</v>
      </c>
      <c r="I60" s="13">
        <f t="shared" si="7"/>
        <v>87.26580611056616</v>
      </c>
      <c r="J60" s="13">
        <f t="shared" si="7"/>
        <v>68.6640172467023</v>
      </c>
      <c r="K60" s="13">
        <f t="shared" si="7"/>
        <v>84.88637918819586</v>
      </c>
      <c r="L60" s="13">
        <f t="shared" si="7"/>
        <v>97.75555020663278</v>
      </c>
      <c r="M60" s="13">
        <f t="shared" si="7"/>
        <v>81.17116769469928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84.16472379465453</v>
      </c>
      <c r="W60" s="13">
        <f t="shared" si="7"/>
        <v>84.64705049131118</v>
      </c>
      <c r="X60" s="13">
        <f t="shared" si="7"/>
        <v>0</v>
      </c>
      <c r="Y60" s="13">
        <f t="shared" si="7"/>
        <v>0</v>
      </c>
      <c r="Z60" s="14">
        <f t="shared" si="7"/>
        <v>85.39546793734608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88.70250221245283</v>
      </c>
      <c r="C62" s="12">
        <f t="shared" si="7"/>
        <v>0</v>
      </c>
      <c r="D62" s="3">
        <f t="shared" si="7"/>
        <v>85.000005607341</v>
      </c>
      <c r="E62" s="13">
        <f t="shared" si="7"/>
        <v>85.000005607341</v>
      </c>
      <c r="F62" s="13">
        <f t="shared" si="7"/>
        <v>79.87754542666771</v>
      </c>
      <c r="G62" s="13">
        <f t="shared" si="7"/>
        <v>97.3998700667626</v>
      </c>
      <c r="H62" s="13">
        <f t="shared" si="7"/>
        <v>110.79497640183</v>
      </c>
      <c r="I62" s="13">
        <f t="shared" si="7"/>
        <v>93.85430969361317</v>
      </c>
      <c r="J62" s="13">
        <f t="shared" si="7"/>
        <v>67.28325785945442</v>
      </c>
      <c r="K62" s="13">
        <f t="shared" si="7"/>
        <v>85.36048050693793</v>
      </c>
      <c r="L62" s="13">
        <f t="shared" si="7"/>
        <v>105.23552149967503</v>
      </c>
      <c r="M62" s="13">
        <f t="shared" si="7"/>
        <v>82.05795174496616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87.66967970191287</v>
      </c>
      <c r="W62" s="13">
        <f t="shared" si="7"/>
        <v>84.23704553947013</v>
      </c>
      <c r="X62" s="13">
        <f t="shared" si="7"/>
        <v>0</v>
      </c>
      <c r="Y62" s="13">
        <f t="shared" si="7"/>
        <v>0</v>
      </c>
      <c r="Z62" s="14">
        <f t="shared" si="7"/>
        <v>85.000005607341</v>
      </c>
    </row>
    <row r="63" spans="1:26" ht="13.5">
      <c r="A63" s="39" t="s">
        <v>105</v>
      </c>
      <c r="B63" s="12">
        <f t="shared" si="7"/>
        <v>85.211505766388</v>
      </c>
      <c r="C63" s="12">
        <f t="shared" si="7"/>
        <v>0</v>
      </c>
      <c r="D63" s="3">
        <f t="shared" si="7"/>
        <v>84.9999979766764</v>
      </c>
      <c r="E63" s="13">
        <f t="shared" si="7"/>
        <v>84.9999979766764</v>
      </c>
      <c r="F63" s="13">
        <f t="shared" si="7"/>
        <v>88.23695774557699</v>
      </c>
      <c r="G63" s="13">
        <f t="shared" si="7"/>
        <v>77.38508880916434</v>
      </c>
      <c r="H63" s="13">
        <f t="shared" si="7"/>
        <v>57.58408166934702</v>
      </c>
      <c r="I63" s="13">
        <f t="shared" si="7"/>
        <v>72.55246327761135</v>
      </c>
      <c r="J63" s="13">
        <f t="shared" si="7"/>
        <v>88.75867129447853</v>
      </c>
      <c r="K63" s="13">
        <f t="shared" si="7"/>
        <v>82.85590321436307</v>
      </c>
      <c r="L63" s="13">
        <f t="shared" si="7"/>
        <v>74.02734140206346</v>
      </c>
      <c r="M63" s="13">
        <f t="shared" si="7"/>
        <v>81.88159982858024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76.84912481971605</v>
      </c>
      <c r="W63" s="13">
        <f t="shared" si="7"/>
        <v>84.2026995528802</v>
      </c>
      <c r="X63" s="13">
        <f t="shared" si="7"/>
        <v>0</v>
      </c>
      <c r="Y63" s="13">
        <f t="shared" si="7"/>
        <v>0</v>
      </c>
      <c r="Z63" s="14">
        <f t="shared" si="7"/>
        <v>84.9999979766764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80.35850236063929</v>
      </c>
      <c r="C65" s="12">
        <f t="shared" si="7"/>
        <v>0</v>
      </c>
      <c r="D65" s="3">
        <f t="shared" si="7"/>
        <v>100.0001423250505</v>
      </c>
      <c r="E65" s="13">
        <f t="shared" si="7"/>
        <v>100.0001423250505</v>
      </c>
      <c r="F65" s="13">
        <f t="shared" si="7"/>
        <v>33.732169012398906</v>
      </c>
      <c r="G65" s="13">
        <f t="shared" si="7"/>
        <v>59.302244735796585</v>
      </c>
      <c r="H65" s="13">
        <f t="shared" si="7"/>
        <v>65.66315771203429</v>
      </c>
      <c r="I65" s="13">
        <f t="shared" si="7"/>
        <v>48.11210246718707</v>
      </c>
      <c r="J65" s="13">
        <f t="shared" si="7"/>
        <v>41.52986401245871</v>
      </c>
      <c r="K65" s="13">
        <f t="shared" si="7"/>
        <v>83.28222568132551</v>
      </c>
      <c r="L65" s="13">
        <f t="shared" si="7"/>
        <v>80.81599725636609</v>
      </c>
      <c r="M65" s="13">
        <f t="shared" si="7"/>
        <v>60.66344817367868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53.54900598950633</v>
      </c>
      <c r="W65" s="13">
        <f t="shared" si="7"/>
        <v>100.0001423250505</v>
      </c>
      <c r="X65" s="13">
        <f t="shared" si="7"/>
        <v>0</v>
      </c>
      <c r="Y65" s="13">
        <f t="shared" si="7"/>
        <v>0</v>
      </c>
      <c r="Z65" s="14">
        <f t="shared" si="7"/>
        <v>100.0001423250505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100</v>
      </c>
      <c r="M66" s="16">
        <f t="shared" si="7"/>
        <v>31.89182801826062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16.288183592387906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116447209</v>
      </c>
      <c r="C67" s="24"/>
      <c r="D67" s="25">
        <v>123362228</v>
      </c>
      <c r="E67" s="26">
        <v>123362228</v>
      </c>
      <c r="F67" s="26">
        <v>11835131</v>
      </c>
      <c r="G67" s="26">
        <v>9849969</v>
      </c>
      <c r="H67" s="26">
        <v>9230146</v>
      </c>
      <c r="I67" s="26">
        <v>30915246</v>
      </c>
      <c r="J67" s="26">
        <v>13360336</v>
      </c>
      <c r="K67" s="26">
        <v>10408868</v>
      </c>
      <c r="L67" s="26">
        <v>8285501</v>
      </c>
      <c r="M67" s="26">
        <v>32054705</v>
      </c>
      <c r="N67" s="26"/>
      <c r="O67" s="26"/>
      <c r="P67" s="26"/>
      <c r="Q67" s="26"/>
      <c r="R67" s="26"/>
      <c r="S67" s="26"/>
      <c r="T67" s="26"/>
      <c r="U67" s="26"/>
      <c r="V67" s="26">
        <v>62969951</v>
      </c>
      <c r="W67" s="26">
        <v>61681115</v>
      </c>
      <c r="X67" s="26"/>
      <c r="Y67" s="25"/>
      <c r="Z67" s="27">
        <v>123362228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101506977</v>
      </c>
      <c r="C69" s="19"/>
      <c r="D69" s="20">
        <v>106602498</v>
      </c>
      <c r="E69" s="21">
        <v>106602498</v>
      </c>
      <c r="F69" s="21">
        <v>10618518</v>
      </c>
      <c r="G69" s="21">
        <v>8668988</v>
      </c>
      <c r="H69" s="21">
        <v>7979591</v>
      </c>
      <c r="I69" s="21">
        <v>27267097</v>
      </c>
      <c r="J69" s="21">
        <v>12078367</v>
      </c>
      <c r="K69" s="21">
        <v>9097145</v>
      </c>
      <c r="L69" s="21">
        <v>7070998</v>
      </c>
      <c r="M69" s="21">
        <v>28246510</v>
      </c>
      <c r="N69" s="21"/>
      <c r="O69" s="21"/>
      <c r="P69" s="21"/>
      <c r="Q69" s="21"/>
      <c r="R69" s="21"/>
      <c r="S69" s="21"/>
      <c r="T69" s="21"/>
      <c r="U69" s="21"/>
      <c r="V69" s="21">
        <v>55513607</v>
      </c>
      <c r="W69" s="21">
        <v>53301250</v>
      </c>
      <c r="X69" s="21"/>
      <c r="Y69" s="20"/>
      <c r="Z69" s="23">
        <v>106602498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80345216</v>
      </c>
      <c r="C71" s="19"/>
      <c r="D71" s="20">
        <v>86493759</v>
      </c>
      <c r="E71" s="21">
        <v>86493759</v>
      </c>
      <c r="F71" s="21">
        <v>8384007</v>
      </c>
      <c r="G71" s="21">
        <v>6620323</v>
      </c>
      <c r="H71" s="21">
        <v>5531573</v>
      </c>
      <c r="I71" s="21">
        <v>20535903</v>
      </c>
      <c r="J71" s="21">
        <v>9984249</v>
      </c>
      <c r="K71" s="21">
        <v>7327761</v>
      </c>
      <c r="L71" s="21">
        <v>5320406</v>
      </c>
      <c r="M71" s="21">
        <v>22632416</v>
      </c>
      <c r="N71" s="21"/>
      <c r="O71" s="21"/>
      <c r="P71" s="21"/>
      <c r="Q71" s="21"/>
      <c r="R71" s="21"/>
      <c r="S71" s="21"/>
      <c r="T71" s="21"/>
      <c r="U71" s="21"/>
      <c r="V71" s="21">
        <v>43168319</v>
      </c>
      <c r="W71" s="21">
        <v>43246880</v>
      </c>
      <c r="X71" s="21"/>
      <c r="Y71" s="20"/>
      <c r="Z71" s="23">
        <v>86493759</v>
      </c>
    </row>
    <row r="72" spans="1:26" ht="13.5" hidden="1">
      <c r="A72" s="39" t="s">
        <v>105</v>
      </c>
      <c r="B72" s="19">
        <v>16727369</v>
      </c>
      <c r="C72" s="19"/>
      <c r="D72" s="20">
        <v>17298271</v>
      </c>
      <c r="E72" s="21">
        <v>17298271</v>
      </c>
      <c r="F72" s="21">
        <v>1499204</v>
      </c>
      <c r="G72" s="21">
        <v>1645945</v>
      </c>
      <c r="H72" s="21">
        <v>2102331</v>
      </c>
      <c r="I72" s="21">
        <v>5247480</v>
      </c>
      <c r="J72" s="21">
        <v>1495019</v>
      </c>
      <c r="K72" s="21">
        <v>1491213</v>
      </c>
      <c r="L72" s="21">
        <v>1493998</v>
      </c>
      <c r="M72" s="21">
        <v>4480230</v>
      </c>
      <c r="N72" s="21"/>
      <c r="O72" s="21"/>
      <c r="P72" s="21"/>
      <c r="Q72" s="21"/>
      <c r="R72" s="21"/>
      <c r="S72" s="21"/>
      <c r="T72" s="21"/>
      <c r="U72" s="21"/>
      <c r="V72" s="21">
        <v>9727710</v>
      </c>
      <c r="W72" s="21">
        <v>8649136</v>
      </c>
      <c r="X72" s="21"/>
      <c r="Y72" s="20"/>
      <c r="Z72" s="23">
        <v>17298271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4434392</v>
      </c>
      <c r="C74" s="19"/>
      <c r="D74" s="20">
        <v>2810468</v>
      </c>
      <c r="E74" s="21">
        <v>2810468</v>
      </c>
      <c r="F74" s="21">
        <v>735307</v>
      </c>
      <c r="G74" s="21">
        <v>402720</v>
      </c>
      <c r="H74" s="21">
        <v>345687</v>
      </c>
      <c r="I74" s="21">
        <v>1483714</v>
      </c>
      <c r="J74" s="21">
        <v>599099</v>
      </c>
      <c r="K74" s="21">
        <v>278171</v>
      </c>
      <c r="L74" s="21">
        <v>256594</v>
      </c>
      <c r="M74" s="21">
        <v>1133864</v>
      </c>
      <c r="N74" s="21"/>
      <c r="O74" s="21"/>
      <c r="P74" s="21"/>
      <c r="Q74" s="21"/>
      <c r="R74" s="21"/>
      <c r="S74" s="21"/>
      <c r="T74" s="21"/>
      <c r="U74" s="21"/>
      <c r="V74" s="21">
        <v>2617578</v>
      </c>
      <c r="W74" s="21">
        <v>1405234</v>
      </c>
      <c r="X74" s="21"/>
      <c r="Y74" s="20"/>
      <c r="Z74" s="23">
        <v>2810468</v>
      </c>
    </row>
    <row r="75" spans="1:26" ht="13.5" hidden="1">
      <c r="A75" s="40" t="s">
        <v>110</v>
      </c>
      <c r="B75" s="28">
        <v>14940232</v>
      </c>
      <c r="C75" s="28"/>
      <c r="D75" s="29">
        <v>16759730</v>
      </c>
      <c r="E75" s="30">
        <v>16759730</v>
      </c>
      <c r="F75" s="30">
        <v>1216613</v>
      </c>
      <c r="G75" s="30">
        <v>1180981</v>
      </c>
      <c r="H75" s="30">
        <v>1250555</v>
      </c>
      <c r="I75" s="30">
        <v>3648149</v>
      </c>
      <c r="J75" s="30">
        <v>1281969</v>
      </c>
      <c r="K75" s="30">
        <v>1311723</v>
      </c>
      <c r="L75" s="30">
        <v>1214503</v>
      </c>
      <c r="M75" s="30">
        <v>3808195</v>
      </c>
      <c r="N75" s="30"/>
      <c r="O75" s="30"/>
      <c r="P75" s="30"/>
      <c r="Q75" s="30"/>
      <c r="R75" s="30"/>
      <c r="S75" s="30"/>
      <c r="T75" s="30"/>
      <c r="U75" s="30"/>
      <c r="V75" s="30">
        <v>7456344</v>
      </c>
      <c r="W75" s="30">
        <v>8379865</v>
      </c>
      <c r="X75" s="30"/>
      <c r="Y75" s="29"/>
      <c r="Z75" s="31">
        <v>16759730</v>
      </c>
    </row>
    <row r="76" spans="1:26" ht="13.5" hidden="1">
      <c r="A76" s="42" t="s">
        <v>286</v>
      </c>
      <c r="B76" s="32">
        <v>89085271</v>
      </c>
      <c r="C76" s="32"/>
      <c r="D76" s="33">
        <v>91033702</v>
      </c>
      <c r="E76" s="34">
        <v>91033702</v>
      </c>
      <c r="F76" s="34">
        <v>8267826</v>
      </c>
      <c r="G76" s="34">
        <v>7960724</v>
      </c>
      <c r="H76" s="34">
        <v>7566302</v>
      </c>
      <c r="I76" s="34">
        <v>23794852</v>
      </c>
      <c r="J76" s="34">
        <v>8293492</v>
      </c>
      <c r="K76" s="34">
        <v>7722237</v>
      </c>
      <c r="L76" s="34">
        <v>8126796</v>
      </c>
      <c r="M76" s="34">
        <v>24142525</v>
      </c>
      <c r="N76" s="34"/>
      <c r="O76" s="34"/>
      <c r="P76" s="34"/>
      <c r="Q76" s="34"/>
      <c r="R76" s="34"/>
      <c r="S76" s="34"/>
      <c r="T76" s="34"/>
      <c r="U76" s="34"/>
      <c r="V76" s="34">
        <v>47937377</v>
      </c>
      <c r="W76" s="34">
        <v>45117936</v>
      </c>
      <c r="X76" s="34"/>
      <c r="Y76" s="33"/>
      <c r="Z76" s="35">
        <v>91033702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89085271</v>
      </c>
      <c r="C78" s="19"/>
      <c r="D78" s="20">
        <v>91033702</v>
      </c>
      <c r="E78" s="21">
        <v>91033702</v>
      </c>
      <c r="F78" s="21">
        <v>8267826</v>
      </c>
      <c r="G78" s="21">
        <v>7960724</v>
      </c>
      <c r="H78" s="21">
        <v>7566302</v>
      </c>
      <c r="I78" s="21">
        <v>23794852</v>
      </c>
      <c r="J78" s="21">
        <v>8293492</v>
      </c>
      <c r="K78" s="21">
        <v>7722237</v>
      </c>
      <c r="L78" s="21">
        <v>6912293</v>
      </c>
      <c r="M78" s="21">
        <v>22928022</v>
      </c>
      <c r="N78" s="21"/>
      <c r="O78" s="21"/>
      <c r="P78" s="21"/>
      <c r="Q78" s="21"/>
      <c r="R78" s="21"/>
      <c r="S78" s="21"/>
      <c r="T78" s="21"/>
      <c r="U78" s="21"/>
      <c r="V78" s="21">
        <v>46722874</v>
      </c>
      <c r="W78" s="21">
        <v>45117936</v>
      </c>
      <c r="X78" s="21"/>
      <c r="Y78" s="20"/>
      <c r="Z78" s="23">
        <v>91033702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71268217</v>
      </c>
      <c r="C80" s="19"/>
      <c r="D80" s="20">
        <v>73519700</v>
      </c>
      <c r="E80" s="21">
        <v>73519700</v>
      </c>
      <c r="F80" s="21">
        <v>6696939</v>
      </c>
      <c r="G80" s="21">
        <v>6448186</v>
      </c>
      <c r="H80" s="21">
        <v>6128705</v>
      </c>
      <c r="I80" s="21">
        <v>19273830</v>
      </c>
      <c r="J80" s="21">
        <v>6717728</v>
      </c>
      <c r="K80" s="21">
        <v>6255012</v>
      </c>
      <c r="L80" s="21">
        <v>5598957</v>
      </c>
      <c r="M80" s="21">
        <v>18571697</v>
      </c>
      <c r="N80" s="21"/>
      <c r="O80" s="21"/>
      <c r="P80" s="21"/>
      <c r="Q80" s="21"/>
      <c r="R80" s="21"/>
      <c r="S80" s="21"/>
      <c r="T80" s="21"/>
      <c r="U80" s="21"/>
      <c r="V80" s="21">
        <v>37845527</v>
      </c>
      <c r="W80" s="21">
        <v>36429894</v>
      </c>
      <c r="X80" s="21"/>
      <c r="Y80" s="20"/>
      <c r="Z80" s="23">
        <v>73519700</v>
      </c>
    </row>
    <row r="81" spans="1:26" ht="13.5" hidden="1">
      <c r="A81" s="39" t="s">
        <v>105</v>
      </c>
      <c r="B81" s="19">
        <v>14253643</v>
      </c>
      <c r="C81" s="19"/>
      <c r="D81" s="20">
        <v>14703530</v>
      </c>
      <c r="E81" s="21">
        <v>14703530</v>
      </c>
      <c r="F81" s="21">
        <v>1322852</v>
      </c>
      <c r="G81" s="21">
        <v>1273716</v>
      </c>
      <c r="H81" s="21">
        <v>1210608</v>
      </c>
      <c r="I81" s="21">
        <v>3807176</v>
      </c>
      <c r="J81" s="21">
        <v>1326959</v>
      </c>
      <c r="K81" s="21">
        <v>1235558</v>
      </c>
      <c r="L81" s="21">
        <v>1105967</v>
      </c>
      <c r="M81" s="21">
        <v>3668484</v>
      </c>
      <c r="N81" s="21"/>
      <c r="O81" s="21"/>
      <c r="P81" s="21"/>
      <c r="Q81" s="21"/>
      <c r="R81" s="21"/>
      <c r="S81" s="21"/>
      <c r="T81" s="21"/>
      <c r="U81" s="21"/>
      <c r="V81" s="21">
        <v>7475660</v>
      </c>
      <c r="W81" s="21">
        <v>7282806</v>
      </c>
      <c r="X81" s="21"/>
      <c r="Y81" s="20"/>
      <c r="Z81" s="23">
        <v>14703530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3563411</v>
      </c>
      <c r="C83" s="19"/>
      <c r="D83" s="20">
        <v>2810472</v>
      </c>
      <c r="E83" s="21">
        <v>2810472</v>
      </c>
      <c r="F83" s="21">
        <v>248035</v>
      </c>
      <c r="G83" s="21">
        <v>238822</v>
      </c>
      <c r="H83" s="21">
        <v>226989</v>
      </c>
      <c r="I83" s="21">
        <v>713846</v>
      </c>
      <c r="J83" s="21">
        <v>248805</v>
      </c>
      <c r="K83" s="21">
        <v>231667</v>
      </c>
      <c r="L83" s="21">
        <v>207369</v>
      </c>
      <c r="M83" s="21">
        <v>687841</v>
      </c>
      <c r="N83" s="21"/>
      <c r="O83" s="21"/>
      <c r="P83" s="21"/>
      <c r="Q83" s="21"/>
      <c r="R83" s="21"/>
      <c r="S83" s="21"/>
      <c r="T83" s="21"/>
      <c r="U83" s="21"/>
      <c r="V83" s="21">
        <v>1401687</v>
      </c>
      <c r="W83" s="21">
        <v>1405236</v>
      </c>
      <c r="X83" s="21"/>
      <c r="Y83" s="20"/>
      <c r="Z83" s="23">
        <v>2810472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>
        <v>1214503</v>
      </c>
      <c r="M84" s="30">
        <v>1214503</v>
      </c>
      <c r="N84" s="30"/>
      <c r="O84" s="30"/>
      <c r="P84" s="30"/>
      <c r="Q84" s="30"/>
      <c r="R84" s="30"/>
      <c r="S84" s="30"/>
      <c r="T84" s="30"/>
      <c r="U84" s="30"/>
      <c r="V84" s="30">
        <v>1214503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15770000</v>
      </c>
      <c r="F5" s="358">
        <f t="shared" si="0"/>
        <v>15770000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7885000</v>
      </c>
      <c r="Y5" s="358">
        <f t="shared" si="0"/>
        <v>-7885000</v>
      </c>
      <c r="Z5" s="359">
        <f>+IF(X5&lt;&gt;0,+(Y5/X5)*100,0)</f>
        <v>-100</v>
      </c>
      <c r="AA5" s="360">
        <f>+AA6+AA8+AA11+AA13+AA15</f>
        <v>15770000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13230000</v>
      </c>
      <c r="F11" s="364">
        <f t="shared" si="3"/>
        <v>13230000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6615000</v>
      </c>
      <c r="Y11" s="364">
        <f t="shared" si="3"/>
        <v>-6615000</v>
      </c>
      <c r="Z11" s="365">
        <f>+IF(X11&lt;&gt;0,+(Y11/X11)*100,0)</f>
        <v>-100</v>
      </c>
      <c r="AA11" s="366">
        <f t="shared" si="3"/>
        <v>13230000</v>
      </c>
    </row>
    <row r="12" spans="1:27" ht="13.5">
      <c r="A12" s="291" t="s">
        <v>231</v>
      </c>
      <c r="B12" s="136"/>
      <c r="C12" s="60"/>
      <c r="D12" s="340"/>
      <c r="E12" s="60">
        <v>13230000</v>
      </c>
      <c r="F12" s="59">
        <v>13230000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6615000</v>
      </c>
      <c r="Y12" s="59">
        <v>-6615000</v>
      </c>
      <c r="Z12" s="61">
        <v>-100</v>
      </c>
      <c r="AA12" s="62">
        <v>13230000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2540000</v>
      </c>
      <c r="F13" s="342">
        <f t="shared" si="4"/>
        <v>2540000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1270000</v>
      </c>
      <c r="Y13" s="342">
        <f t="shared" si="4"/>
        <v>-1270000</v>
      </c>
      <c r="Z13" s="335">
        <f>+IF(X13&lt;&gt;0,+(Y13/X13)*100,0)</f>
        <v>-100</v>
      </c>
      <c r="AA13" s="273">
        <f t="shared" si="4"/>
        <v>2540000</v>
      </c>
    </row>
    <row r="14" spans="1:27" ht="13.5">
      <c r="A14" s="291" t="s">
        <v>232</v>
      </c>
      <c r="B14" s="136"/>
      <c r="C14" s="60"/>
      <c r="D14" s="340"/>
      <c r="E14" s="60">
        <v>2540000</v>
      </c>
      <c r="F14" s="59">
        <v>2540000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1270000</v>
      </c>
      <c r="Y14" s="59">
        <v>-1270000</v>
      </c>
      <c r="Z14" s="61">
        <v>-100</v>
      </c>
      <c r="AA14" s="62">
        <v>2540000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6160000</v>
      </c>
      <c r="F40" s="345">
        <f t="shared" si="9"/>
        <v>6160000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3080000</v>
      </c>
      <c r="Y40" s="345">
        <f t="shared" si="9"/>
        <v>-3080000</v>
      </c>
      <c r="Z40" s="336">
        <f>+IF(X40&lt;&gt;0,+(Y40/X40)*100,0)</f>
        <v>-100</v>
      </c>
      <c r="AA40" s="350">
        <f>SUM(AA41:AA49)</f>
        <v>6160000</v>
      </c>
    </row>
    <row r="41" spans="1:27" ht="13.5">
      <c r="A41" s="361" t="s">
        <v>247</v>
      </c>
      <c r="B41" s="142"/>
      <c r="C41" s="362"/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500000</v>
      </c>
      <c r="Y41" s="364">
        <v>-500000</v>
      </c>
      <c r="Z41" s="365">
        <v>-100</v>
      </c>
      <c r="AA41" s="366">
        <v>1000000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4450000</v>
      </c>
      <c r="F43" s="370">
        <v>4450000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2225000</v>
      </c>
      <c r="Y43" s="370">
        <v>-2225000</v>
      </c>
      <c r="Z43" s="371">
        <v>-100</v>
      </c>
      <c r="AA43" s="303">
        <v>4450000</v>
      </c>
    </row>
    <row r="44" spans="1:27" ht="13.5">
      <c r="A44" s="361" t="s">
        <v>250</v>
      </c>
      <c r="B44" s="136"/>
      <c r="C44" s="60"/>
      <c r="D44" s="368"/>
      <c r="E44" s="54">
        <v>10000</v>
      </c>
      <c r="F44" s="53">
        <v>10000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5000</v>
      </c>
      <c r="Y44" s="53">
        <v>-5000</v>
      </c>
      <c r="Z44" s="94">
        <v>-100</v>
      </c>
      <c r="AA44" s="95">
        <v>10000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700000</v>
      </c>
      <c r="F48" s="53">
        <v>700000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350000</v>
      </c>
      <c r="Y48" s="53">
        <v>-350000</v>
      </c>
      <c r="Z48" s="94">
        <v>-100</v>
      </c>
      <c r="AA48" s="95">
        <v>700000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21930000</v>
      </c>
      <c r="F60" s="264">
        <f t="shared" si="14"/>
        <v>21930000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10965000</v>
      </c>
      <c r="Y60" s="264">
        <f t="shared" si="14"/>
        <v>-10965000</v>
      </c>
      <c r="Z60" s="337">
        <f>+IF(X60&lt;&gt;0,+(Y60/X60)*100,0)</f>
        <v>-100</v>
      </c>
      <c r="AA60" s="232">
        <f>+AA57+AA54+AA51+AA40+AA37+AA34+AA22+AA5</f>
        <v>21930000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161595959</v>
      </c>
      <c r="D5" s="153">
        <f>SUM(D6:D8)</f>
        <v>0</v>
      </c>
      <c r="E5" s="154">
        <f t="shared" si="0"/>
        <v>172549156</v>
      </c>
      <c r="F5" s="100">
        <f t="shared" si="0"/>
        <v>172549156</v>
      </c>
      <c r="G5" s="100">
        <f t="shared" si="0"/>
        <v>60966723</v>
      </c>
      <c r="H5" s="100">
        <f t="shared" si="0"/>
        <v>2077649</v>
      </c>
      <c r="I5" s="100">
        <f t="shared" si="0"/>
        <v>2228247</v>
      </c>
      <c r="J5" s="100">
        <f t="shared" si="0"/>
        <v>65272619</v>
      </c>
      <c r="K5" s="100">
        <f t="shared" si="0"/>
        <v>2339701</v>
      </c>
      <c r="L5" s="100">
        <f t="shared" si="0"/>
        <v>48595730</v>
      </c>
      <c r="M5" s="100">
        <f t="shared" si="0"/>
        <v>1582056</v>
      </c>
      <c r="N5" s="100">
        <f t="shared" si="0"/>
        <v>52517487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117790106</v>
      </c>
      <c r="X5" s="100">
        <f t="shared" si="0"/>
        <v>86274579</v>
      </c>
      <c r="Y5" s="100">
        <f t="shared" si="0"/>
        <v>31515527</v>
      </c>
      <c r="Z5" s="137">
        <f>+IF(X5&lt;&gt;0,+(Y5/X5)*100,0)</f>
        <v>36.52933154272477</v>
      </c>
      <c r="AA5" s="153">
        <f>SUM(AA6:AA8)</f>
        <v>172549156</v>
      </c>
    </row>
    <row r="6" spans="1:27" ht="13.5">
      <c r="A6" s="138" t="s">
        <v>75</v>
      </c>
      <c r="B6" s="136"/>
      <c r="C6" s="155">
        <v>38974882</v>
      </c>
      <c r="D6" s="155"/>
      <c r="E6" s="156">
        <v>43598031</v>
      </c>
      <c r="F6" s="60">
        <v>43598031</v>
      </c>
      <c r="G6" s="60">
        <v>17263516</v>
      </c>
      <c r="H6" s="60"/>
      <c r="I6" s="60"/>
      <c r="J6" s="60">
        <v>17263516</v>
      </c>
      <c r="K6" s="60"/>
      <c r="L6" s="60">
        <v>13810748</v>
      </c>
      <c r="M6" s="60"/>
      <c r="N6" s="60">
        <v>13810748</v>
      </c>
      <c r="O6" s="60"/>
      <c r="P6" s="60"/>
      <c r="Q6" s="60"/>
      <c r="R6" s="60"/>
      <c r="S6" s="60"/>
      <c r="T6" s="60"/>
      <c r="U6" s="60"/>
      <c r="V6" s="60"/>
      <c r="W6" s="60">
        <v>31074264</v>
      </c>
      <c r="X6" s="60">
        <v>21799016</v>
      </c>
      <c r="Y6" s="60">
        <v>9275248</v>
      </c>
      <c r="Z6" s="140">
        <v>42.55</v>
      </c>
      <c r="AA6" s="155">
        <v>43598031</v>
      </c>
    </row>
    <row r="7" spans="1:27" ht="13.5">
      <c r="A7" s="138" t="s">
        <v>76</v>
      </c>
      <c r="B7" s="136"/>
      <c r="C7" s="157">
        <v>75963197</v>
      </c>
      <c r="D7" s="157"/>
      <c r="E7" s="158">
        <v>80251352</v>
      </c>
      <c r="F7" s="159">
        <v>80251352</v>
      </c>
      <c r="G7" s="159">
        <v>24058689</v>
      </c>
      <c r="H7" s="159">
        <v>2063798</v>
      </c>
      <c r="I7" s="159">
        <v>2216075</v>
      </c>
      <c r="J7" s="159">
        <v>28338562</v>
      </c>
      <c r="K7" s="159">
        <v>2326306</v>
      </c>
      <c r="L7" s="159">
        <v>19074934</v>
      </c>
      <c r="M7" s="159">
        <v>1576919</v>
      </c>
      <c r="N7" s="159">
        <v>22978159</v>
      </c>
      <c r="O7" s="159"/>
      <c r="P7" s="159"/>
      <c r="Q7" s="159"/>
      <c r="R7" s="159"/>
      <c r="S7" s="159"/>
      <c r="T7" s="159"/>
      <c r="U7" s="159"/>
      <c r="V7" s="159"/>
      <c r="W7" s="159">
        <v>51316721</v>
      </c>
      <c r="X7" s="159">
        <v>40125676</v>
      </c>
      <c r="Y7" s="159">
        <v>11191045</v>
      </c>
      <c r="Z7" s="141">
        <v>27.89</v>
      </c>
      <c r="AA7" s="157">
        <v>80251352</v>
      </c>
    </row>
    <row r="8" spans="1:27" ht="13.5">
      <c r="A8" s="138" t="s">
        <v>77</v>
      </c>
      <c r="B8" s="136"/>
      <c r="C8" s="155">
        <v>46657880</v>
      </c>
      <c r="D8" s="155"/>
      <c r="E8" s="156">
        <v>48699773</v>
      </c>
      <c r="F8" s="60">
        <v>48699773</v>
      </c>
      <c r="G8" s="60">
        <v>19644518</v>
      </c>
      <c r="H8" s="60">
        <v>13851</v>
      </c>
      <c r="I8" s="60">
        <v>12172</v>
      </c>
      <c r="J8" s="60">
        <v>19670541</v>
      </c>
      <c r="K8" s="60">
        <v>13395</v>
      </c>
      <c r="L8" s="60">
        <v>15710048</v>
      </c>
      <c r="M8" s="60">
        <v>5137</v>
      </c>
      <c r="N8" s="60">
        <v>15728580</v>
      </c>
      <c r="O8" s="60"/>
      <c r="P8" s="60"/>
      <c r="Q8" s="60"/>
      <c r="R8" s="60"/>
      <c r="S8" s="60"/>
      <c r="T8" s="60"/>
      <c r="U8" s="60"/>
      <c r="V8" s="60"/>
      <c r="W8" s="60">
        <v>35399121</v>
      </c>
      <c r="X8" s="60">
        <v>24349887</v>
      </c>
      <c r="Y8" s="60">
        <v>11049234</v>
      </c>
      <c r="Z8" s="140">
        <v>45.38</v>
      </c>
      <c r="AA8" s="155">
        <v>48699773</v>
      </c>
    </row>
    <row r="9" spans="1:27" ht="13.5">
      <c r="A9" s="135" t="s">
        <v>78</v>
      </c>
      <c r="B9" s="136"/>
      <c r="C9" s="153">
        <f aca="true" t="shared" si="1" ref="C9:Y9">SUM(C10:C14)</f>
        <v>6821756</v>
      </c>
      <c r="D9" s="153">
        <f>SUM(D10:D14)</f>
        <v>0</v>
      </c>
      <c r="E9" s="154">
        <f t="shared" si="1"/>
        <v>877193</v>
      </c>
      <c r="F9" s="100">
        <f t="shared" si="1"/>
        <v>877193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438597</v>
      </c>
      <c r="Y9" s="100">
        <f t="shared" si="1"/>
        <v>-438597</v>
      </c>
      <c r="Z9" s="137">
        <f>+IF(X9&lt;&gt;0,+(Y9/X9)*100,0)</f>
        <v>-100</v>
      </c>
      <c r="AA9" s="153">
        <f>SUM(AA10:AA14)</f>
        <v>877193</v>
      </c>
    </row>
    <row r="10" spans="1:27" ht="13.5">
      <c r="A10" s="138" t="s">
        <v>79</v>
      </c>
      <c r="B10" s="136"/>
      <c r="C10" s="155">
        <v>6821756</v>
      </c>
      <c r="D10" s="155"/>
      <c r="E10" s="156">
        <v>877193</v>
      </c>
      <c r="F10" s="60">
        <v>877193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438597</v>
      </c>
      <c r="Y10" s="60">
        <v>-438597</v>
      </c>
      <c r="Z10" s="140">
        <v>-100</v>
      </c>
      <c r="AA10" s="155">
        <v>877193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17736560</v>
      </c>
      <c r="D15" s="153">
        <f>SUM(D16:D18)</f>
        <v>0</v>
      </c>
      <c r="E15" s="154">
        <f t="shared" si="2"/>
        <v>28598565</v>
      </c>
      <c r="F15" s="100">
        <f t="shared" si="2"/>
        <v>28598565</v>
      </c>
      <c r="G15" s="100">
        <f t="shared" si="2"/>
        <v>6612460</v>
      </c>
      <c r="H15" s="100">
        <f t="shared" si="2"/>
        <v>0</v>
      </c>
      <c r="I15" s="100">
        <f t="shared" si="2"/>
        <v>0</v>
      </c>
      <c r="J15" s="100">
        <f t="shared" si="2"/>
        <v>6612460</v>
      </c>
      <c r="K15" s="100">
        <f t="shared" si="2"/>
        <v>0</v>
      </c>
      <c r="L15" s="100">
        <f t="shared" si="2"/>
        <v>5289943</v>
      </c>
      <c r="M15" s="100">
        <f t="shared" si="2"/>
        <v>0</v>
      </c>
      <c r="N15" s="100">
        <f t="shared" si="2"/>
        <v>5289943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11902403</v>
      </c>
      <c r="X15" s="100">
        <f t="shared" si="2"/>
        <v>14299283</v>
      </c>
      <c r="Y15" s="100">
        <f t="shared" si="2"/>
        <v>-2396880</v>
      </c>
      <c r="Z15" s="137">
        <f>+IF(X15&lt;&gt;0,+(Y15/X15)*100,0)</f>
        <v>-16.76223905772059</v>
      </c>
      <c r="AA15" s="153">
        <f>SUM(AA16:AA18)</f>
        <v>28598565</v>
      </c>
    </row>
    <row r="16" spans="1:27" ht="13.5">
      <c r="A16" s="138" t="s">
        <v>85</v>
      </c>
      <c r="B16" s="136"/>
      <c r="C16" s="155">
        <v>17736560</v>
      </c>
      <c r="D16" s="155"/>
      <c r="E16" s="156">
        <v>16013477</v>
      </c>
      <c r="F16" s="60">
        <v>16013477</v>
      </c>
      <c r="G16" s="60">
        <v>2029105</v>
      </c>
      <c r="H16" s="60"/>
      <c r="I16" s="60"/>
      <c r="J16" s="60">
        <v>2029105</v>
      </c>
      <c r="K16" s="60"/>
      <c r="L16" s="60">
        <v>1623276</v>
      </c>
      <c r="M16" s="60"/>
      <c r="N16" s="60">
        <v>1623276</v>
      </c>
      <c r="O16" s="60"/>
      <c r="P16" s="60"/>
      <c r="Q16" s="60"/>
      <c r="R16" s="60"/>
      <c r="S16" s="60"/>
      <c r="T16" s="60"/>
      <c r="U16" s="60"/>
      <c r="V16" s="60"/>
      <c r="W16" s="60">
        <v>3652381</v>
      </c>
      <c r="X16" s="60">
        <v>8006739</v>
      </c>
      <c r="Y16" s="60">
        <v>-4354358</v>
      </c>
      <c r="Z16" s="140">
        <v>-54.38</v>
      </c>
      <c r="AA16" s="155">
        <v>16013477</v>
      </c>
    </row>
    <row r="17" spans="1:27" ht="13.5">
      <c r="A17" s="138" t="s">
        <v>86</v>
      </c>
      <c r="B17" s="136"/>
      <c r="C17" s="155"/>
      <c r="D17" s="155"/>
      <c r="E17" s="156">
        <v>1585088</v>
      </c>
      <c r="F17" s="60">
        <v>1585088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792544</v>
      </c>
      <c r="Y17" s="60">
        <v>-792544</v>
      </c>
      <c r="Z17" s="140">
        <v>-100</v>
      </c>
      <c r="AA17" s="155">
        <v>1585088</v>
      </c>
    </row>
    <row r="18" spans="1:27" ht="13.5">
      <c r="A18" s="138" t="s">
        <v>87</v>
      </c>
      <c r="B18" s="136"/>
      <c r="C18" s="155"/>
      <c r="D18" s="155"/>
      <c r="E18" s="156">
        <v>11000000</v>
      </c>
      <c r="F18" s="60">
        <v>11000000</v>
      </c>
      <c r="G18" s="60">
        <v>4583355</v>
      </c>
      <c r="H18" s="60"/>
      <c r="I18" s="60"/>
      <c r="J18" s="60">
        <v>4583355</v>
      </c>
      <c r="K18" s="60"/>
      <c r="L18" s="60">
        <v>3666667</v>
      </c>
      <c r="M18" s="60"/>
      <c r="N18" s="60">
        <v>3666667</v>
      </c>
      <c r="O18" s="60"/>
      <c r="P18" s="60"/>
      <c r="Q18" s="60"/>
      <c r="R18" s="60"/>
      <c r="S18" s="60"/>
      <c r="T18" s="60"/>
      <c r="U18" s="60"/>
      <c r="V18" s="60"/>
      <c r="W18" s="60">
        <v>8250022</v>
      </c>
      <c r="X18" s="60">
        <v>5500000</v>
      </c>
      <c r="Y18" s="60">
        <v>2750022</v>
      </c>
      <c r="Z18" s="140">
        <v>50</v>
      </c>
      <c r="AA18" s="155">
        <v>11000000</v>
      </c>
    </row>
    <row r="19" spans="1:27" ht="13.5">
      <c r="A19" s="135" t="s">
        <v>88</v>
      </c>
      <c r="B19" s="142"/>
      <c r="C19" s="153">
        <f aca="true" t="shared" si="3" ref="C19:Y19">SUM(C20:C23)</f>
        <v>530602146</v>
      </c>
      <c r="D19" s="153">
        <f>SUM(D20:D23)</f>
        <v>0</v>
      </c>
      <c r="E19" s="154">
        <f t="shared" si="3"/>
        <v>592222217</v>
      </c>
      <c r="F19" s="100">
        <f t="shared" si="3"/>
        <v>592222217</v>
      </c>
      <c r="G19" s="100">
        <f t="shared" si="3"/>
        <v>53615629</v>
      </c>
      <c r="H19" s="100">
        <f t="shared" si="3"/>
        <v>25197685</v>
      </c>
      <c r="I19" s="100">
        <f t="shared" si="3"/>
        <v>27238753</v>
      </c>
      <c r="J19" s="100">
        <f t="shared" si="3"/>
        <v>106052067</v>
      </c>
      <c r="K19" s="100">
        <f t="shared" si="3"/>
        <v>44423125</v>
      </c>
      <c r="L19" s="100">
        <f t="shared" si="3"/>
        <v>102171319</v>
      </c>
      <c r="M19" s="100">
        <f t="shared" si="3"/>
        <v>54644621</v>
      </c>
      <c r="N19" s="100">
        <f t="shared" si="3"/>
        <v>201239065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307291132</v>
      </c>
      <c r="X19" s="100">
        <f t="shared" si="3"/>
        <v>296111109</v>
      </c>
      <c r="Y19" s="100">
        <f t="shared" si="3"/>
        <v>11180023</v>
      </c>
      <c r="Z19" s="137">
        <f>+IF(X19&lt;&gt;0,+(Y19/X19)*100,0)</f>
        <v>3.775617550370256</v>
      </c>
      <c r="AA19" s="153">
        <f>SUM(AA20:AA23)</f>
        <v>592222217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454542932</v>
      </c>
      <c r="D21" s="155"/>
      <c r="E21" s="156">
        <v>514660162</v>
      </c>
      <c r="F21" s="60">
        <v>514660162</v>
      </c>
      <c r="G21" s="60">
        <v>48256131</v>
      </c>
      <c r="H21" s="60">
        <v>23551740</v>
      </c>
      <c r="I21" s="60">
        <v>22648932</v>
      </c>
      <c r="J21" s="60">
        <v>94456803</v>
      </c>
      <c r="K21" s="60">
        <v>40563268</v>
      </c>
      <c r="L21" s="60">
        <v>92174832</v>
      </c>
      <c r="M21" s="60">
        <v>46269835</v>
      </c>
      <c r="N21" s="60">
        <v>179007935</v>
      </c>
      <c r="O21" s="60"/>
      <c r="P21" s="60"/>
      <c r="Q21" s="60"/>
      <c r="R21" s="60"/>
      <c r="S21" s="60"/>
      <c r="T21" s="60"/>
      <c r="U21" s="60"/>
      <c r="V21" s="60"/>
      <c r="W21" s="60">
        <v>273464738</v>
      </c>
      <c r="X21" s="60">
        <v>257330081</v>
      </c>
      <c r="Y21" s="60">
        <v>16134657</v>
      </c>
      <c r="Z21" s="140">
        <v>6.27</v>
      </c>
      <c r="AA21" s="155">
        <v>514660162</v>
      </c>
    </row>
    <row r="22" spans="1:27" ht="13.5">
      <c r="A22" s="138" t="s">
        <v>91</v>
      </c>
      <c r="B22" s="136"/>
      <c r="C22" s="157">
        <v>76059214</v>
      </c>
      <c r="D22" s="157"/>
      <c r="E22" s="158">
        <v>77562055</v>
      </c>
      <c r="F22" s="159">
        <v>77562055</v>
      </c>
      <c r="G22" s="159">
        <v>5359498</v>
      </c>
      <c r="H22" s="159">
        <v>1645945</v>
      </c>
      <c r="I22" s="159">
        <v>4589821</v>
      </c>
      <c r="J22" s="159">
        <v>11595264</v>
      </c>
      <c r="K22" s="159">
        <v>3859857</v>
      </c>
      <c r="L22" s="159">
        <v>9996487</v>
      </c>
      <c r="M22" s="159">
        <v>8374786</v>
      </c>
      <c r="N22" s="159">
        <v>22231130</v>
      </c>
      <c r="O22" s="159"/>
      <c r="P22" s="159"/>
      <c r="Q22" s="159"/>
      <c r="R22" s="159"/>
      <c r="S22" s="159"/>
      <c r="T22" s="159"/>
      <c r="U22" s="159"/>
      <c r="V22" s="159"/>
      <c r="W22" s="159">
        <v>33826394</v>
      </c>
      <c r="X22" s="159">
        <v>38781028</v>
      </c>
      <c r="Y22" s="159">
        <v>-4954634</v>
      </c>
      <c r="Z22" s="141">
        <v>-12.78</v>
      </c>
      <c r="AA22" s="157">
        <v>77562055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716756421</v>
      </c>
      <c r="D25" s="168">
        <f>+D5+D9+D15+D19+D24</f>
        <v>0</v>
      </c>
      <c r="E25" s="169">
        <f t="shared" si="4"/>
        <v>794247131</v>
      </c>
      <c r="F25" s="73">
        <f t="shared" si="4"/>
        <v>794247131</v>
      </c>
      <c r="G25" s="73">
        <f t="shared" si="4"/>
        <v>121194812</v>
      </c>
      <c r="H25" s="73">
        <f t="shared" si="4"/>
        <v>27275334</v>
      </c>
      <c r="I25" s="73">
        <f t="shared" si="4"/>
        <v>29467000</v>
      </c>
      <c r="J25" s="73">
        <f t="shared" si="4"/>
        <v>177937146</v>
      </c>
      <c r="K25" s="73">
        <f t="shared" si="4"/>
        <v>46762826</v>
      </c>
      <c r="L25" s="73">
        <f t="shared" si="4"/>
        <v>156056992</v>
      </c>
      <c r="M25" s="73">
        <f t="shared" si="4"/>
        <v>56226677</v>
      </c>
      <c r="N25" s="73">
        <f t="shared" si="4"/>
        <v>259046495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436983641</v>
      </c>
      <c r="X25" s="73">
        <f t="shared" si="4"/>
        <v>397123568</v>
      </c>
      <c r="Y25" s="73">
        <f t="shared" si="4"/>
        <v>39860073</v>
      </c>
      <c r="Z25" s="170">
        <f>+IF(X25&lt;&gt;0,+(Y25/X25)*100,0)</f>
        <v>10.037196533246297</v>
      </c>
      <c r="AA25" s="168">
        <f>+AA5+AA9+AA15+AA19+AA24</f>
        <v>794247131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136459109</v>
      </c>
      <c r="D28" s="153">
        <f>SUM(D29:D31)</f>
        <v>0</v>
      </c>
      <c r="E28" s="154">
        <f t="shared" si="5"/>
        <v>160030747</v>
      </c>
      <c r="F28" s="100">
        <f t="shared" si="5"/>
        <v>160030747</v>
      </c>
      <c r="G28" s="100">
        <f t="shared" si="5"/>
        <v>12968257</v>
      </c>
      <c r="H28" s="100">
        <f t="shared" si="5"/>
        <v>20661481</v>
      </c>
      <c r="I28" s="100">
        <f t="shared" si="5"/>
        <v>12655184</v>
      </c>
      <c r="J28" s="100">
        <f t="shared" si="5"/>
        <v>46284922</v>
      </c>
      <c r="K28" s="100">
        <f t="shared" si="5"/>
        <v>12331514</v>
      </c>
      <c r="L28" s="100">
        <f t="shared" si="5"/>
        <v>16636340</v>
      </c>
      <c r="M28" s="100">
        <f t="shared" si="5"/>
        <v>11354736</v>
      </c>
      <c r="N28" s="100">
        <f t="shared" si="5"/>
        <v>40322590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86607512</v>
      </c>
      <c r="X28" s="100">
        <f t="shared" si="5"/>
        <v>80015374</v>
      </c>
      <c r="Y28" s="100">
        <f t="shared" si="5"/>
        <v>6592138</v>
      </c>
      <c r="Z28" s="137">
        <f>+IF(X28&lt;&gt;0,+(Y28/X28)*100,0)</f>
        <v>8.238589249111051</v>
      </c>
      <c r="AA28" s="153">
        <f>SUM(AA29:AA31)</f>
        <v>160030747</v>
      </c>
    </row>
    <row r="29" spans="1:27" ht="13.5">
      <c r="A29" s="138" t="s">
        <v>75</v>
      </c>
      <c r="B29" s="136"/>
      <c r="C29" s="155">
        <v>51586883</v>
      </c>
      <c r="D29" s="155"/>
      <c r="E29" s="156">
        <v>60756968</v>
      </c>
      <c r="F29" s="60">
        <v>60756968</v>
      </c>
      <c r="G29" s="60">
        <v>5300457</v>
      </c>
      <c r="H29" s="60">
        <v>12453054</v>
      </c>
      <c r="I29" s="60">
        <v>3702293</v>
      </c>
      <c r="J29" s="60">
        <v>21455804</v>
      </c>
      <c r="K29" s="60">
        <v>4454626</v>
      </c>
      <c r="L29" s="60">
        <v>6026544</v>
      </c>
      <c r="M29" s="60">
        <v>5099736</v>
      </c>
      <c r="N29" s="60">
        <v>15580906</v>
      </c>
      <c r="O29" s="60"/>
      <c r="P29" s="60"/>
      <c r="Q29" s="60"/>
      <c r="R29" s="60"/>
      <c r="S29" s="60"/>
      <c r="T29" s="60"/>
      <c r="U29" s="60"/>
      <c r="V29" s="60"/>
      <c r="W29" s="60">
        <v>37036710</v>
      </c>
      <c r="X29" s="60">
        <v>30378484</v>
      </c>
      <c r="Y29" s="60">
        <v>6658226</v>
      </c>
      <c r="Z29" s="140">
        <v>21.92</v>
      </c>
      <c r="AA29" s="155">
        <v>60756968</v>
      </c>
    </row>
    <row r="30" spans="1:27" ht="13.5">
      <c r="A30" s="138" t="s">
        <v>76</v>
      </c>
      <c r="B30" s="136"/>
      <c r="C30" s="157">
        <v>34337756</v>
      </c>
      <c r="D30" s="157"/>
      <c r="E30" s="158">
        <v>37973372</v>
      </c>
      <c r="F30" s="159">
        <v>37973372</v>
      </c>
      <c r="G30" s="159">
        <v>3984446</v>
      </c>
      <c r="H30" s="159">
        <v>3436337</v>
      </c>
      <c r="I30" s="159">
        <v>4165199</v>
      </c>
      <c r="J30" s="159">
        <v>11585982</v>
      </c>
      <c r="K30" s="159">
        <v>3351156</v>
      </c>
      <c r="L30" s="159">
        <v>4464131</v>
      </c>
      <c r="M30" s="159">
        <v>3147632</v>
      </c>
      <c r="N30" s="159">
        <v>10962919</v>
      </c>
      <c r="O30" s="159"/>
      <c r="P30" s="159"/>
      <c r="Q30" s="159"/>
      <c r="R30" s="159"/>
      <c r="S30" s="159"/>
      <c r="T30" s="159"/>
      <c r="U30" s="159"/>
      <c r="V30" s="159"/>
      <c r="W30" s="159">
        <v>22548901</v>
      </c>
      <c r="X30" s="159">
        <v>18986686</v>
      </c>
      <c r="Y30" s="159">
        <v>3562215</v>
      </c>
      <c r="Z30" s="141">
        <v>18.76</v>
      </c>
      <c r="AA30" s="157">
        <v>37973372</v>
      </c>
    </row>
    <row r="31" spans="1:27" ht="13.5">
      <c r="A31" s="138" t="s">
        <v>77</v>
      </c>
      <c r="B31" s="136"/>
      <c r="C31" s="155">
        <v>50534470</v>
      </c>
      <c r="D31" s="155"/>
      <c r="E31" s="156">
        <v>61300407</v>
      </c>
      <c r="F31" s="60">
        <v>61300407</v>
      </c>
      <c r="G31" s="60">
        <v>3683354</v>
      </c>
      <c r="H31" s="60">
        <v>4772090</v>
      </c>
      <c r="I31" s="60">
        <v>4787692</v>
      </c>
      <c r="J31" s="60">
        <v>13243136</v>
      </c>
      <c r="K31" s="60">
        <v>4525732</v>
      </c>
      <c r="L31" s="60">
        <v>6145665</v>
      </c>
      <c r="M31" s="60">
        <v>3107368</v>
      </c>
      <c r="N31" s="60">
        <v>13778765</v>
      </c>
      <c r="O31" s="60"/>
      <c r="P31" s="60"/>
      <c r="Q31" s="60"/>
      <c r="R31" s="60"/>
      <c r="S31" s="60"/>
      <c r="T31" s="60"/>
      <c r="U31" s="60"/>
      <c r="V31" s="60"/>
      <c r="W31" s="60">
        <v>27021901</v>
      </c>
      <c r="X31" s="60">
        <v>30650204</v>
      </c>
      <c r="Y31" s="60">
        <v>-3628303</v>
      </c>
      <c r="Z31" s="140">
        <v>-11.84</v>
      </c>
      <c r="AA31" s="155">
        <v>61300407</v>
      </c>
    </row>
    <row r="32" spans="1:27" ht="13.5">
      <c r="A32" s="135" t="s">
        <v>78</v>
      </c>
      <c r="B32" s="136"/>
      <c r="C32" s="153">
        <f aca="true" t="shared" si="6" ref="C32:Y32">SUM(C33:C37)</f>
        <v>8483481</v>
      </c>
      <c r="D32" s="153">
        <f>SUM(D33:D37)</f>
        <v>0</v>
      </c>
      <c r="E32" s="154">
        <f t="shared" si="6"/>
        <v>8123000</v>
      </c>
      <c r="F32" s="100">
        <f t="shared" si="6"/>
        <v>8123000</v>
      </c>
      <c r="G32" s="100">
        <f t="shared" si="6"/>
        <v>0</v>
      </c>
      <c r="H32" s="100">
        <f t="shared" si="6"/>
        <v>289914</v>
      </c>
      <c r="I32" s="100">
        <f t="shared" si="6"/>
        <v>-195588</v>
      </c>
      <c r="J32" s="100">
        <f t="shared" si="6"/>
        <v>94326</v>
      </c>
      <c r="K32" s="100">
        <f t="shared" si="6"/>
        <v>121924</v>
      </c>
      <c r="L32" s="100">
        <f t="shared" si="6"/>
        <v>0</v>
      </c>
      <c r="M32" s="100">
        <f t="shared" si="6"/>
        <v>-29084</v>
      </c>
      <c r="N32" s="100">
        <f t="shared" si="6"/>
        <v>92840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187166</v>
      </c>
      <c r="X32" s="100">
        <f t="shared" si="6"/>
        <v>4061500</v>
      </c>
      <c r="Y32" s="100">
        <f t="shared" si="6"/>
        <v>-3874334</v>
      </c>
      <c r="Z32" s="137">
        <f>+IF(X32&lt;&gt;0,+(Y32/X32)*100,0)</f>
        <v>-95.39170257294103</v>
      </c>
      <c r="AA32" s="153">
        <f>SUM(AA33:AA37)</f>
        <v>8123000</v>
      </c>
    </row>
    <row r="33" spans="1:27" ht="13.5">
      <c r="A33" s="138" t="s">
        <v>79</v>
      </c>
      <c r="B33" s="136"/>
      <c r="C33" s="155">
        <v>8483481</v>
      </c>
      <c r="D33" s="155"/>
      <c r="E33" s="156">
        <v>8123000</v>
      </c>
      <c r="F33" s="60">
        <v>8123000</v>
      </c>
      <c r="G33" s="60"/>
      <c r="H33" s="60">
        <v>289914</v>
      </c>
      <c r="I33" s="60">
        <v>-195588</v>
      </c>
      <c r="J33" s="60">
        <v>94326</v>
      </c>
      <c r="K33" s="60">
        <v>121924</v>
      </c>
      <c r="L33" s="60"/>
      <c r="M33" s="60">
        <v>-29084</v>
      </c>
      <c r="N33" s="60">
        <v>92840</v>
      </c>
      <c r="O33" s="60"/>
      <c r="P33" s="60"/>
      <c r="Q33" s="60"/>
      <c r="R33" s="60"/>
      <c r="S33" s="60"/>
      <c r="T33" s="60"/>
      <c r="U33" s="60"/>
      <c r="V33" s="60"/>
      <c r="W33" s="60">
        <v>187166</v>
      </c>
      <c r="X33" s="60">
        <v>4061500</v>
      </c>
      <c r="Y33" s="60">
        <v>-3874334</v>
      </c>
      <c r="Z33" s="140">
        <v>-95.39</v>
      </c>
      <c r="AA33" s="155">
        <v>8123000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20172468</v>
      </c>
      <c r="D38" s="153">
        <f>SUM(D39:D41)</f>
        <v>0</v>
      </c>
      <c r="E38" s="154">
        <f t="shared" si="7"/>
        <v>33469649</v>
      </c>
      <c r="F38" s="100">
        <f t="shared" si="7"/>
        <v>33469649</v>
      </c>
      <c r="G38" s="100">
        <f t="shared" si="7"/>
        <v>8087607</v>
      </c>
      <c r="H38" s="100">
        <f t="shared" si="7"/>
        <v>176790</v>
      </c>
      <c r="I38" s="100">
        <f t="shared" si="7"/>
        <v>251821</v>
      </c>
      <c r="J38" s="100">
        <f t="shared" si="7"/>
        <v>8516218</v>
      </c>
      <c r="K38" s="100">
        <f t="shared" si="7"/>
        <v>176460</v>
      </c>
      <c r="L38" s="100">
        <f t="shared" si="7"/>
        <v>164678</v>
      </c>
      <c r="M38" s="100">
        <f t="shared" si="7"/>
        <v>200010</v>
      </c>
      <c r="N38" s="100">
        <f t="shared" si="7"/>
        <v>541148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9057366</v>
      </c>
      <c r="X38" s="100">
        <f t="shared" si="7"/>
        <v>16734825</v>
      </c>
      <c r="Y38" s="100">
        <f t="shared" si="7"/>
        <v>-7677459</v>
      </c>
      <c r="Z38" s="137">
        <f>+IF(X38&lt;&gt;0,+(Y38/X38)*100,0)</f>
        <v>-45.87713943826721</v>
      </c>
      <c r="AA38" s="153">
        <f>SUM(AA39:AA41)</f>
        <v>33469649</v>
      </c>
    </row>
    <row r="39" spans="1:27" ht="13.5">
      <c r="A39" s="138" t="s">
        <v>85</v>
      </c>
      <c r="B39" s="136"/>
      <c r="C39" s="155">
        <v>19928930</v>
      </c>
      <c r="D39" s="155"/>
      <c r="E39" s="156">
        <v>21283649</v>
      </c>
      <c r="F39" s="60">
        <v>21283649</v>
      </c>
      <c r="G39" s="60">
        <v>8087245</v>
      </c>
      <c r="H39" s="60">
        <v>173279</v>
      </c>
      <c r="I39" s="60">
        <v>235811</v>
      </c>
      <c r="J39" s="60">
        <v>8496335</v>
      </c>
      <c r="K39" s="60">
        <v>173861</v>
      </c>
      <c r="L39" s="60">
        <v>164678</v>
      </c>
      <c r="M39" s="60">
        <v>166239</v>
      </c>
      <c r="N39" s="60">
        <v>504778</v>
      </c>
      <c r="O39" s="60"/>
      <c r="P39" s="60"/>
      <c r="Q39" s="60"/>
      <c r="R39" s="60"/>
      <c r="S39" s="60"/>
      <c r="T39" s="60"/>
      <c r="U39" s="60"/>
      <c r="V39" s="60"/>
      <c r="W39" s="60">
        <v>9001113</v>
      </c>
      <c r="X39" s="60">
        <v>10641825</v>
      </c>
      <c r="Y39" s="60">
        <v>-1640712</v>
      </c>
      <c r="Z39" s="140">
        <v>-15.42</v>
      </c>
      <c r="AA39" s="155">
        <v>21283649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243538</v>
      </c>
      <c r="D41" s="155"/>
      <c r="E41" s="156">
        <v>12186000</v>
      </c>
      <c r="F41" s="60">
        <v>12186000</v>
      </c>
      <c r="G41" s="60">
        <v>362</v>
      </c>
      <c r="H41" s="60">
        <v>3511</v>
      </c>
      <c r="I41" s="60">
        <v>16010</v>
      </c>
      <c r="J41" s="60">
        <v>19883</v>
      </c>
      <c r="K41" s="60">
        <v>2599</v>
      </c>
      <c r="L41" s="60"/>
      <c r="M41" s="60">
        <v>33771</v>
      </c>
      <c r="N41" s="60">
        <v>36370</v>
      </c>
      <c r="O41" s="60"/>
      <c r="P41" s="60"/>
      <c r="Q41" s="60"/>
      <c r="R41" s="60"/>
      <c r="S41" s="60"/>
      <c r="T41" s="60"/>
      <c r="U41" s="60"/>
      <c r="V41" s="60"/>
      <c r="W41" s="60">
        <v>56253</v>
      </c>
      <c r="X41" s="60">
        <v>6093000</v>
      </c>
      <c r="Y41" s="60">
        <v>-6036747</v>
      </c>
      <c r="Z41" s="140">
        <v>-99.08</v>
      </c>
      <c r="AA41" s="155">
        <v>12186000</v>
      </c>
    </row>
    <row r="42" spans="1:27" ht="13.5">
      <c r="A42" s="135" t="s">
        <v>88</v>
      </c>
      <c r="B42" s="142"/>
      <c r="C42" s="153">
        <f aca="true" t="shared" si="8" ref="C42:Y42">SUM(C43:C46)</f>
        <v>269122841</v>
      </c>
      <c r="D42" s="153">
        <f>SUM(D43:D46)</f>
        <v>0</v>
      </c>
      <c r="E42" s="154">
        <f t="shared" si="8"/>
        <v>245347955</v>
      </c>
      <c r="F42" s="100">
        <f t="shared" si="8"/>
        <v>245347955</v>
      </c>
      <c r="G42" s="100">
        <f t="shared" si="8"/>
        <v>15996260</v>
      </c>
      <c r="H42" s="100">
        <f t="shared" si="8"/>
        <v>19339861</v>
      </c>
      <c r="I42" s="100">
        <f t="shared" si="8"/>
        <v>30558202</v>
      </c>
      <c r="J42" s="100">
        <f t="shared" si="8"/>
        <v>65894323</v>
      </c>
      <c r="K42" s="100">
        <f t="shared" si="8"/>
        <v>27248682</v>
      </c>
      <c r="L42" s="100">
        <f t="shared" si="8"/>
        <v>19652259</v>
      </c>
      <c r="M42" s="100">
        <f t="shared" si="8"/>
        <v>23294047</v>
      </c>
      <c r="N42" s="100">
        <f t="shared" si="8"/>
        <v>70194988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136089311</v>
      </c>
      <c r="X42" s="100">
        <f t="shared" si="8"/>
        <v>122673978</v>
      </c>
      <c r="Y42" s="100">
        <f t="shared" si="8"/>
        <v>13415333</v>
      </c>
      <c r="Z42" s="137">
        <f>+IF(X42&lt;&gt;0,+(Y42/X42)*100,0)</f>
        <v>10.935760964725542</v>
      </c>
      <c r="AA42" s="153">
        <f>SUM(AA43:AA46)</f>
        <v>245347955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228085315</v>
      </c>
      <c r="D44" s="155"/>
      <c r="E44" s="156">
        <v>207801558</v>
      </c>
      <c r="F44" s="60">
        <v>207801558</v>
      </c>
      <c r="G44" s="60">
        <v>15055974</v>
      </c>
      <c r="H44" s="60">
        <v>18103297</v>
      </c>
      <c r="I44" s="60">
        <v>26907238</v>
      </c>
      <c r="J44" s="60">
        <v>60066509</v>
      </c>
      <c r="K44" s="60">
        <v>24048456</v>
      </c>
      <c r="L44" s="60">
        <v>15235503</v>
      </c>
      <c r="M44" s="60">
        <v>17239756</v>
      </c>
      <c r="N44" s="60">
        <v>56523715</v>
      </c>
      <c r="O44" s="60"/>
      <c r="P44" s="60"/>
      <c r="Q44" s="60"/>
      <c r="R44" s="60"/>
      <c r="S44" s="60"/>
      <c r="T44" s="60"/>
      <c r="U44" s="60"/>
      <c r="V44" s="60"/>
      <c r="W44" s="60">
        <v>116590224</v>
      </c>
      <c r="X44" s="60">
        <v>103900779</v>
      </c>
      <c r="Y44" s="60">
        <v>12689445</v>
      </c>
      <c r="Z44" s="140">
        <v>12.21</v>
      </c>
      <c r="AA44" s="155">
        <v>207801558</v>
      </c>
    </row>
    <row r="45" spans="1:27" ht="13.5">
      <c r="A45" s="138" t="s">
        <v>91</v>
      </c>
      <c r="B45" s="136"/>
      <c r="C45" s="157">
        <v>41037526</v>
      </c>
      <c r="D45" s="157"/>
      <c r="E45" s="158">
        <v>37546397</v>
      </c>
      <c r="F45" s="159">
        <v>37546397</v>
      </c>
      <c r="G45" s="159">
        <v>940286</v>
      </c>
      <c r="H45" s="159">
        <v>1236564</v>
      </c>
      <c r="I45" s="159">
        <v>3650964</v>
      </c>
      <c r="J45" s="159">
        <v>5827814</v>
      </c>
      <c r="K45" s="159">
        <v>3200226</v>
      </c>
      <c r="L45" s="159">
        <v>4416756</v>
      </c>
      <c r="M45" s="159">
        <v>6054291</v>
      </c>
      <c r="N45" s="159">
        <v>13671273</v>
      </c>
      <c r="O45" s="159"/>
      <c r="P45" s="159"/>
      <c r="Q45" s="159"/>
      <c r="R45" s="159"/>
      <c r="S45" s="159"/>
      <c r="T45" s="159"/>
      <c r="U45" s="159"/>
      <c r="V45" s="159"/>
      <c r="W45" s="159">
        <v>19499087</v>
      </c>
      <c r="X45" s="159">
        <v>18773199</v>
      </c>
      <c r="Y45" s="159">
        <v>725888</v>
      </c>
      <c r="Z45" s="141">
        <v>3.87</v>
      </c>
      <c r="AA45" s="157">
        <v>37546397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>
        <v>1000000</v>
      </c>
      <c r="H47" s="100"/>
      <c r="I47" s="100"/>
      <c r="J47" s="100">
        <v>1000000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1000000</v>
      </c>
      <c r="X47" s="100"/>
      <c r="Y47" s="100">
        <v>1000000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434237899</v>
      </c>
      <c r="D48" s="168">
        <f>+D28+D32+D38+D42+D47</f>
        <v>0</v>
      </c>
      <c r="E48" s="169">
        <f t="shared" si="9"/>
        <v>446971351</v>
      </c>
      <c r="F48" s="73">
        <f t="shared" si="9"/>
        <v>446971351</v>
      </c>
      <c r="G48" s="73">
        <f t="shared" si="9"/>
        <v>38052124</v>
      </c>
      <c r="H48" s="73">
        <f t="shared" si="9"/>
        <v>40468046</v>
      </c>
      <c r="I48" s="73">
        <f t="shared" si="9"/>
        <v>43269619</v>
      </c>
      <c r="J48" s="73">
        <f t="shared" si="9"/>
        <v>121789789</v>
      </c>
      <c r="K48" s="73">
        <f t="shared" si="9"/>
        <v>39878580</v>
      </c>
      <c r="L48" s="73">
        <f t="shared" si="9"/>
        <v>36453277</v>
      </c>
      <c r="M48" s="73">
        <f t="shared" si="9"/>
        <v>34819709</v>
      </c>
      <c r="N48" s="73">
        <f t="shared" si="9"/>
        <v>111151566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232941355</v>
      </c>
      <c r="X48" s="73">
        <f t="shared" si="9"/>
        <v>223485677</v>
      </c>
      <c r="Y48" s="73">
        <f t="shared" si="9"/>
        <v>9455678</v>
      </c>
      <c r="Z48" s="170">
        <f>+IF(X48&lt;&gt;0,+(Y48/X48)*100,0)</f>
        <v>4.230999555286937</v>
      </c>
      <c r="AA48" s="168">
        <f>+AA28+AA32+AA38+AA42+AA47</f>
        <v>446971351</v>
      </c>
    </row>
    <row r="49" spans="1:27" ht="13.5">
      <c r="A49" s="148" t="s">
        <v>49</v>
      </c>
      <c r="B49" s="149"/>
      <c r="C49" s="171">
        <f aca="true" t="shared" si="10" ref="C49:Y49">+C25-C48</f>
        <v>282518522</v>
      </c>
      <c r="D49" s="171">
        <f>+D25-D48</f>
        <v>0</v>
      </c>
      <c r="E49" s="172">
        <f t="shared" si="10"/>
        <v>347275780</v>
      </c>
      <c r="F49" s="173">
        <f t="shared" si="10"/>
        <v>347275780</v>
      </c>
      <c r="G49" s="173">
        <f t="shared" si="10"/>
        <v>83142688</v>
      </c>
      <c r="H49" s="173">
        <f t="shared" si="10"/>
        <v>-13192712</v>
      </c>
      <c r="I49" s="173">
        <f t="shared" si="10"/>
        <v>-13802619</v>
      </c>
      <c r="J49" s="173">
        <f t="shared" si="10"/>
        <v>56147357</v>
      </c>
      <c r="K49" s="173">
        <f t="shared" si="10"/>
        <v>6884246</v>
      </c>
      <c r="L49" s="173">
        <f t="shared" si="10"/>
        <v>119603715</v>
      </c>
      <c r="M49" s="173">
        <f t="shared" si="10"/>
        <v>21406968</v>
      </c>
      <c r="N49" s="173">
        <f t="shared" si="10"/>
        <v>147894929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204042286</v>
      </c>
      <c r="X49" s="173">
        <f>IF(F25=F48,0,X25-X48)</f>
        <v>173637891</v>
      </c>
      <c r="Y49" s="173">
        <f t="shared" si="10"/>
        <v>30404395</v>
      </c>
      <c r="Z49" s="174">
        <f>+IF(X49&lt;&gt;0,+(Y49/X49)*100,0)</f>
        <v>17.510230529118786</v>
      </c>
      <c r="AA49" s="171">
        <f>+AA25-AA48</f>
        <v>347275780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80345216</v>
      </c>
      <c r="D8" s="155">
        <v>0</v>
      </c>
      <c r="E8" s="156">
        <v>86493759</v>
      </c>
      <c r="F8" s="60">
        <v>86493759</v>
      </c>
      <c r="G8" s="60">
        <v>8384007</v>
      </c>
      <c r="H8" s="60">
        <v>6620323</v>
      </c>
      <c r="I8" s="60">
        <v>5531573</v>
      </c>
      <c r="J8" s="60">
        <v>20535903</v>
      </c>
      <c r="K8" s="60">
        <v>9984249</v>
      </c>
      <c r="L8" s="60">
        <v>7327761</v>
      </c>
      <c r="M8" s="60">
        <v>5320406</v>
      </c>
      <c r="N8" s="60">
        <v>22632416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43168319</v>
      </c>
      <c r="X8" s="60">
        <v>43246880</v>
      </c>
      <c r="Y8" s="60">
        <v>-78561</v>
      </c>
      <c r="Z8" s="140">
        <v>-0.18</v>
      </c>
      <c r="AA8" s="155">
        <v>86493759</v>
      </c>
    </row>
    <row r="9" spans="1:27" ht="13.5">
      <c r="A9" s="183" t="s">
        <v>105</v>
      </c>
      <c r="B9" s="182"/>
      <c r="C9" s="155">
        <v>16727369</v>
      </c>
      <c r="D9" s="155">
        <v>0</v>
      </c>
      <c r="E9" s="156">
        <v>17298271</v>
      </c>
      <c r="F9" s="60">
        <v>17298271</v>
      </c>
      <c r="G9" s="60">
        <v>1499204</v>
      </c>
      <c r="H9" s="60">
        <v>1645945</v>
      </c>
      <c r="I9" s="60">
        <v>2102331</v>
      </c>
      <c r="J9" s="60">
        <v>5247480</v>
      </c>
      <c r="K9" s="60">
        <v>1495019</v>
      </c>
      <c r="L9" s="60">
        <v>1491213</v>
      </c>
      <c r="M9" s="60">
        <v>1493998</v>
      </c>
      <c r="N9" s="60">
        <v>4480230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9727710</v>
      </c>
      <c r="X9" s="60">
        <v>8649136</v>
      </c>
      <c r="Y9" s="60">
        <v>1078574</v>
      </c>
      <c r="Z9" s="140">
        <v>12.47</v>
      </c>
      <c r="AA9" s="155">
        <v>17298271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4434392</v>
      </c>
      <c r="D11" s="155">
        <v>0</v>
      </c>
      <c r="E11" s="156">
        <v>2810468</v>
      </c>
      <c r="F11" s="60">
        <v>2810468</v>
      </c>
      <c r="G11" s="60">
        <v>735307</v>
      </c>
      <c r="H11" s="60">
        <v>402720</v>
      </c>
      <c r="I11" s="60">
        <v>345687</v>
      </c>
      <c r="J11" s="60">
        <v>1483714</v>
      </c>
      <c r="K11" s="60">
        <v>599099</v>
      </c>
      <c r="L11" s="60">
        <v>278171</v>
      </c>
      <c r="M11" s="60">
        <v>256594</v>
      </c>
      <c r="N11" s="60">
        <v>1133864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2617578</v>
      </c>
      <c r="X11" s="60">
        <v>1405234</v>
      </c>
      <c r="Y11" s="60">
        <v>1212344</v>
      </c>
      <c r="Z11" s="140">
        <v>86.27</v>
      </c>
      <c r="AA11" s="155">
        <v>2810468</v>
      </c>
    </row>
    <row r="12" spans="1:27" ht="13.5">
      <c r="A12" s="183" t="s">
        <v>108</v>
      </c>
      <c r="B12" s="185"/>
      <c r="C12" s="155">
        <v>74081</v>
      </c>
      <c r="D12" s="155">
        <v>0</v>
      </c>
      <c r="E12" s="156">
        <v>286527</v>
      </c>
      <c r="F12" s="60">
        <v>286527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143264</v>
      </c>
      <c r="Y12" s="60">
        <v>-143264</v>
      </c>
      <c r="Z12" s="140">
        <v>-100</v>
      </c>
      <c r="AA12" s="155">
        <v>286527</v>
      </c>
    </row>
    <row r="13" spans="1:27" ht="13.5">
      <c r="A13" s="181" t="s">
        <v>109</v>
      </c>
      <c r="B13" s="185"/>
      <c r="C13" s="155">
        <v>5229071</v>
      </c>
      <c r="D13" s="155">
        <v>0</v>
      </c>
      <c r="E13" s="156">
        <v>6600000</v>
      </c>
      <c r="F13" s="60">
        <v>6600000</v>
      </c>
      <c r="G13" s="60">
        <v>250038</v>
      </c>
      <c r="H13" s="60">
        <v>202909</v>
      </c>
      <c r="I13" s="60">
        <v>410142</v>
      </c>
      <c r="J13" s="60">
        <v>863089</v>
      </c>
      <c r="K13" s="60">
        <v>185894</v>
      </c>
      <c r="L13" s="60">
        <v>150231</v>
      </c>
      <c r="M13" s="60">
        <v>0</v>
      </c>
      <c r="N13" s="60">
        <v>336125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1199214</v>
      </c>
      <c r="X13" s="60">
        <v>3300000</v>
      </c>
      <c r="Y13" s="60">
        <v>-2100786</v>
      </c>
      <c r="Z13" s="140">
        <v>-63.66</v>
      </c>
      <c r="AA13" s="155">
        <v>6600000</v>
      </c>
    </row>
    <row r="14" spans="1:27" ht="13.5">
      <c r="A14" s="181" t="s">
        <v>110</v>
      </c>
      <c r="B14" s="185"/>
      <c r="C14" s="155">
        <v>14940232</v>
      </c>
      <c r="D14" s="155">
        <v>0</v>
      </c>
      <c r="E14" s="156">
        <v>16759730</v>
      </c>
      <c r="F14" s="60">
        <v>16759730</v>
      </c>
      <c r="G14" s="60">
        <v>1216613</v>
      </c>
      <c r="H14" s="60">
        <v>1180981</v>
      </c>
      <c r="I14" s="60">
        <v>1250555</v>
      </c>
      <c r="J14" s="60">
        <v>3648149</v>
      </c>
      <c r="K14" s="60">
        <v>1281969</v>
      </c>
      <c r="L14" s="60">
        <v>1311723</v>
      </c>
      <c r="M14" s="60">
        <v>1214503</v>
      </c>
      <c r="N14" s="60">
        <v>3808195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7456344</v>
      </c>
      <c r="X14" s="60">
        <v>8379865</v>
      </c>
      <c r="Y14" s="60">
        <v>-923521</v>
      </c>
      <c r="Z14" s="140">
        <v>-11.02</v>
      </c>
      <c r="AA14" s="155">
        <v>16759730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1058998</v>
      </c>
      <c r="D18" s="155">
        <v>0</v>
      </c>
      <c r="E18" s="156">
        <v>1515100</v>
      </c>
      <c r="F18" s="60">
        <v>1515100</v>
      </c>
      <c r="G18" s="60">
        <v>389854</v>
      </c>
      <c r="H18" s="60">
        <v>0</v>
      </c>
      <c r="I18" s="60">
        <v>0</v>
      </c>
      <c r="J18" s="60">
        <v>389854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389854</v>
      </c>
      <c r="X18" s="60">
        <v>757550</v>
      </c>
      <c r="Y18" s="60">
        <v>-367696</v>
      </c>
      <c r="Z18" s="140">
        <v>-48.54</v>
      </c>
      <c r="AA18" s="155">
        <v>1515100</v>
      </c>
    </row>
    <row r="19" spans="1:27" ht="13.5">
      <c r="A19" s="181" t="s">
        <v>34</v>
      </c>
      <c r="B19" s="185"/>
      <c r="C19" s="155">
        <v>276217239</v>
      </c>
      <c r="D19" s="155">
        <v>0</v>
      </c>
      <c r="E19" s="156">
        <v>278320210</v>
      </c>
      <c r="F19" s="60">
        <v>278320210</v>
      </c>
      <c r="G19" s="60">
        <v>105658985</v>
      </c>
      <c r="H19" s="60">
        <v>0</v>
      </c>
      <c r="I19" s="60">
        <v>2590107</v>
      </c>
      <c r="J19" s="60">
        <v>108249092</v>
      </c>
      <c r="K19" s="60">
        <v>2442769</v>
      </c>
      <c r="L19" s="60">
        <v>86763779</v>
      </c>
      <c r="M19" s="60">
        <v>5328078</v>
      </c>
      <c r="N19" s="60">
        <v>94534626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202783718</v>
      </c>
      <c r="X19" s="60">
        <v>139160105</v>
      </c>
      <c r="Y19" s="60">
        <v>63623613</v>
      </c>
      <c r="Z19" s="140">
        <v>45.72</v>
      </c>
      <c r="AA19" s="155">
        <v>278320210</v>
      </c>
    </row>
    <row r="20" spans="1:27" ht="13.5">
      <c r="A20" s="181" t="s">
        <v>35</v>
      </c>
      <c r="B20" s="185"/>
      <c r="C20" s="155">
        <v>4786877</v>
      </c>
      <c r="D20" s="155">
        <v>0</v>
      </c>
      <c r="E20" s="156">
        <v>61797277</v>
      </c>
      <c r="F20" s="54">
        <v>61797277</v>
      </c>
      <c r="G20" s="54">
        <v>734015</v>
      </c>
      <c r="H20" s="54">
        <v>4029164</v>
      </c>
      <c r="I20" s="54">
        <v>794005</v>
      </c>
      <c r="J20" s="54">
        <v>5557184</v>
      </c>
      <c r="K20" s="54">
        <v>4250115</v>
      </c>
      <c r="L20" s="54">
        <v>20832352</v>
      </c>
      <c r="M20" s="54">
        <v>4375432</v>
      </c>
      <c r="N20" s="54">
        <v>29457899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35015083</v>
      </c>
      <c r="X20" s="54">
        <v>30898639</v>
      </c>
      <c r="Y20" s="54">
        <v>4116444</v>
      </c>
      <c r="Z20" s="184">
        <v>13.32</v>
      </c>
      <c r="AA20" s="130">
        <v>61797277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403813475</v>
      </c>
      <c r="D22" s="188">
        <f>SUM(D5:D21)</f>
        <v>0</v>
      </c>
      <c r="E22" s="189">
        <f t="shared" si="0"/>
        <v>471881342</v>
      </c>
      <c r="F22" s="190">
        <f t="shared" si="0"/>
        <v>471881342</v>
      </c>
      <c r="G22" s="190">
        <f t="shared" si="0"/>
        <v>118868023</v>
      </c>
      <c r="H22" s="190">
        <f t="shared" si="0"/>
        <v>14082042</v>
      </c>
      <c r="I22" s="190">
        <f t="shared" si="0"/>
        <v>13024400</v>
      </c>
      <c r="J22" s="190">
        <f t="shared" si="0"/>
        <v>145974465</v>
      </c>
      <c r="K22" s="190">
        <f t="shared" si="0"/>
        <v>20239114</v>
      </c>
      <c r="L22" s="190">
        <f t="shared" si="0"/>
        <v>118155230</v>
      </c>
      <c r="M22" s="190">
        <f t="shared" si="0"/>
        <v>17989011</v>
      </c>
      <c r="N22" s="190">
        <f t="shared" si="0"/>
        <v>156383355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302357820</v>
      </c>
      <c r="X22" s="190">
        <f t="shared" si="0"/>
        <v>235940673</v>
      </c>
      <c r="Y22" s="190">
        <f t="shared" si="0"/>
        <v>66417147</v>
      </c>
      <c r="Z22" s="191">
        <f>+IF(X22&lt;&gt;0,+(Y22/X22)*100,0)</f>
        <v>28.149935386511338</v>
      </c>
      <c r="AA22" s="188">
        <f>SUM(AA5:AA21)</f>
        <v>471881342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103977528</v>
      </c>
      <c r="D25" s="155">
        <v>0</v>
      </c>
      <c r="E25" s="156">
        <v>122881820</v>
      </c>
      <c r="F25" s="60">
        <v>122881820</v>
      </c>
      <c r="G25" s="60">
        <v>9953118</v>
      </c>
      <c r="H25" s="60">
        <v>10380982</v>
      </c>
      <c r="I25" s="60">
        <v>11502249</v>
      </c>
      <c r="J25" s="60">
        <v>31836349</v>
      </c>
      <c r="K25" s="60">
        <v>10790542</v>
      </c>
      <c r="L25" s="60">
        <v>15412356</v>
      </c>
      <c r="M25" s="60">
        <v>9719658</v>
      </c>
      <c r="N25" s="60">
        <v>35922556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67758905</v>
      </c>
      <c r="X25" s="60">
        <v>61440910</v>
      </c>
      <c r="Y25" s="60">
        <v>6317995</v>
      </c>
      <c r="Z25" s="140">
        <v>10.28</v>
      </c>
      <c r="AA25" s="155">
        <v>122881820</v>
      </c>
    </row>
    <row r="26" spans="1:27" ht="13.5">
      <c r="A26" s="183" t="s">
        <v>38</v>
      </c>
      <c r="B26" s="182"/>
      <c r="C26" s="155">
        <v>5730772</v>
      </c>
      <c r="D26" s="155">
        <v>0</v>
      </c>
      <c r="E26" s="156">
        <v>7189382</v>
      </c>
      <c r="F26" s="60">
        <v>7189382</v>
      </c>
      <c r="G26" s="60">
        <v>503808</v>
      </c>
      <c r="H26" s="60">
        <v>497007</v>
      </c>
      <c r="I26" s="60">
        <v>521483</v>
      </c>
      <c r="J26" s="60">
        <v>1522298</v>
      </c>
      <c r="K26" s="60">
        <v>513187</v>
      </c>
      <c r="L26" s="60">
        <v>471417</v>
      </c>
      <c r="M26" s="60">
        <v>557925</v>
      </c>
      <c r="N26" s="60">
        <v>1542529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3064827</v>
      </c>
      <c r="X26" s="60">
        <v>3594691</v>
      </c>
      <c r="Y26" s="60">
        <v>-529864</v>
      </c>
      <c r="Z26" s="140">
        <v>-14.74</v>
      </c>
      <c r="AA26" s="155">
        <v>7189382</v>
      </c>
    </row>
    <row r="27" spans="1:27" ht="13.5">
      <c r="A27" s="183" t="s">
        <v>118</v>
      </c>
      <c r="B27" s="182"/>
      <c r="C27" s="155">
        <v>18807264</v>
      </c>
      <c r="D27" s="155">
        <v>0</v>
      </c>
      <c r="E27" s="156">
        <v>19346247</v>
      </c>
      <c r="F27" s="60">
        <v>19346247</v>
      </c>
      <c r="G27" s="60">
        <v>1612187</v>
      </c>
      <c r="H27" s="60">
        <v>1612187</v>
      </c>
      <c r="I27" s="60">
        <v>1612187</v>
      </c>
      <c r="J27" s="60">
        <v>4836561</v>
      </c>
      <c r="K27" s="60">
        <v>1612187</v>
      </c>
      <c r="L27" s="60">
        <v>1612187</v>
      </c>
      <c r="M27" s="60">
        <v>1612187</v>
      </c>
      <c r="N27" s="60">
        <v>4836561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9673122</v>
      </c>
      <c r="X27" s="60">
        <v>9673124</v>
      </c>
      <c r="Y27" s="60">
        <v>-2</v>
      </c>
      <c r="Z27" s="140">
        <v>0</v>
      </c>
      <c r="AA27" s="155">
        <v>19346247</v>
      </c>
    </row>
    <row r="28" spans="1:27" ht="13.5">
      <c r="A28" s="183" t="s">
        <v>39</v>
      </c>
      <c r="B28" s="182"/>
      <c r="C28" s="155">
        <v>25596215</v>
      </c>
      <c r="D28" s="155">
        <v>0</v>
      </c>
      <c r="E28" s="156">
        <v>31600000</v>
      </c>
      <c r="F28" s="60">
        <v>31600000</v>
      </c>
      <c r="G28" s="60">
        <v>2566667</v>
      </c>
      <c r="H28" s="60">
        <v>2566666</v>
      </c>
      <c r="I28" s="60">
        <v>2566666</v>
      </c>
      <c r="J28" s="60">
        <v>7699999</v>
      </c>
      <c r="K28" s="60">
        <v>7794071</v>
      </c>
      <c r="L28" s="60">
        <v>-1260535</v>
      </c>
      <c r="M28" s="60">
        <v>2710051</v>
      </c>
      <c r="N28" s="60">
        <v>9243587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16943586</v>
      </c>
      <c r="X28" s="60">
        <v>15800000</v>
      </c>
      <c r="Y28" s="60">
        <v>1143586</v>
      </c>
      <c r="Z28" s="140">
        <v>7.24</v>
      </c>
      <c r="AA28" s="155">
        <v>31600000</v>
      </c>
    </row>
    <row r="29" spans="1:27" ht="13.5">
      <c r="A29" s="183" t="s">
        <v>40</v>
      </c>
      <c r="B29" s="182"/>
      <c r="C29" s="155">
        <v>9756882</v>
      </c>
      <c r="D29" s="155">
        <v>0</v>
      </c>
      <c r="E29" s="156">
        <v>12100000</v>
      </c>
      <c r="F29" s="60">
        <v>12100000</v>
      </c>
      <c r="G29" s="60">
        <v>0</v>
      </c>
      <c r="H29" s="60">
        <v>0</v>
      </c>
      <c r="I29" s="60">
        <v>3680460</v>
      </c>
      <c r="J29" s="60">
        <v>3680460</v>
      </c>
      <c r="K29" s="60">
        <v>22738</v>
      </c>
      <c r="L29" s="60">
        <v>0</v>
      </c>
      <c r="M29" s="60">
        <v>858571</v>
      </c>
      <c r="N29" s="60">
        <v>881309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4561769</v>
      </c>
      <c r="X29" s="60">
        <v>6050000</v>
      </c>
      <c r="Y29" s="60">
        <v>-1488231</v>
      </c>
      <c r="Z29" s="140">
        <v>-24.6</v>
      </c>
      <c r="AA29" s="155">
        <v>12100000</v>
      </c>
    </row>
    <row r="30" spans="1:27" ht="13.5">
      <c r="A30" s="183" t="s">
        <v>119</v>
      </c>
      <c r="B30" s="182"/>
      <c r="C30" s="155">
        <v>59636667</v>
      </c>
      <c r="D30" s="155">
        <v>0</v>
      </c>
      <c r="E30" s="156">
        <v>55688974</v>
      </c>
      <c r="F30" s="60">
        <v>55688974</v>
      </c>
      <c r="G30" s="60">
        <v>4960612</v>
      </c>
      <c r="H30" s="60">
        <v>6334662</v>
      </c>
      <c r="I30" s="60">
        <v>6259005</v>
      </c>
      <c r="J30" s="60">
        <v>17554279</v>
      </c>
      <c r="K30" s="60">
        <v>5877222</v>
      </c>
      <c r="L30" s="60">
        <v>6377346</v>
      </c>
      <c r="M30" s="60">
        <v>6037232</v>
      </c>
      <c r="N30" s="60">
        <v>18291800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35846079</v>
      </c>
      <c r="X30" s="60">
        <v>27844487</v>
      </c>
      <c r="Y30" s="60">
        <v>8001592</v>
      </c>
      <c r="Z30" s="140">
        <v>28.74</v>
      </c>
      <c r="AA30" s="155">
        <v>55688974</v>
      </c>
    </row>
    <row r="31" spans="1:27" ht="13.5">
      <c r="A31" s="183" t="s">
        <v>120</v>
      </c>
      <c r="B31" s="182"/>
      <c r="C31" s="155">
        <v>32546657</v>
      </c>
      <c r="D31" s="155">
        <v>0</v>
      </c>
      <c r="E31" s="156">
        <v>21930000</v>
      </c>
      <c r="F31" s="60">
        <v>21930000</v>
      </c>
      <c r="G31" s="60">
        <v>158682</v>
      </c>
      <c r="H31" s="60">
        <v>2738374</v>
      </c>
      <c r="I31" s="60">
        <v>3940908</v>
      </c>
      <c r="J31" s="60">
        <v>6837964</v>
      </c>
      <c r="K31" s="60">
        <v>1932508</v>
      </c>
      <c r="L31" s="60">
        <v>1572265</v>
      </c>
      <c r="M31" s="60">
        <v>953120</v>
      </c>
      <c r="N31" s="60">
        <v>4457893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11295857</v>
      </c>
      <c r="X31" s="60">
        <v>10965000</v>
      </c>
      <c r="Y31" s="60">
        <v>330857</v>
      </c>
      <c r="Z31" s="140">
        <v>3.02</v>
      </c>
      <c r="AA31" s="155">
        <v>21930000</v>
      </c>
    </row>
    <row r="32" spans="1:27" ht="13.5">
      <c r="A32" s="183" t="s">
        <v>121</v>
      </c>
      <c r="B32" s="182"/>
      <c r="C32" s="155">
        <v>51974811</v>
      </c>
      <c r="D32" s="155">
        <v>0</v>
      </c>
      <c r="E32" s="156">
        <v>59972793</v>
      </c>
      <c r="F32" s="60">
        <v>59972793</v>
      </c>
      <c r="G32" s="60">
        <v>4982223</v>
      </c>
      <c r="H32" s="60">
        <v>12344454</v>
      </c>
      <c r="I32" s="60">
        <v>3678241</v>
      </c>
      <c r="J32" s="60">
        <v>21004918</v>
      </c>
      <c r="K32" s="60">
        <v>3751746</v>
      </c>
      <c r="L32" s="60">
        <v>5747607</v>
      </c>
      <c r="M32" s="60">
        <v>2998988</v>
      </c>
      <c r="N32" s="60">
        <v>12498341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33503259</v>
      </c>
      <c r="X32" s="60">
        <v>29986397</v>
      </c>
      <c r="Y32" s="60">
        <v>3516862</v>
      </c>
      <c r="Z32" s="140">
        <v>11.73</v>
      </c>
      <c r="AA32" s="155">
        <v>59972793</v>
      </c>
    </row>
    <row r="33" spans="1:27" ht="13.5">
      <c r="A33" s="183" t="s">
        <v>42</v>
      </c>
      <c r="B33" s="182"/>
      <c r="C33" s="155">
        <v>45605916</v>
      </c>
      <c r="D33" s="155">
        <v>0</v>
      </c>
      <c r="E33" s="156">
        <v>26039973</v>
      </c>
      <c r="F33" s="60">
        <v>26039973</v>
      </c>
      <c r="G33" s="60">
        <v>106368</v>
      </c>
      <c r="H33" s="60">
        <v>448715</v>
      </c>
      <c r="I33" s="60">
        <v>2311797</v>
      </c>
      <c r="J33" s="60">
        <v>2866880</v>
      </c>
      <c r="K33" s="60">
        <v>2610684</v>
      </c>
      <c r="L33" s="60">
        <v>2466751</v>
      </c>
      <c r="M33" s="60">
        <v>5285738</v>
      </c>
      <c r="N33" s="60">
        <v>10363173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13230053</v>
      </c>
      <c r="X33" s="60">
        <v>13019987</v>
      </c>
      <c r="Y33" s="60">
        <v>210066</v>
      </c>
      <c r="Z33" s="140">
        <v>1.61</v>
      </c>
      <c r="AA33" s="155">
        <v>26039973</v>
      </c>
    </row>
    <row r="34" spans="1:27" ht="13.5">
      <c r="A34" s="183" t="s">
        <v>43</v>
      </c>
      <c r="B34" s="182"/>
      <c r="C34" s="155">
        <v>67935098</v>
      </c>
      <c r="D34" s="155">
        <v>0</v>
      </c>
      <c r="E34" s="156">
        <v>90222162</v>
      </c>
      <c r="F34" s="60">
        <v>90222162</v>
      </c>
      <c r="G34" s="60">
        <v>13208459</v>
      </c>
      <c r="H34" s="60">
        <v>3544999</v>
      </c>
      <c r="I34" s="60">
        <v>7196623</v>
      </c>
      <c r="J34" s="60">
        <v>23950081</v>
      </c>
      <c r="K34" s="60">
        <v>4973695</v>
      </c>
      <c r="L34" s="60">
        <v>4053883</v>
      </c>
      <c r="M34" s="60">
        <v>4086239</v>
      </c>
      <c r="N34" s="60">
        <v>13113817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37063898</v>
      </c>
      <c r="X34" s="60">
        <v>45111081</v>
      </c>
      <c r="Y34" s="60">
        <v>-8047183</v>
      </c>
      <c r="Z34" s="140">
        <v>-17.84</v>
      </c>
      <c r="AA34" s="155">
        <v>90222162</v>
      </c>
    </row>
    <row r="35" spans="1:27" ht="13.5">
      <c r="A35" s="181" t="s">
        <v>122</v>
      </c>
      <c r="B35" s="185"/>
      <c r="C35" s="155">
        <v>12670089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434237899</v>
      </c>
      <c r="D36" s="188">
        <f>SUM(D25:D35)</f>
        <v>0</v>
      </c>
      <c r="E36" s="189">
        <f t="shared" si="1"/>
        <v>446971351</v>
      </c>
      <c r="F36" s="190">
        <f t="shared" si="1"/>
        <v>446971351</v>
      </c>
      <c r="G36" s="190">
        <f t="shared" si="1"/>
        <v>38052124</v>
      </c>
      <c r="H36" s="190">
        <f t="shared" si="1"/>
        <v>40468046</v>
      </c>
      <c r="I36" s="190">
        <f t="shared" si="1"/>
        <v>43269619</v>
      </c>
      <c r="J36" s="190">
        <f t="shared" si="1"/>
        <v>121789789</v>
      </c>
      <c r="K36" s="190">
        <f t="shared" si="1"/>
        <v>39878580</v>
      </c>
      <c r="L36" s="190">
        <f t="shared" si="1"/>
        <v>36453277</v>
      </c>
      <c r="M36" s="190">
        <f t="shared" si="1"/>
        <v>34819709</v>
      </c>
      <c r="N36" s="190">
        <f t="shared" si="1"/>
        <v>111151566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232941355</v>
      </c>
      <c r="X36" s="190">
        <f t="shared" si="1"/>
        <v>223485677</v>
      </c>
      <c r="Y36" s="190">
        <f t="shared" si="1"/>
        <v>9455678</v>
      </c>
      <c r="Z36" s="191">
        <f>+IF(X36&lt;&gt;0,+(Y36/X36)*100,0)</f>
        <v>4.230999555286937</v>
      </c>
      <c r="AA36" s="188">
        <f>SUM(AA25:AA35)</f>
        <v>446971351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-30424424</v>
      </c>
      <c r="D38" s="199">
        <f>+D22-D36</f>
        <v>0</v>
      </c>
      <c r="E38" s="200">
        <f t="shared" si="2"/>
        <v>24909991</v>
      </c>
      <c r="F38" s="106">
        <f t="shared" si="2"/>
        <v>24909991</v>
      </c>
      <c r="G38" s="106">
        <f t="shared" si="2"/>
        <v>80815899</v>
      </c>
      <c r="H38" s="106">
        <f t="shared" si="2"/>
        <v>-26386004</v>
      </c>
      <c r="I38" s="106">
        <f t="shared" si="2"/>
        <v>-30245219</v>
      </c>
      <c r="J38" s="106">
        <f t="shared" si="2"/>
        <v>24184676</v>
      </c>
      <c r="K38" s="106">
        <f t="shared" si="2"/>
        <v>-19639466</v>
      </c>
      <c r="L38" s="106">
        <f t="shared" si="2"/>
        <v>81701953</v>
      </c>
      <c r="M38" s="106">
        <f t="shared" si="2"/>
        <v>-16830698</v>
      </c>
      <c r="N38" s="106">
        <f t="shared" si="2"/>
        <v>45231789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69416465</v>
      </c>
      <c r="X38" s="106">
        <f>IF(F22=F36,0,X22-X36)</f>
        <v>12454996</v>
      </c>
      <c r="Y38" s="106">
        <f t="shared" si="2"/>
        <v>56961469</v>
      </c>
      <c r="Z38" s="201">
        <f>+IF(X38&lt;&gt;0,+(Y38/X38)*100,0)</f>
        <v>457.33831628689404</v>
      </c>
      <c r="AA38" s="199">
        <f>+AA22-AA36</f>
        <v>24909991</v>
      </c>
    </row>
    <row r="39" spans="1:27" ht="13.5">
      <c r="A39" s="181" t="s">
        <v>46</v>
      </c>
      <c r="B39" s="185"/>
      <c r="C39" s="155">
        <v>312942946</v>
      </c>
      <c r="D39" s="155">
        <v>0</v>
      </c>
      <c r="E39" s="156">
        <v>322365789</v>
      </c>
      <c r="F39" s="60">
        <v>322365789</v>
      </c>
      <c r="G39" s="60">
        <v>2326789</v>
      </c>
      <c r="H39" s="60">
        <v>13193292</v>
      </c>
      <c r="I39" s="60">
        <v>16442600</v>
      </c>
      <c r="J39" s="60">
        <v>31962681</v>
      </c>
      <c r="K39" s="60">
        <v>26523712</v>
      </c>
      <c r="L39" s="60">
        <v>37901762</v>
      </c>
      <c r="M39" s="60">
        <v>38237666</v>
      </c>
      <c r="N39" s="60">
        <v>102663140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134625821</v>
      </c>
      <c r="X39" s="60">
        <v>161182895</v>
      </c>
      <c r="Y39" s="60">
        <v>-26557074</v>
      </c>
      <c r="Z39" s="140">
        <v>-16.48</v>
      </c>
      <c r="AA39" s="155">
        <v>322365789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282518522</v>
      </c>
      <c r="D42" s="206">
        <f>SUM(D38:D41)</f>
        <v>0</v>
      </c>
      <c r="E42" s="207">
        <f t="shared" si="3"/>
        <v>347275780</v>
      </c>
      <c r="F42" s="88">
        <f t="shared" si="3"/>
        <v>347275780</v>
      </c>
      <c r="G42" s="88">
        <f t="shared" si="3"/>
        <v>83142688</v>
      </c>
      <c r="H42" s="88">
        <f t="shared" si="3"/>
        <v>-13192712</v>
      </c>
      <c r="I42" s="88">
        <f t="shared" si="3"/>
        <v>-13802619</v>
      </c>
      <c r="J42" s="88">
        <f t="shared" si="3"/>
        <v>56147357</v>
      </c>
      <c r="K42" s="88">
        <f t="shared" si="3"/>
        <v>6884246</v>
      </c>
      <c r="L42" s="88">
        <f t="shared" si="3"/>
        <v>119603715</v>
      </c>
      <c r="M42" s="88">
        <f t="shared" si="3"/>
        <v>21406968</v>
      </c>
      <c r="N42" s="88">
        <f t="shared" si="3"/>
        <v>147894929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204042286</v>
      </c>
      <c r="X42" s="88">
        <f t="shared" si="3"/>
        <v>173637891</v>
      </c>
      <c r="Y42" s="88">
        <f t="shared" si="3"/>
        <v>30404395</v>
      </c>
      <c r="Z42" s="208">
        <f>+IF(X42&lt;&gt;0,+(Y42/X42)*100,0)</f>
        <v>17.510230529118786</v>
      </c>
      <c r="AA42" s="206">
        <f>SUM(AA38:AA41)</f>
        <v>347275780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282518522</v>
      </c>
      <c r="D44" s="210">
        <f>+D42-D43</f>
        <v>0</v>
      </c>
      <c r="E44" s="211">
        <f t="shared" si="4"/>
        <v>347275780</v>
      </c>
      <c r="F44" s="77">
        <f t="shared" si="4"/>
        <v>347275780</v>
      </c>
      <c r="G44" s="77">
        <f t="shared" si="4"/>
        <v>83142688</v>
      </c>
      <c r="H44" s="77">
        <f t="shared" si="4"/>
        <v>-13192712</v>
      </c>
      <c r="I44" s="77">
        <f t="shared" si="4"/>
        <v>-13802619</v>
      </c>
      <c r="J44" s="77">
        <f t="shared" si="4"/>
        <v>56147357</v>
      </c>
      <c r="K44" s="77">
        <f t="shared" si="4"/>
        <v>6884246</v>
      </c>
      <c r="L44" s="77">
        <f t="shared" si="4"/>
        <v>119603715</v>
      </c>
      <c r="M44" s="77">
        <f t="shared" si="4"/>
        <v>21406968</v>
      </c>
      <c r="N44" s="77">
        <f t="shared" si="4"/>
        <v>147894929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204042286</v>
      </c>
      <c r="X44" s="77">
        <f t="shared" si="4"/>
        <v>173637891</v>
      </c>
      <c r="Y44" s="77">
        <f t="shared" si="4"/>
        <v>30404395</v>
      </c>
      <c r="Z44" s="212">
        <f>+IF(X44&lt;&gt;0,+(Y44/X44)*100,0)</f>
        <v>17.510230529118786</v>
      </c>
      <c r="AA44" s="210">
        <f>+AA42-AA43</f>
        <v>347275780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282518522</v>
      </c>
      <c r="D46" s="206">
        <f>SUM(D44:D45)</f>
        <v>0</v>
      </c>
      <c r="E46" s="207">
        <f t="shared" si="5"/>
        <v>347275780</v>
      </c>
      <c r="F46" s="88">
        <f t="shared" si="5"/>
        <v>347275780</v>
      </c>
      <c r="G46" s="88">
        <f t="shared" si="5"/>
        <v>83142688</v>
      </c>
      <c r="H46" s="88">
        <f t="shared" si="5"/>
        <v>-13192712</v>
      </c>
      <c r="I46" s="88">
        <f t="shared" si="5"/>
        <v>-13802619</v>
      </c>
      <c r="J46" s="88">
        <f t="shared" si="5"/>
        <v>56147357</v>
      </c>
      <c r="K46" s="88">
        <f t="shared" si="5"/>
        <v>6884246</v>
      </c>
      <c r="L46" s="88">
        <f t="shared" si="5"/>
        <v>119603715</v>
      </c>
      <c r="M46" s="88">
        <f t="shared" si="5"/>
        <v>21406968</v>
      </c>
      <c r="N46" s="88">
        <f t="shared" si="5"/>
        <v>147894929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204042286</v>
      </c>
      <c r="X46" s="88">
        <f t="shared" si="5"/>
        <v>173637891</v>
      </c>
      <c r="Y46" s="88">
        <f t="shared" si="5"/>
        <v>30404395</v>
      </c>
      <c r="Z46" s="208">
        <f>+IF(X46&lt;&gt;0,+(Y46/X46)*100,0)</f>
        <v>17.510230529118786</v>
      </c>
      <c r="AA46" s="206">
        <f>SUM(AA44:AA45)</f>
        <v>347275780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282518522</v>
      </c>
      <c r="D48" s="217">
        <f>SUM(D46:D47)</f>
        <v>0</v>
      </c>
      <c r="E48" s="218">
        <f t="shared" si="6"/>
        <v>347275780</v>
      </c>
      <c r="F48" s="219">
        <f t="shared" si="6"/>
        <v>347275780</v>
      </c>
      <c r="G48" s="219">
        <f t="shared" si="6"/>
        <v>83142688</v>
      </c>
      <c r="H48" s="220">
        <f t="shared" si="6"/>
        <v>-13192712</v>
      </c>
      <c r="I48" s="220">
        <f t="shared" si="6"/>
        <v>-13802619</v>
      </c>
      <c r="J48" s="220">
        <f t="shared" si="6"/>
        <v>56147357</v>
      </c>
      <c r="K48" s="220">
        <f t="shared" si="6"/>
        <v>6884246</v>
      </c>
      <c r="L48" s="220">
        <f t="shared" si="6"/>
        <v>119603715</v>
      </c>
      <c r="M48" s="219">
        <f t="shared" si="6"/>
        <v>21406968</v>
      </c>
      <c r="N48" s="219">
        <f t="shared" si="6"/>
        <v>147894929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204042286</v>
      </c>
      <c r="X48" s="220">
        <f t="shared" si="6"/>
        <v>173637891</v>
      </c>
      <c r="Y48" s="220">
        <f t="shared" si="6"/>
        <v>30404395</v>
      </c>
      <c r="Z48" s="221">
        <f>+IF(X48&lt;&gt;0,+(Y48/X48)*100,0)</f>
        <v>17.510230529118786</v>
      </c>
      <c r="AA48" s="222">
        <f>SUM(AA46:AA47)</f>
        <v>347275780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13661687</v>
      </c>
      <c r="D5" s="153">
        <f>SUM(D6:D8)</f>
        <v>0</v>
      </c>
      <c r="E5" s="154">
        <f t="shared" si="0"/>
        <v>24095702</v>
      </c>
      <c r="F5" s="100">
        <f t="shared" si="0"/>
        <v>24095702</v>
      </c>
      <c r="G5" s="100">
        <f t="shared" si="0"/>
        <v>639751</v>
      </c>
      <c r="H5" s="100">
        <f t="shared" si="0"/>
        <v>44954</v>
      </c>
      <c r="I5" s="100">
        <f t="shared" si="0"/>
        <v>-118</v>
      </c>
      <c r="J5" s="100">
        <f t="shared" si="0"/>
        <v>684587</v>
      </c>
      <c r="K5" s="100">
        <f t="shared" si="0"/>
        <v>162483</v>
      </c>
      <c r="L5" s="100">
        <f t="shared" si="0"/>
        <v>881518</v>
      </c>
      <c r="M5" s="100">
        <f t="shared" si="0"/>
        <v>725008</v>
      </c>
      <c r="N5" s="100">
        <f t="shared" si="0"/>
        <v>1769009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2453596</v>
      </c>
      <c r="X5" s="100">
        <f t="shared" si="0"/>
        <v>12047851</v>
      </c>
      <c r="Y5" s="100">
        <f t="shared" si="0"/>
        <v>-9594255</v>
      </c>
      <c r="Z5" s="137">
        <f>+IF(X5&lt;&gt;0,+(Y5/X5)*100,0)</f>
        <v>-79.63457549400303</v>
      </c>
      <c r="AA5" s="153">
        <f>SUM(AA6:AA8)</f>
        <v>24095702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8569496</v>
      </c>
      <c r="D7" s="157"/>
      <c r="E7" s="158">
        <v>17000000</v>
      </c>
      <c r="F7" s="159">
        <v>17000000</v>
      </c>
      <c r="G7" s="159"/>
      <c r="H7" s="159"/>
      <c r="I7" s="159">
        <v>197</v>
      </c>
      <c r="J7" s="159">
        <v>197</v>
      </c>
      <c r="K7" s="159">
        <v>614</v>
      </c>
      <c r="L7" s="159">
        <v>875978</v>
      </c>
      <c r="M7" s="159">
        <v>730547</v>
      </c>
      <c r="N7" s="159">
        <v>1607139</v>
      </c>
      <c r="O7" s="159"/>
      <c r="P7" s="159"/>
      <c r="Q7" s="159"/>
      <c r="R7" s="159"/>
      <c r="S7" s="159"/>
      <c r="T7" s="159"/>
      <c r="U7" s="159"/>
      <c r="V7" s="159"/>
      <c r="W7" s="159">
        <v>1607336</v>
      </c>
      <c r="X7" s="159">
        <v>8500000</v>
      </c>
      <c r="Y7" s="159">
        <v>-6892664</v>
      </c>
      <c r="Z7" s="141">
        <v>-81.09</v>
      </c>
      <c r="AA7" s="225">
        <v>17000000</v>
      </c>
    </row>
    <row r="8" spans="1:27" ht="13.5">
      <c r="A8" s="138" t="s">
        <v>77</v>
      </c>
      <c r="B8" s="136"/>
      <c r="C8" s="155">
        <v>5092191</v>
      </c>
      <c r="D8" s="155"/>
      <c r="E8" s="156">
        <v>7095702</v>
      </c>
      <c r="F8" s="60">
        <v>7095702</v>
      </c>
      <c r="G8" s="60">
        <v>639751</v>
      </c>
      <c r="H8" s="60">
        <v>44954</v>
      </c>
      <c r="I8" s="60">
        <v>-315</v>
      </c>
      <c r="J8" s="60">
        <v>684390</v>
      </c>
      <c r="K8" s="60">
        <v>161869</v>
      </c>
      <c r="L8" s="60">
        <v>5540</v>
      </c>
      <c r="M8" s="60">
        <v>-5539</v>
      </c>
      <c r="N8" s="60">
        <v>161870</v>
      </c>
      <c r="O8" s="60"/>
      <c r="P8" s="60"/>
      <c r="Q8" s="60"/>
      <c r="R8" s="60"/>
      <c r="S8" s="60"/>
      <c r="T8" s="60"/>
      <c r="U8" s="60"/>
      <c r="V8" s="60"/>
      <c r="W8" s="60">
        <v>846260</v>
      </c>
      <c r="X8" s="60">
        <v>3547851</v>
      </c>
      <c r="Y8" s="60">
        <v>-2701591</v>
      </c>
      <c r="Z8" s="140">
        <v>-76.15</v>
      </c>
      <c r="AA8" s="62">
        <v>7095702</v>
      </c>
    </row>
    <row r="9" spans="1:27" ht="13.5">
      <c r="A9" s="135" t="s">
        <v>78</v>
      </c>
      <c r="B9" s="136"/>
      <c r="C9" s="153">
        <f aca="true" t="shared" si="1" ref="C9:Y9">SUM(C10:C14)</f>
        <v>4952875</v>
      </c>
      <c r="D9" s="153">
        <f>SUM(D10:D14)</f>
        <v>0</v>
      </c>
      <c r="E9" s="154">
        <f t="shared" si="1"/>
        <v>22552578</v>
      </c>
      <c r="F9" s="100">
        <f t="shared" si="1"/>
        <v>22552578</v>
      </c>
      <c r="G9" s="100">
        <f t="shared" si="1"/>
        <v>0</v>
      </c>
      <c r="H9" s="100">
        <f t="shared" si="1"/>
        <v>1387635</v>
      </c>
      <c r="I9" s="100">
        <f t="shared" si="1"/>
        <v>-602224</v>
      </c>
      <c r="J9" s="100">
        <f t="shared" si="1"/>
        <v>785411</v>
      </c>
      <c r="K9" s="100">
        <f t="shared" si="1"/>
        <v>1294755</v>
      </c>
      <c r="L9" s="100">
        <f t="shared" si="1"/>
        <v>877193</v>
      </c>
      <c r="M9" s="100">
        <f t="shared" si="1"/>
        <v>406611</v>
      </c>
      <c r="N9" s="100">
        <f t="shared" si="1"/>
        <v>2578559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3363970</v>
      </c>
      <c r="X9" s="100">
        <f t="shared" si="1"/>
        <v>11276289</v>
      </c>
      <c r="Y9" s="100">
        <f t="shared" si="1"/>
        <v>-7912319</v>
      </c>
      <c r="Z9" s="137">
        <f>+IF(X9&lt;&gt;0,+(Y9/X9)*100,0)</f>
        <v>-70.16775643121598</v>
      </c>
      <c r="AA9" s="102">
        <f>SUM(AA10:AA14)</f>
        <v>22552578</v>
      </c>
    </row>
    <row r="10" spans="1:27" ht="13.5">
      <c r="A10" s="138" t="s">
        <v>79</v>
      </c>
      <c r="B10" s="136"/>
      <c r="C10" s="155">
        <v>4952875</v>
      </c>
      <c r="D10" s="155"/>
      <c r="E10" s="156">
        <v>3281526</v>
      </c>
      <c r="F10" s="60">
        <v>3281526</v>
      </c>
      <c r="G10" s="60"/>
      <c r="H10" s="60">
        <v>1387635</v>
      </c>
      <c r="I10" s="60">
        <v>-602224</v>
      </c>
      <c r="J10" s="60">
        <v>785411</v>
      </c>
      <c r="K10" s="60">
        <v>1294755</v>
      </c>
      <c r="L10" s="60">
        <v>877193</v>
      </c>
      <c r="M10" s="60">
        <v>406611</v>
      </c>
      <c r="N10" s="60">
        <v>2578559</v>
      </c>
      <c r="O10" s="60"/>
      <c r="P10" s="60"/>
      <c r="Q10" s="60"/>
      <c r="R10" s="60"/>
      <c r="S10" s="60"/>
      <c r="T10" s="60"/>
      <c r="U10" s="60"/>
      <c r="V10" s="60"/>
      <c r="W10" s="60">
        <v>3363970</v>
      </c>
      <c r="X10" s="60">
        <v>1640763</v>
      </c>
      <c r="Y10" s="60">
        <v>1723207</v>
      </c>
      <c r="Z10" s="140">
        <v>105.02</v>
      </c>
      <c r="AA10" s="62">
        <v>3281526</v>
      </c>
    </row>
    <row r="11" spans="1:27" ht="13.5">
      <c r="A11" s="138" t="s">
        <v>80</v>
      </c>
      <c r="B11" s="136"/>
      <c r="C11" s="155"/>
      <c r="D11" s="155"/>
      <c r="E11" s="156">
        <v>19271052</v>
      </c>
      <c r="F11" s="60">
        <v>19271052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9635526</v>
      </c>
      <c r="Y11" s="60">
        <v>-9635526</v>
      </c>
      <c r="Z11" s="140">
        <v>-100</v>
      </c>
      <c r="AA11" s="62">
        <v>19271052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2050089</v>
      </c>
      <c r="D15" s="153">
        <f>SUM(D16:D18)</f>
        <v>0</v>
      </c>
      <c r="E15" s="154">
        <f t="shared" si="2"/>
        <v>1585088</v>
      </c>
      <c r="F15" s="100">
        <f t="shared" si="2"/>
        <v>1585088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161576</v>
      </c>
      <c r="L15" s="100">
        <f t="shared" si="2"/>
        <v>156966</v>
      </c>
      <c r="M15" s="100">
        <f t="shared" si="2"/>
        <v>0</v>
      </c>
      <c r="N15" s="100">
        <f t="shared" si="2"/>
        <v>318542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318542</v>
      </c>
      <c r="X15" s="100">
        <f t="shared" si="2"/>
        <v>792544</v>
      </c>
      <c r="Y15" s="100">
        <f t="shared" si="2"/>
        <v>-474002</v>
      </c>
      <c r="Z15" s="137">
        <f>+IF(X15&lt;&gt;0,+(Y15/X15)*100,0)</f>
        <v>-59.80765736665724</v>
      </c>
      <c r="AA15" s="102">
        <f>SUM(AA16:AA18)</f>
        <v>1585088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2050089</v>
      </c>
      <c r="D17" s="155"/>
      <c r="E17" s="156">
        <v>1585088</v>
      </c>
      <c r="F17" s="60">
        <v>1585088</v>
      </c>
      <c r="G17" s="60"/>
      <c r="H17" s="60"/>
      <c r="I17" s="60"/>
      <c r="J17" s="60"/>
      <c r="K17" s="60">
        <v>161576</v>
      </c>
      <c r="L17" s="60">
        <v>156966</v>
      </c>
      <c r="M17" s="60"/>
      <c r="N17" s="60">
        <v>318542</v>
      </c>
      <c r="O17" s="60"/>
      <c r="P17" s="60"/>
      <c r="Q17" s="60"/>
      <c r="R17" s="60"/>
      <c r="S17" s="60"/>
      <c r="T17" s="60"/>
      <c r="U17" s="60"/>
      <c r="V17" s="60"/>
      <c r="W17" s="60">
        <v>318542</v>
      </c>
      <c r="X17" s="60">
        <v>792544</v>
      </c>
      <c r="Y17" s="60">
        <v>-474002</v>
      </c>
      <c r="Z17" s="140">
        <v>-59.81</v>
      </c>
      <c r="AA17" s="62">
        <v>1585088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273837849</v>
      </c>
      <c r="D19" s="153">
        <f>SUM(D20:D23)</f>
        <v>0</v>
      </c>
      <c r="E19" s="154">
        <f t="shared" si="3"/>
        <v>304221755</v>
      </c>
      <c r="F19" s="100">
        <f t="shared" si="3"/>
        <v>304221755</v>
      </c>
      <c r="G19" s="100">
        <f t="shared" si="3"/>
        <v>4723800</v>
      </c>
      <c r="H19" s="100">
        <f t="shared" si="3"/>
        <v>21007221</v>
      </c>
      <c r="I19" s="100">
        <f t="shared" si="3"/>
        <v>16293296</v>
      </c>
      <c r="J19" s="100">
        <f t="shared" si="3"/>
        <v>42024317</v>
      </c>
      <c r="K19" s="100">
        <f t="shared" si="3"/>
        <v>33104246</v>
      </c>
      <c r="L19" s="100">
        <f t="shared" si="3"/>
        <v>24446781</v>
      </c>
      <c r="M19" s="100">
        <f t="shared" si="3"/>
        <v>33381325</v>
      </c>
      <c r="N19" s="100">
        <f t="shared" si="3"/>
        <v>90932352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132956669</v>
      </c>
      <c r="X19" s="100">
        <f t="shared" si="3"/>
        <v>152110878</v>
      </c>
      <c r="Y19" s="100">
        <f t="shared" si="3"/>
        <v>-19154209</v>
      </c>
      <c r="Z19" s="137">
        <f>+IF(X19&lt;&gt;0,+(Y19/X19)*100,0)</f>
        <v>-12.592267727229869</v>
      </c>
      <c r="AA19" s="102">
        <f>SUM(AA20:AA23)</f>
        <v>304221755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257553474</v>
      </c>
      <c r="D21" s="155"/>
      <c r="E21" s="156">
        <v>245345439</v>
      </c>
      <c r="F21" s="60">
        <v>245345439</v>
      </c>
      <c r="G21" s="60">
        <v>2326789</v>
      </c>
      <c r="H21" s="60">
        <v>18690781</v>
      </c>
      <c r="I21" s="60">
        <v>17242173</v>
      </c>
      <c r="J21" s="60">
        <v>38259743</v>
      </c>
      <c r="K21" s="60">
        <v>28674250</v>
      </c>
      <c r="L21" s="60">
        <v>23398578</v>
      </c>
      <c r="M21" s="60">
        <v>32086090</v>
      </c>
      <c r="N21" s="60">
        <v>84158918</v>
      </c>
      <c r="O21" s="60"/>
      <c r="P21" s="60"/>
      <c r="Q21" s="60"/>
      <c r="R21" s="60"/>
      <c r="S21" s="60"/>
      <c r="T21" s="60"/>
      <c r="U21" s="60"/>
      <c r="V21" s="60"/>
      <c r="W21" s="60">
        <v>122418661</v>
      </c>
      <c r="X21" s="60">
        <v>122672720</v>
      </c>
      <c r="Y21" s="60">
        <v>-254059</v>
      </c>
      <c r="Z21" s="140">
        <v>-0.21</v>
      </c>
      <c r="AA21" s="62">
        <v>245345439</v>
      </c>
    </row>
    <row r="22" spans="1:27" ht="13.5">
      <c r="A22" s="138" t="s">
        <v>91</v>
      </c>
      <c r="B22" s="136"/>
      <c r="C22" s="157">
        <v>16284375</v>
      </c>
      <c r="D22" s="157"/>
      <c r="E22" s="158">
        <v>58876316</v>
      </c>
      <c r="F22" s="159">
        <v>58876316</v>
      </c>
      <c r="G22" s="159">
        <v>2397011</v>
      </c>
      <c r="H22" s="159">
        <v>2316440</v>
      </c>
      <c r="I22" s="159">
        <v>-948877</v>
      </c>
      <c r="J22" s="159">
        <v>3764574</v>
      </c>
      <c r="K22" s="159">
        <v>4429996</v>
      </c>
      <c r="L22" s="159">
        <v>1048203</v>
      </c>
      <c r="M22" s="159">
        <v>1295235</v>
      </c>
      <c r="N22" s="159">
        <v>6773434</v>
      </c>
      <c r="O22" s="159"/>
      <c r="P22" s="159"/>
      <c r="Q22" s="159"/>
      <c r="R22" s="159"/>
      <c r="S22" s="159"/>
      <c r="T22" s="159"/>
      <c r="U22" s="159"/>
      <c r="V22" s="159"/>
      <c r="W22" s="159">
        <v>10538008</v>
      </c>
      <c r="X22" s="159">
        <v>29438158</v>
      </c>
      <c r="Y22" s="159">
        <v>-18900150</v>
      </c>
      <c r="Z22" s="141">
        <v>-64.2</v>
      </c>
      <c r="AA22" s="225">
        <v>58876316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294502500</v>
      </c>
      <c r="D25" s="217">
        <f>+D5+D9+D15+D19+D24</f>
        <v>0</v>
      </c>
      <c r="E25" s="230">
        <f t="shared" si="4"/>
        <v>352455123</v>
      </c>
      <c r="F25" s="219">
        <f t="shared" si="4"/>
        <v>352455123</v>
      </c>
      <c r="G25" s="219">
        <f t="shared" si="4"/>
        <v>5363551</v>
      </c>
      <c r="H25" s="219">
        <f t="shared" si="4"/>
        <v>22439810</v>
      </c>
      <c r="I25" s="219">
        <f t="shared" si="4"/>
        <v>15690954</v>
      </c>
      <c r="J25" s="219">
        <f t="shared" si="4"/>
        <v>43494315</v>
      </c>
      <c r="K25" s="219">
        <f t="shared" si="4"/>
        <v>34723060</v>
      </c>
      <c r="L25" s="219">
        <f t="shared" si="4"/>
        <v>26362458</v>
      </c>
      <c r="M25" s="219">
        <f t="shared" si="4"/>
        <v>34512944</v>
      </c>
      <c r="N25" s="219">
        <f t="shared" si="4"/>
        <v>95598462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139092777</v>
      </c>
      <c r="X25" s="219">
        <f t="shared" si="4"/>
        <v>176227562</v>
      </c>
      <c r="Y25" s="219">
        <f t="shared" si="4"/>
        <v>-37134785</v>
      </c>
      <c r="Z25" s="231">
        <f>+IF(X25&lt;&gt;0,+(Y25/X25)*100,0)</f>
        <v>-21.07206419844814</v>
      </c>
      <c r="AA25" s="232">
        <f>+AA5+AA9+AA15+AA19+AA24</f>
        <v>352455123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141842017</v>
      </c>
      <c r="D28" s="155"/>
      <c r="E28" s="156">
        <v>188621053</v>
      </c>
      <c r="F28" s="60">
        <v>188621053</v>
      </c>
      <c r="G28" s="60">
        <v>3238253</v>
      </c>
      <c r="H28" s="60">
        <v>14884653</v>
      </c>
      <c r="I28" s="60">
        <v>9790201</v>
      </c>
      <c r="J28" s="60">
        <v>27913107</v>
      </c>
      <c r="K28" s="60">
        <v>27774350</v>
      </c>
      <c r="L28" s="60">
        <v>11975950</v>
      </c>
      <c r="M28" s="60">
        <v>23743291</v>
      </c>
      <c r="N28" s="60">
        <v>63493591</v>
      </c>
      <c r="O28" s="60"/>
      <c r="P28" s="60"/>
      <c r="Q28" s="60"/>
      <c r="R28" s="60"/>
      <c r="S28" s="60"/>
      <c r="T28" s="60"/>
      <c r="U28" s="60"/>
      <c r="V28" s="60"/>
      <c r="W28" s="60">
        <v>91406698</v>
      </c>
      <c r="X28" s="60">
        <v>94310527</v>
      </c>
      <c r="Y28" s="60">
        <v>-2903829</v>
      </c>
      <c r="Z28" s="140">
        <v>-3.08</v>
      </c>
      <c r="AA28" s="155">
        <v>188621053</v>
      </c>
    </row>
    <row r="29" spans="1:27" ht="13.5">
      <c r="A29" s="234" t="s">
        <v>134</v>
      </c>
      <c r="B29" s="136"/>
      <c r="C29" s="155">
        <v>19973361</v>
      </c>
      <c r="D29" s="155"/>
      <c r="E29" s="156">
        <v>2165789</v>
      </c>
      <c r="F29" s="60">
        <v>2165789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1082895</v>
      </c>
      <c r="Y29" s="60">
        <v>-1082895</v>
      </c>
      <c r="Z29" s="140">
        <v>-100</v>
      </c>
      <c r="AA29" s="62">
        <v>2165789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15130926</v>
      </c>
      <c r="D31" s="155"/>
      <c r="E31" s="156">
        <v>17543860</v>
      </c>
      <c r="F31" s="60">
        <v>17543860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8771930</v>
      </c>
      <c r="Y31" s="60">
        <v>-8771930</v>
      </c>
      <c r="Z31" s="140">
        <v>-100</v>
      </c>
      <c r="AA31" s="62">
        <v>17543860</v>
      </c>
    </row>
    <row r="32" spans="1:27" ht="13.5">
      <c r="A32" s="236" t="s">
        <v>46</v>
      </c>
      <c r="B32" s="136"/>
      <c r="C32" s="210">
        <f aca="true" t="shared" si="5" ref="C32:Y32">SUM(C28:C31)</f>
        <v>176946304</v>
      </c>
      <c r="D32" s="210">
        <f>SUM(D28:D31)</f>
        <v>0</v>
      </c>
      <c r="E32" s="211">
        <f t="shared" si="5"/>
        <v>208330702</v>
      </c>
      <c r="F32" s="77">
        <f t="shared" si="5"/>
        <v>208330702</v>
      </c>
      <c r="G32" s="77">
        <f t="shared" si="5"/>
        <v>3238253</v>
      </c>
      <c r="H32" s="77">
        <f t="shared" si="5"/>
        <v>14884653</v>
      </c>
      <c r="I32" s="77">
        <f t="shared" si="5"/>
        <v>9790201</v>
      </c>
      <c r="J32" s="77">
        <f t="shared" si="5"/>
        <v>27913107</v>
      </c>
      <c r="K32" s="77">
        <f t="shared" si="5"/>
        <v>27774350</v>
      </c>
      <c r="L32" s="77">
        <f t="shared" si="5"/>
        <v>11975950</v>
      </c>
      <c r="M32" s="77">
        <f t="shared" si="5"/>
        <v>23743291</v>
      </c>
      <c r="N32" s="77">
        <f t="shared" si="5"/>
        <v>63493591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91406698</v>
      </c>
      <c r="X32" s="77">
        <f t="shared" si="5"/>
        <v>104165352</v>
      </c>
      <c r="Y32" s="77">
        <f t="shared" si="5"/>
        <v>-12758654</v>
      </c>
      <c r="Z32" s="212">
        <f>+IF(X32&lt;&gt;0,+(Y32/X32)*100,0)</f>
        <v>-12.248462425394578</v>
      </c>
      <c r="AA32" s="79">
        <f>SUM(AA28:AA31)</f>
        <v>208330702</v>
      </c>
    </row>
    <row r="33" spans="1:27" ht="13.5">
      <c r="A33" s="237" t="s">
        <v>51</v>
      </c>
      <c r="B33" s="136" t="s">
        <v>137</v>
      </c>
      <c r="C33" s="155">
        <v>87719298</v>
      </c>
      <c r="D33" s="155"/>
      <c r="E33" s="156">
        <v>114035088</v>
      </c>
      <c r="F33" s="60">
        <v>114035088</v>
      </c>
      <c r="G33" s="60">
        <v>1113312</v>
      </c>
      <c r="H33" s="60">
        <v>6058318</v>
      </c>
      <c r="I33" s="60">
        <v>6427915</v>
      </c>
      <c r="J33" s="60">
        <v>13599545</v>
      </c>
      <c r="K33" s="60">
        <v>4713177</v>
      </c>
      <c r="L33" s="60">
        <v>12122651</v>
      </c>
      <c r="M33" s="60">
        <v>9374900</v>
      </c>
      <c r="N33" s="60">
        <v>26210728</v>
      </c>
      <c r="O33" s="60"/>
      <c r="P33" s="60"/>
      <c r="Q33" s="60"/>
      <c r="R33" s="60"/>
      <c r="S33" s="60"/>
      <c r="T33" s="60"/>
      <c r="U33" s="60"/>
      <c r="V33" s="60"/>
      <c r="W33" s="60">
        <v>39810273</v>
      </c>
      <c r="X33" s="60">
        <v>57017544</v>
      </c>
      <c r="Y33" s="60">
        <v>-17207271</v>
      </c>
      <c r="Z33" s="140">
        <v>-30.18</v>
      </c>
      <c r="AA33" s="62">
        <v>114035088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29836898</v>
      </c>
      <c r="D35" s="155"/>
      <c r="E35" s="156">
        <v>30089333</v>
      </c>
      <c r="F35" s="60">
        <v>30089333</v>
      </c>
      <c r="G35" s="60">
        <v>1011986</v>
      </c>
      <c r="H35" s="60">
        <v>1496839</v>
      </c>
      <c r="I35" s="60">
        <v>-527162</v>
      </c>
      <c r="J35" s="60">
        <v>1981663</v>
      </c>
      <c r="K35" s="60">
        <v>2235532</v>
      </c>
      <c r="L35" s="60">
        <v>2263857</v>
      </c>
      <c r="M35" s="60">
        <v>1394753</v>
      </c>
      <c r="N35" s="60">
        <v>5894142</v>
      </c>
      <c r="O35" s="60"/>
      <c r="P35" s="60"/>
      <c r="Q35" s="60"/>
      <c r="R35" s="60"/>
      <c r="S35" s="60"/>
      <c r="T35" s="60"/>
      <c r="U35" s="60"/>
      <c r="V35" s="60"/>
      <c r="W35" s="60">
        <v>7875805</v>
      </c>
      <c r="X35" s="60">
        <v>15044667</v>
      </c>
      <c r="Y35" s="60">
        <v>-7168862</v>
      </c>
      <c r="Z35" s="140">
        <v>-47.65</v>
      </c>
      <c r="AA35" s="62">
        <v>30089333</v>
      </c>
    </row>
    <row r="36" spans="1:27" ht="13.5">
      <c r="A36" s="238" t="s">
        <v>139</v>
      </c>
      <c r="B36" s="149"/>
      <c r="C36" s="222">
        <f aca="true" t="shared" si="6" ref="C36:Y36">SUM(C32:C35)</f>
        <v>294502500</v>
      </c>
      <c r="D36" s="222">
        <f>SUM(D32:D35)</f>
        <v>0</v>
      </c>
      <c r="E36" s="218">
        <f t="shared" si="6"/>
        <v>352455123</v>
      </c>
      <c r="F36" s="220">
        <f t="shared" si="6"/>
        <v>352455123</v>
      </c>
      <c r="G36" s="220">
        <f t="shared" si="6"/>
        <v>5363551</v>
      </c>
      <c r="H36" s="220">
        <f t="shared" si="6"/>
        <v>22439810</v>
      </c>
      <c r="I36" s="220">
        <f t="shared" si="6"/>
        <v>15690954</v>
      </c>
      <c r="J36" s="220">
        <f t="shared" si="6"/>
        <v>43494315</v>
      </c>
      <c r="K36" s="220">
        <f t="shared" si="6"/>
        <v>34723059</v>
      </c>
      <c r="L36" s="220">
        <f t="shared" si="6"/>
        <v>26362458</v>
      </c>
      <c r="M36" s="220">
        <f t="shared" si="6"/>
        <v>34512944</v>
      </c>
      <c r="N36" s="220">
        <f t="shared" si="6"/>
        <v>95598461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139092776</v>
      </c>
      <c r="X36" s="220">
        <f t="shared" si="6"/>
        <v>176227563</v>
      </c>
      <c r="Y36" s="220">
        <f t="shared" si="6"/>
        <v>-37134787</v>
      </c>
      <c r="Z36" s="221">
        <f>+IF(X36&lt;&gt;0,+(Y36/X36)*100,0)</f>
        <v>-21.072065213771353</v>
      </c>
      <c r="AA36" s="239">
        <f>SUM(AA32:AA35)</f>
        <v>352455123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13242232</v>
      </c>
      <c r="D6" s="155"/>
      <c r="E6" s="59">
        <v>5229440</v>
      </c>
      <c r="F6" s="60">
        <v>5229440</v>
      </c>
      <c r="G6" s="60">
        <v>95359121</v>
      </c>
      <c r="H6" s="60">
        <v>23102635</v>
      </c>
      <c r="I6" s="60">
        <v>30469102</v>
      </c>
      <c r="J6" s="60">
        <v>30469102</v>
      </c>
      <c r="K6" s="60">
        <v>5429591</v>
      </c>
      <c r="L6" s="60">
        <v>101030380</v>
      </c>
      <c r="M6" s="60">
        <v>14355417</v>
      </c>
      <c r="N6" s="60">
        <v>14355417</v>
      </c>
      <c r="O6" s="60"/>
      <c r="P6" s="60"/>
      <c r="Q6" s="60"/>
      <c r="R6" s="60"/>
      <c r="S6" s="60"/>
      <c r="T6" s="60"/>
      <c r="U6" s="60"/>
      <c r="V6" s="60"/>
      <c r="W6" s="60">
        <v>14355417</v>
      </c>
      <c r="X6" s="60">
        <v>2614720</v>
      </c>
      <c r="Y6" s="60">
        <v>11740697</v>
      </c>
      <c r="Z6" s="140">
        <v>449.02</v>
      </c>
      <c r="AA6" s="62">
        <v>5229440</v>
      </c>
    </row>
    <row r="7" spans="1:27" ht="13.5">
      <c r="A7" s="249" t="s">
        <v>144</v>
      </c>
      <c r="B7" s="182"/>
      <c r="C7" s="155">
        <v>8753174</v>
      </c>
      <c r="D7" s="155"/>
      <c r="E7" s="59">
        <v>50296907</v>
      </c>
      <c r="F7" s="60">
        <v>50296907</v>
      </c>
      <c r="G7" s="60">
        <v>15481476</v>
      </c>
      <c r="H7" s="60">
        <v>54692637</v>
      </c>
      <c r="I7" s="60">
        <v>20380116</v>
      </c>
      <c r="J7" s="60">
        <v>20380116</v>
      </c>
      <c r="K7" s="60">
        <v>32534273</v>
      </c>
      <c r="L7" s="60">
        <v>2592735</v>
      </c>
      <c r="M7" s="60">
        <v>73163061</v>
      </c>
      <c r="N7" s="60">
        <v>73163061</v>
      </c>
      <c r="O7" s="60"/>
      <c r="P7" s="60"/>
      <c r="Q7" s="60"/>
      <c r="R7" s="60"/>
      <c r="S7" s="60"/>
      <c r="T7" s="60"/>
      <c r="U7" s="60"/>
      <c r="V7" s="60"/>
      <c r="W7" s="60">
        <v>73163061</v>
      </c>
      <c r="X7" s="60">
        <v>25148454</v>
      </c>
      <c r="Y7" s="60">
        <v>48014607</v>
      </c>
      <c r="Z7" s="140">
        <v>190.92</v>
      </c>
      <c r="AA7" s="62">
        <v>50296907</v>
      </c>
    </row>
    <row r="8" spans="1:27" ht="13.5">
      <c r="A8" s="249" t="s">
        <v>145</v>
      </c>
      <c r="B8" s="182"/>
      <c r="C8" s="155">
        <v>71274382</v>
      </c>
      <c r="D8" s="155"/>
      <c r="E8" s="59">
        <v>37469629</v>
      </c>
      <c r="F8" s="60">
        <v>37469629</v>
      </c>
      <c r="G8" s="60">
        <v>84636414</v>
      </c>
      <c r="H8" s="60">
        <v>86627381</v>
      </c>
      <c r="I8" s="60">
        <v>88345110</v>
      </c>
      <c r="J8" s="60">
        <v>88345110</v>
      </c>
      <c r="K8" s="60">
        <v>91390787</v>
      </c>
      <c r="L8" s="60">
        <v>93143874</v>
      </c>
      <c r="M8" s="60">
        <v>100282615</v>
      </c>
      <c r="N8" s="60">
        <v>100282615</v>
      </c>
      <c r="O8" s="60"/>
      <c r="P8" s="60"/>
      <c r="Q8" s="60"/>
      <c r="R8" s="60"/>
      <c r="S8" s="60"/>
      <c r="T8" s="60"/>
      <c r="U8" s="60"/>
      <c r="V8" s="60"/>
      <c r="W8" s="60">
        <v>100282615</v>
      </c>
      <c r="X8" s="60">
        <v>18734815</v>
      </c>
      <c r="Y8" s="60">
        <v>81547800</v>
      </c>
      <c r="Z8" s="140">
        <v>435.27</v>
      </c>
      <c r="AA8" s="62">
        <v>37469629</v>
      </c>
    </row>
    <row r="9" spans="1:27" ht="13.5">
      <c r="A9" s="249" t="s">
        <v>146</v>
      </c>
      <c r="B9" s="182"/>
      <c r="C9" s="155">
        <v>58855451</v>
      </c>
      <c r="D9" s="155"/>
      <c r="E9" s="59">
        <v>6770347</v>
      </c>
      <c r="F9" s="60">
        <v>6770347</v>
      </c>
      <c r="G9" s="60">
        <v>28074289</v>
      </c>
      <c r="H9" s="60">
        <v>34406813</v>
      </c>
      <c r="I9" s="60">
        <v>33086796</v>
      </c>
      <c r="J9" s="60">
        <v>33086796</v>
      </c>
      <c r="K9" s="60">
        <v>33086796</v>
      </c>
      <c r="L9" s="60">
        <v>34896593</v>
      </c>
      <c r="M9" s="60">
        <v>48109095</v>
      </c>
      <c r="N9" s="60">
        <v>48109095</v>
      </c>
      <c r="O9" s="60"/>
      <c r="P9" s="60"/>
      <c r="Q9" s="60"/>
      <c r="R9" s="60"/>
      <c r="S9" s="60"/>
      <c r="T9" s="60"/>
      <c r="U9" s="60"/>
      <c r="V9" s="60"/>
      <c r="W9" s="60">
        <v>48109095</v>
      </c>
      <c r="X9" s="60">
        <v>3385174</v>
      </c>
      <c r="Y9" s="60">
        <v>44723921</v>
      </c>
      <c r="Z9" s="140">
        <v>1321.17</v>
      </c>
      <c r="AA9" s="62">
        <v>6770347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5062183</v>
      </c>
      <c r="D11" s="155"/>
      <c r="E11" s="59">
        <v>5576775</v>
      </c>
      <c r="F11" s="60">
        <v>5576775</v>
      </c>
      <c r="G11" s="60">
        <v>5062183</v>
      </c>
      <c r="H11" s="60">
        <v>4304262</v>
      </c>
      <c r="I11" s="60">
        <v>3979697</v>
      </c>
      <c r="J11" s="60">
        <v>3979697</v>
      </c>
      <c r="K11" s="60">
        <v>4594869</v>
      </c>
      <c r="L11" s="60">
        <v>4814146</v>
      </c>
      <c r="M11" s="60">
        <v>6463655</v>
      </c>
      <c r="N11" s="60">
        <v>6463655</v>
      </c>
      <c r="O11" s="60"/>
      <c r="P11" s="60"/>
      <c r="Q11" s="60"/>
      <c r="R11" s="60"/>
      <c r="S11" s="60"/>
      <c r="T11" s="60"/>
      <c r="U11" s="60"/>
      <c r="V11" s="60"/>
      <c r="W11" s="60">
        <v>6463655</v>
      </c>
      <c r="X11" s="60">
        <v>2788388</v>
      </c>
      <c r="Y11" s="60">
        <v>3675267</v>
      </c>
      <c r="Z11" s="140">
        <v>131.81</v>
      </c>
      <c r="AA11" s="62">
        <v>5576775</v>
      </c>
    </row>
    <row r="12" spans="1:27" ht="13.5">
      <c r="A12" s="250" t="s">
        <v>56</v>
      </c>
      <c r="B12" s="251"/>
      <c r="C12" s="168">
        <f aca="true" t="shared" si="0" ref="C12:Y12">SUM(C6:C11)</f>
        <v>157187422</v>
      </c>
      <c r="D12" s="168">
        <f>SUM(D6:D11)</f>
        <v>0</v>
      </c>
      <c r="E12" s="72">
        <f t="shared" si="0"/>
        <v>105343098</v>
      </c>
      <c r="F12" s="73">
        <f t="shared" si="0"/>
        <v>105343098</v>
      </c>
      <c r="G12" s="73">
        <f t="shared" si="0"/>
        <v>228613483</v>
      </c>
      <c r="H12" s="73">
        <f t="shared" si="0"/>
        <v>203133728</v>
      </c>
      <c r="I12" s="73">
        <f t="shared" si="0"/>
        <v>176260821</v>
      </c>
      <c r="J12" s="73">
        <f t="shared" si="0"/>
        <v>176260821</v>
      </c>
      <c r="K12" s="73">
        <f t="shared" si="0"/>
        <v>167036316</v>
      </c>
      <c r="L12" s="73">
        <f t="shared" si="0"/>
        <v>236477728</v>
      </c>
      <c r="M12" s="73">
        <f t="shared" si="0"/>
        <v>242373843</v>
      </c>
      <c r="N12" s="73">
        <f t="shared" si="0"/>
        <v>242373843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242373843</v>
      </c>
      <c r="X12" s="73">
        <f t="shared" si="0"/>
        <v>52671551</v>
      </c>
      <c r="Y12" s="73">
        <f t="shared" si="0"/>
        <v>189702292</v>
      </c>
      <c r="Z12" s="170">
        <f>+IF(X12&lt;&gt;0,+(Y12/X12)*100,0)</f>
        <v>360.16082381929476</v>
      </c>
      <c r="AA12" s="74">
        <f>SUM(AA6:AA11)</f>
        <v>105343098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>
        <v>35900</v>
      </c>
      <c r="M15" s="60">
        <v>32842</v>
      </c>
      <c r="N15" s="60">
        <v>32842</v>
      </c>
      <c r="O15" s="60"/>
      <c r="P15" s="60"/>
      <c r="Q15" s="60"/>
      <c r="R15" s="60"/>
      <c r="S15" s="60"/>
      <c r="T15" s="60"/>
      <c r="U15" s="60"/>
      <c r="V15" s="60"/>
      <c r="W15" s="60">
        <v>32842</v>
      </c>
      <c r="X15" s="60"/>
      <c r="Y15" s="60">
        <v>32842</v>
      </c>
      <c r="Z15" s="140"/>
      <c r="AA15" s="62"/>
    </row>
    <row r="16" spans="1:27" ht="13.5">
      <c r="A16" s="249" t="s">
        <v>151</v>
      </c>
      <c r="B16" s="182"/>
      <c r="C16" s="155">
        <v>20115704</v>
      </c>
      <c r="D16" s="155"/>
      <c r="E16" s="59">
        <v>21592535</v>
      </c>
      <c r="F16" s="60">
        <v>21592535</v>
      </c>
      <c r="G16" s="159">
        <v>20237441</v>
      </c>
      <c r="H16" s="159">
        <v>20359178</v>
      </c>
      <c r="I16" s="159">
        <v>20476989</v>
      </c>
      <c r="J16" s="60">
        <v>20476989</v>
      </c>
      <c r="K16" s="159">
        <v>20598726</v>
      </c>
      <c r="L16" s="159">
        <v>20716537</v>
      </c>
      <c r="M16" s="60">
        <v>20838274</v>
      </c>
      <c r="N16" s="159">
        <v>20838274</v>
      </c>
      <c r="O16" s="159"/>
      <c r="P16" s="159"/>
      <c r="Q16" s="60"/>
      <c r="R16" s="159"/>
      <c r="S16" s="159"/>
      <c r="T16" s="60"/>
      <c r="U16" s="159"/>
      <c r="V16" s="159"/>
      <c r="W16" s="159">
        <v>20838274</v>
      </c>
      <c r="X16" s="60">
        <v>10796268</v>
      </c>
      <c r="Y16" s="159">
        <v>10042006</v>
      </c>
      <c r="Z16" s="141">
        <v>93.01</v>
      </c>
      <c r="AA16" s="225">
        <v>21592535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100</v>
      </c>
      <c r="D18" s="155"/>
      <c r="E18" s="59"/>
      <c r="F18" s="60"/>
      <c r="G18" s="60">
        <v>100</v>
      </c>
      <c r="H18" s="60">
        <v>100</v>
      </c>
      <c r="I18" s="60">
        <v>100</v>
      </c>
      <c r="J18" s="60">
        <v>100</v>
      </c>
      <c r="K18" s="60">
        <v>100</v>
      </c>
      <c r="L18" s="60">
        <v>100</v>
      </c>
      <c r="M18" s="60">
        <v>100</v>
      </c>
      <c r="N18" s="60">
        <v>100</v>
      </c>
      <c r="O18" s="60"/>
      <c r="P18" s="60"/>
      <c r="Q18" s="60"/>
      <c r="R18" s="60"/>
      <c r="S18" s="60"/>
      <c r="T18" s="60"/>
      <c r="U18" s="60"/>
      <c r="V18" s="60"/>
      <c r="W18" s="60">
        <v>100</v>
      </c>
      <c r="X18" s="60"/>
      <c r="Y18" s="60">
        <v>100</v>
      </c>
      <c r="Z18" s="140"/>
      <c r="AA18" s="62"/>
    </row>
    <row r="19" spans="1:27" ht="13.5">
      <c r="A19" s="249" t="s">
        <v>154</v>
      </c>
      <c r="B19" s="182"/>
      <c r="C19" s="155">
        <v>1156394779</v>
      </c>
      <c r="D19" s="155"/>
      <c r="E19" s="59">
        <v>1509229371</v>
      </c>
      <c r="F19" s="60">
        <v>1509229371</v>
      </c>
      <c r="G19" s="60">
        <v>1159258331</v>
      </c>
      <c r="H19" s="60">
        <v>1179198142</v>
      </c>
      <c r="I19" s="60">
        <v>1192389097</v>
      </c>
      <c r="J19" s="60">
        <v>1192389097</v>
      </c>
      <c r="K19" s="60">
        <v>1219234352</v>
      </c>
      <c r="L19" s="60">
        <v>1247705530</v>
      </c>
      <c r="M19" s="60">
        <v>1282113683</v>
      </c>
      <c r="N19" s="60">
        <v>1282113683</v>
      </c>
      <c r="O19" s="60"/>
      <c r="P19" s="60"/>
      <c r="Q19" s="60"/>
      <c r="R19" s="60"/>
      <c r="S19" s="60"/>
      <c r="T19" s="60"/>
      <c r="U19" s="60"/>
      <c r="V19" s="60"/>
      <c r="W19" s="60">
        <v>1282113683</v>
      </c>
      <c r="X19" s="60">
        <v>754614686</v>
      </c>
      <c r="Y19" s="60">
        <v>527498997</v>
      </c>
      <c r="Z19" s="140">
        <v>69.9</v>
      </c>
      <c r="AA19" s="62">
        <v>1509229371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1500000</v>
      </c>
      <c r="F21" s="60">
        <v>1500000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750000</v>
      </c>
      <c r="Y21" s="60">
        <v>-750000</v>
      </c>
      <c r="Z21" s="140">
        <v>-100</v>
      </c>
      <c r="AA21" s="62">
        <v>1500000</v>
      </c>
    </row>
    <row r="22" spans="1:27" ht="13.5">
      <c r="A22" s="249" t="s">
        <v>157</v>
      </c>
      <c r="B22" s="182"/>
      <c r="C22" s="155">
        <v>6273679</v>
      </c>
      <c r="D22" s="155"/>
      <c r="E22" s="59">
        <v>1855218</v>
      </c>
      <c r="F22" s="60">
        <v>1855218</v>
      </c>
      <c r="G22" s="60">
        <v>6207012</v>
      </c>
      <c r="H22" s="60">
        <v>6140346</v>
      </c>
      <c r="I22" s="60">
        <v>5996533</v>
      </c>
      <c r="J22" s="60">
        <v>5996533</v>
      </c>
      <c r="K22" s="60">
        <v>6080266</v>
      </c>
      <c r="L22" s="60">
        <v>5480804</v>
      </c>
      <c r="M22" s="60">
        <v>5414137</v>
      </c>
      <c r="N22" s="60">
        <v>5414137</v>
      </c>
      <c r="O22" s="60"/>
      <c r="P22" s="60"/>
      <c r="Q22" s="60"/>
      <c r="R22" s="60"/>
      <c r="S22" s="60"/>
      <c r="T22" s="60"/>
      <c r="U22" s="60"/>
      <c r="V22" s="60"/>
      <c r="W22" s="60">
        <v>5414137</v>
      </c>
      <c r="X22" s="60">
        <v>927609</v>
      </c>
      <c r="Y22" s="60">
        <v>4486528</v>
      </c>
      <c r="Z22" s="140">
        <v>483.67</v>
      </c>
      <c r="AA22" s="62">
        <v>1855218</v>
      </c>
    </row>
    <row r="23" spans="1:27" ht="13.5">
      <c r="A23" s="249" t="s">
        <v>158</v>
      </c>
      <c r="B23" s="182"/>
      <c r="C23" s="155">
        <v>205578</v>
      </c>
      <c r="D23" s="155"/>
      <c r="E23" s="59"/>
      <c r="F23" s="60"/>
      <c r="G23" s="159">
        <v>205578</v>
      </c>
      <c r="H23" s="159">
        <v>205578</v>
      </c>
      <c r="I23" s="159">
        <v>205578</v>
      </c>
      <c r="J23" s="60">
        <v>205578</v>
      </c>
      <c r="K23" s="159">
        <v>205578</v>
      </c>
      <c r="L23" s="159">
        <v>205578</v>
      </c>
      <c r="M23" s="60">
        <v>205578</v>
      </c>
      <c r="N23" s="159">
        <v>205578</v>
      </c>
      <c r="O23" s="159"/>
      <c r="P23" s="159"/>
      <c r="Q23" s="60"/>
      <c r="R23" s="159"/>
      <c r="S23" s="159"/>
      <c r="T23" s="60"/>
      <c r="U23" s="159"/>
      <c r="V23" s="159"/>
      <c r="W23" s="159">
        <v>205578</v>
      </c>
      <c r="X23" s="60"/>
      <c r="Y23" s="159">
        <v>205578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1182989840</v>
      </c>
      <c r="D24" s="168">
        <f>SUM(D15:D23)</f>
        <v>0</v>
      </c>
      <c r="E24" s="76">
        <f t="shared" si="1"/>
        <v>1534177124</v>
      </c>
      <c r="F24" s="77">
        <f t="shared" si="1"/>
        <v>1534177124</v>
      </c>
      <c r="G24" s="77">
        <f t="shared" si="1"/>
        <v>1185908462</v>
      </c>
      <c r="H24" s="77">
        <f t="shared" si="1"/>
        <v>1205903344</v>
      </c>
      <c r="I24" s="77">
        <f t="shared" si="1"/>
        <v>1219068297</v>
      </c>
      <c r="J24" s="77">
        <f t="shared" si="1"/>
        <v>1219068297</v>
      </c>
      <c r="K24" s="77">
        <f t="shared" si="1"/>
        <v>1246119022</v>
      </c>
      <c r="L24" s="77">
        <f t="shared" si="1"/>
        <v>1274144449</v>
      </c>
      <c r="M24" s="77">
        <f t="shared" si="1"/>
        <v>1308604614</v>
      </c>
      <c r="N24" s="77">
        <f t="shared" si="1"/>
        <v>1308604614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1308604614</v>
      </c>
      <c r="X24" s="77">
        <f t="shared" si="1"/>
        <v>767088563</v>
      </c>
      <c r="Y24" s="77">
        <f t="shared" si="1"/>
        <v>541516051</v>
      </c>
      <c r="Z24" s="212">
        <f>+IF(X24&lt;&gt;0,+(Y24/X24)*100,0)</f>
        <v>70.59368071949731</v>
      </c>
      <c r="AA24" s="79">
        <f>SUM(AA15:AA23)</f>
        <v>1534177124</v>
      </c>
    </row>
    <row r="25" spans="1:27" ht="13.5">
      <c r="A25" s="250" t="s">
        <v>159</v>
      </c>
      <c r="B25" s="251"/>
      <c r="C25" s="168">
        <f aca="true" t="shared" si="2" ref="C25:Y25">+C12+C24</f>
        <v>1340177262</v>
      </c>
      <c r="D25" s="168">
        <f>+D12+D24</f>
        <v>0</v>
      </c>
      <c r="E25" s="72">
        <f t="shared" si="2"/>
        <v>1639520222</v>
      </c>
      <c r="F25" s="73">
        <f t="shared" si="2"/>
        <v>1639520222</v>
      </c>
      <c r="G25" s="73">
        <f t="shared" si="2"/>
        <v>1414521945</v>
      </c>
      <c r="H25" s="73">
        <f t="shared" si="2"/>
        <v>1409037072</v>
      </c>
      <c r="I25" s="73">
        <f t="shared" si="2"/>
        <v>1395329118</v>
      </c>
      <c r="J25" s="73">
        <f t="shared" si="2"/>
        <v>1395329118</v>
      </c>
      <c r="K25" s="73">
        <f t="shared" si="2"/>
        <v>1413155338</v>
      </c>
      <c r="L25" s="73">
        <f t="shared" si="2"/>
        <v>1510622177</v>
      </c>
      <c r="M25" s="73">
        <f t="shared" si="2"/>
        <v>1550978457</v>
      </c>
      <c r="N25" s="73">
        <f t="shared" si="2"/>
        <v>1550978457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1550978457</v>
      </c>
      <c r="X25" s="73">
        <f t="shared" si="2"/>
        <v>819760114</v>
      </c>
      <c r="Y25" s="73">
        <f t="shared" si="2"/>
        <v>731218343</v>
      </c>
      <c r="Z25" s="170">
        <f>+IF(X25&lt;&gt;0,+(Y25/X25)*100,0)</f>
        <v>89.19906330060844</v>
      </c>
      <c r="AA25" s="74">
        <f>+AA12+AA24</f>
        <v>1639520222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2607448</v>
      </c>
      <c r="D30" s="155"/>
      <c r="E30" s="59">
        <v>2849529</v>
      </c>
      <c r="F30" s="60">
        <v>2849529</v>
      </c>
      <c r="G30" s="60">
        <v>2607447</v>
      </c>
      <c r="H30" s="60">
        <v>2607448</v>
      </c>
      <c r="I30" s="60">
        <v>2607447</v>
      </c>
      <c r="J30" s="60">
        <v>2607447</v>
      </c>
      <c r="K30" s="60">
        <v>2607447</v>
      </c>
      <c r="L30" s="60">
        <v>2607448</v>
      </c>
      <c r="M30" s="60">
        <v>3412762</v>
      </c>
      <c r="N30" s="60">
        <v>3412762</v>
      </c>
      <c r="O30" s="60"/>
      <c r="P30" s="60"/>
      <c r="Q30" s="60"/>
      <c r="R30" s="60"/>
      <c r="S30" s="60"/>
      <c r="T30" s="60"/>
      <c r="U30" s="60"/>
      <c r="V30" s="60"/>
      <c r="W30" s="60">
        <v>3412762</v>
      </c>
      <c r="X30" s="60">
        <v>1424765</v>
      </c>
      <c r="Y30" s="60">
        <v>1987997</v>
      </c>
      <c r="Z30" s="140">
        <v>139.53</v>
      </c>
      <c r="AA30" s="62">
        <v>2849529</v>
      </c>
    </row>
    <row r="31" spans="1:27" ht="13.5">
      <c r="A31" s="249" t="s">
        <v>163</v>
      </c>
      <c r="B31" s="182"/>
      <c r="C31" s="155">
        <v>3357941</v>
      </c>
      <c r="D31" s="155"/>
      <c r="E31" s="59">
        <v>3643424</v>
      </c>
      <c r="F31" s="60">
        <v>3643424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1821712</v>
      </c>
      <c r="Y31" s="60">
        <v>-1821712</v>
      </c>
      <c r="Z31" s="140">
        <v>-100</v>
      </c>
      <c r="AA31" s="62">
        <v>3643424</v>
      </c>
    </row>
    <row r="32" spans="1:27" ht="13.5">
      <c r="A32" s="249" t="s">
        <v>164</v>
      </c>
      <c r="B32" s="182"/>
      <c r="C32" s="155">
        <v>144538728</v>
      </c>
      <c r="D32" s="155"/>
      <c r="E32" s="59">
        <v>45414717</v>
      </c>
      <c r="F32" s="60">
        <v>45414717</v>
      </c>
      <c r="G32" s="60">
        <v>156829551</v>
      </c>
      <c r="H32" s="60">
        <v>146836943</v>
      </c>
      <c r="I32" s="60">
        <v>149445438</v>
      </c>
      <c r="J32" s="60">
        <v>149445438</v>
      </c>
      <c r="K32" s="60">
        <v>161559468</v>
      </c>
      <c r="L32" s="60">
        <v>140159955</v>
      </c>
      <c r="M32" s="60">
        <v>158512198</v>
      </c>
      <c r="N32" s="60">
        <v>158512198</v>
      </c>
      <c r="O32" s="60"/>
      <c r="P32" s="60"/>
      <c r="Q32" s="60"/>
      <c r="R32" s="60"/>
      <c r="S32" s="60"/>
      <c r="T32" s="60"/>
      <c r="U32" s="60"/>
      <c r="V32" s="60"/>
      <c r="W32" s="60">
        <v>158512198</v>
      </c>
      <c r="X32" s="60">
        <v>22707359</v>
      </c>
      <c r="Y32" s="60">
        <v>135804839</v>
      </c>
      <c r="Z32" s="140">
        <v>598.07</v>
      </c>
      <c r="AA32" s="62">
        <v>45414717</v>
      </c>
    </row>
    <row r="33" spans="1:27" ht="13.5">
      <c r="A33" s="249" t="s">
        <v>165</v>
      </c>
      <c r="B33" s="182"/>
      <c r="C33" s="155">
        <v>3877582</v>
      </c>
      <c r="D33" s="155"/>
      <c r="E33" s="59">
        <v>4365004</v>
      </c>
      <c r="F33" s="60">
        <v>4365004</v>
      </c>
      <c r="G33" s="60">
        <v>3877582</v>
      </c>
      <c r="H33" s="60">
        <v>3877582</v>
      </c>
      <c r="I33" s="60">
        <v>3188523</v>
      </c>
      <c r="J33" s="60">
        <v>3188523</v>
      </c>
      <c r="K33" s="60">
        <v>2966001</v>
      </c>
      <c r="L33" s="60">
        <v>2966001</v>
      </c>
      <c r="M33" s="60">
        <v>1556582</v>
      </c>
      <c r="N33" s="60">
        <v>1556582</v>
      </c>
      <c r="O33" s="60"/>
      <c r="P33" s="60"/>
      <c r="Q33" s="60"/>
      <c r="R33" s="60"/>
      <c r="S33" s="60"/>
      <c r="T33" s="60"/>
      <c r="U33" s="60"/>
      <c r="V33" s="60"/>
      <c r="W33" s="60">
        <v>1556582</v>
      </c>
      <c r="X33" s="60">
        <v>2182502</v>
      </c>
      <c r="Y33" s="60">
        <v>-625920</v>
      </c>
      <c r="Z33" s="140">
        <v>-28.68</v>
      </c>
      <c r="AA33" s="62">
        <v>4365004</v>
      </c>
    </row>
    <row r="34" spans="1:27" ht="13.5">
      <c r="A34" s="250" t="s">
        <v>58</v>
      </c>
      <c r="B34" s="251"/>
      <c r="C34" s="168">
        <f aca="true" t="shared" si="3" ref="C34:Y34">SUM(C29:C33)</f>
        <v>154381699</v>
      </c>
      <c r="D34" s="168">
        <f>SUM(D29:D33)</f>
        <v>0</v>
      </c>
      <c r="E34" s="72">
        <f t="shared" si="3"/>
        <v>56272674</v>
      </c>
      <c r="F34" s="73">
        <f t="shared" si="3"/>
        <v>56272674</v>
      </c>
      <c r="G34" s="73">
        <f t="shared" si="3"/>
        <v>163314580</v>
      </c>
      <c r="H34" s="73">
        <f t="shared" si="3"/>
        <v>153321973</v>
      </c>
      <c r="I34" s="73">
        <f t="shared" si="3"/>
        <v>155241408</v>
      </c>
      <c r="J34" s="73">
        <f t="shared" si="3"/>
        <v>155241408</v>
      </c>
      <c r="K34" s="73">
        <f t="shared" si="3"/>
        <v>167132916</v>
      </c>
      <c r="L34" s="73">
        <f t="shared" si="3"/>
        <v>145733404</v>
      </c>
      <c r="M34" s="73">
        <f t="shared" si="3"/>
        <v>163481542</v>
      </c>
      <c r="N34" s="73">
        <f t="shared" si="3"/>
        <v>163481542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163481542</v>
      </c>
      <c r="X34" s="73">
        <f t="shared" si="3"/>
        <v>28136338</v>
      </c>
      <c r="Y34" s="73">
        <f t="shared" si="3"/>
        <v>135345204</v>
      </c>
      <c r="Z34" s="170">
        <f>+IF(X34&lt;&gt;0,+(Y34/X34)*100,0)</f>
        <v>481.0334735103054</v>
      </c>
      <c r="AA34" s="74">
        <f>SUM(AA29:AA33)</f>
        <v>56272674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89625927</v>
      </c>
      <c r="D37" s="155"/>
      <c r="E37" s="59">
        <v>86534316</v>
      </c>
      <c r="F37" s="60">
        <v>86534316</v>
      </c>
      <c r="G37" s="60">
        <v>89625927</v>
      </c>
      <c r="H37" s="60">
        <v>89625927</v>
      </c>
      <c r="I37" s="60">
        <v>88241122</v>
      </c>
      <c r="J37" s="60">
        <v>88241122</v>
      </c>
      <c r="K37" s="60">
        <v>88241122</v>
      </c>
      <c r="L37" s="60">
        <v>88241122</v>
      </c>
      <c r="M37" s="60">
        <v>88241122</v>
      </c>
      <c r="N37" s="60">
        <v>88241122</v>
      </c>
      <c r="O37" s="60"/>
      <c r="P37" s="60"/>
      <c r="Q37" s="60"/>
      <c r="R37" s="60"/>
      <c r="S37" s="60"/>
      <c r="T37" s="60"/>
      <c r="U37" s="60"/>
      <c r="V37" s="60"/>
      <c r="W37" s="60">
        <v>88241122</v>
      </c>
      <c r="X37" s="60">
        <v>43267158</v>
      </c>
      <c r="Y37" s="60">
        <v>44973964</v>
      </c>
      <c r="Z37" s="140">
        <v>103.94</v>
      </c>
      <c r="AA37" s="62">
        <v>86534316</v>
      </c>
    </row>
    <row r="38" spans="1:27" ht="13.5">
      <c r="A38" s="249" t="s">
        <v>165</v>
      </c>
      <c r="B38" s="182"/>
      <c r="C38" s="155">
        <v>5790304</v>
      </c>
      <c r="D38" s="155"/>
      <c r="E38" s="59">
        <v>9830451</v>
      </c>
      <c r="F38" s="60">
        <v>9830451</v>
      </c>
      <c r="G38" s="60">
        <v>5884366</v>
      </c>
      <c r="H38" s="60">
        <v>5978429</v>
      </c>
      <c r="I38" s="60">
        <v>5723033</v>
      </c>
      <c r="J38" s="60">
        <v>5723033</v>
      </c>
      <c r="K38" s="60">
        <v>6186091</v>
      </c>
      <c r="L38" s="60">
        <v>6280155</v>
      </c>
      <c r="M38" s="60">
        <v>6343451</v>
      </c>
      <c r="N38" s="60">
        <v>6343451</v>
      </c>
      <c r="O38" s="60"/>
      <c r="P38" s="60"/>
      <c r="Q38" s="60"/>
      <c r="R38" s="60"/>
      <c r="S38" s="60"/>
      <c r="T38" s="60"/>
      <c r="U38" s="60"/>
      <c r="V38" s="60"/>
      <c r="W38" s="60">
        <v>6343451</v>
      </c>
      <c r="X38" s="60">
        <v>4915226</v>
      </c>
      <c r="Y38" s="60">
        <v>1428225</v>
      </c>
      <c r="Z38" s="140">
        <v>29.06</v>
      </c>
      <c r="AA38" s="62">
        <v>9830451</v>
      </c>
    </row>
    <row r="39" spans="1:27" ht="13.5">
      <c r="A39" s="250" t="s">
        <v>59</v>
      </c>
      <c r="B39" s="253"/>
      <c r="C39" s="168">
        <f aca="true" t="shared" si="4" ref="C39:Y39">SUM(C37:C38)</f>
        <v>95416231</v>
      </c>
      <c r="D39" s="168">
        <f>SUM(D37:D38)</f>
        <v>0</v>
      </c>
      <c r="E39" s="76">
        <f t="shared" si="4"/>
        <v>96364767</v>
      </c>
      <c r="F39" s="77">
        <f t="shared" si="4"/>
        <v>96364767</v>
      </c>
      <c r="G39" s="77">
        <f t="shared" si="4"/>
        <v>95510293</v>
      </c>
      <c r="H39" s="77">
        <f t="shared" si="4"/>
        <v>95604356</v>
      </c>
      <c r="I39" s="77">
        <f t="shared" si="4"/>
        <v>93964155</v>
      </c>
      <c r="J39" s="77">
        <f t="shared" si="4"/>
        <v>93964155</v>
      </c>
      <c r="K39" s="77">
        <f t="shared" si="4"/>
        <v>94427213</v>
      </c>
      <c r="L39" s="77">
        <f t="shared" si="4"/>
        <v>94521277</v>
      </c>
      <c r="M39" s="77">
        <f t="shared" si="4"/>
        <v>94584573</v>
      </c>
      <c r="N39" s="77">
        <f t="shared" si="4"/>
        <v>94584573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94584573</v>
      </c>
      <c r="X39" s="77">
        <f t="shared" si="4"/>
        <v>48182384</v>
      </c>
      <c r="Y39" s="77">
        <f t="shared" si="4"/>
        <v>46402189</v>
      </c>
      <c r="Z39" s="212">
        <f>+IF(X39&lt;&gt;0,+(Y39/X39)*100,0)</f>
        <v>96.30529904871456</v>
      </c>
      <c r="AA39" s="79">
        <f>SUM(AA37:AA38)</f>
        <v>96364767</v>
      </c>
    </row>
    <row r="40" spans="1:27" ht="13.5">
      <c r="A40" s="250" t="s">
        <v>167</v>
      </c>
      <c r="B40" s="251"/>
      <c r="C40" s="168">
        <f aca="true" t="shared" si="5" ref="C40:Y40">+C34+C39</f>
        <v>249797930</v>
      </c>
      <c r="D40" s="168">
        <f>+D34+D39</f>
        <v>0</v>
      </c>
      <c r="E40" s="72">
        <f t="shared" si="5"/>
        <v>152637441</v>
      </c>
      <c r="F40" s="73">
        <f t="shared" si="5"/>
        <v>152637441</v>
      </c>
      <c r="G40" s="73">
        <f t="shared" si="5"/>
        <v>258824873</v>
      </c>
      <c r="H40" s="73">
        <f t="shared" si="5"/>
        <v>248926329</v>
      </c>
      <c r="I40" s="73">
        <f t="shared" si="5"/>
        <v>249205563</v>
      </c>
      <c r="J40" s="73">
        <f t="shared" si="5"/>
        <v>249205563</v>
      </c>
      <c r="K40" s="73">
        <f t="shared" si="5"/>
        <v>261560129</v>
      </c>
      <c r="L40" s="73">
        <f t="shared" si="5"/>
        <v>240254681</v>
      </c>
      <c r="M40" s="73">
        <f t="shared" si="5"/>
        <v>258066115</v>
      </c>
      <c r="N40" s="73">
        <f t="shared" si="5"/>
        <v>258066115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258066115</v>
      </c>
      <c r="X40" s="73">
        <f t="shared" si="5"/>
        <v>76318722</v>
      </c>
      <c r="Y40" s="73">
        <f t="shared" si="5"/>
        <v>181747393</v>
      </c>
      <c r="Z40" s="170">
        <f>+IF(X40&lt;&gt;0,+(Y40/X40)*100,0)</f>
        <v>238.14260542780056</v>
      </c>
      <c r="AA40" s="74">
        <f>+AA34+AA39</f>
        <v>152637441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1090379332</v>
      </c>
      <c r="D42" s="257">
        <f>+D25-D40</f>
        <v>0</v>
      </c>
      <c r="E42" s="258">
        <f t="shared" si="6"/>
        <v>1486882781</v>
      </c>
      <c r="F42" s="259">
        <f t="shared" si="6"/>
        <v>1486882781</v>
      </c>
      <c r="G42" s="259">
        <f t="shared" si="6"/>
        <v>1155697072</v>
      </c>
      <c r="H42" s="259">
        <f t="shared" si="6"/>
        <v>1160110743</v>
      </c>
      <c r="I42" s="259">
        <f t="shared" si="6"/>
        <v>1146123555</v>
      </c>
      <c r="J42" s="259">
        <f t="shared" si="6"/>
        <v>1146123555</v>
      </c>
      <c r="K42" s="259">
        <f t="shared" si="6"/>
        <v>1151595209</v>
      </c>
      <c r="L42" s="259">
        <f t="shared" si="6"/>
        <v>1270367496</v>
      </c>
      <c r="M42" s="259">
        <f t="shared" si="6"/>
        <v>1292912342</v>
      </c>
      <c r="N42" s="259">
        <f t="shared" si="6"/>
        <v>1292912342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1292912342</v>
      </c>
      <c r="X42" s="259">
        <f t="shared" si="6"/>
        <v>743441392</v>
      </c>
      <c r="Y42" s="259">
        <f t="shared" si="6"/>
        <v>549470950</v>
      </c>
      <c r="Z42" s="260">
        <f>+IF(X42&lt;&gt;0,+(Y42/X42)*100,0)</f>
        <v>73.90911454658419</v>
      </c>
      <c r="AA42" s="261">
        <f>+AA25-AA40</f>
        <v>1486882781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1090379332</v>
      </c>
      <c r="D45" s="155"/>
      <c r="E45" s="59">
        <v>1486882781</v>
      </c>
      <c r="F45" s="60">
        <v>1486882781</v>
      </c>
      <c r="G45" s="60">
        <v>1155697072</v>
      </c>
      <c r="H45" s="60">
        <v>1160110743</v>
      </c>
      <c r="I45" s="60">
        <v>1146123555</v>
      </c>
      <c r="J45" s="60">
        <v>1146123555</v>
      </c>
      <c r="K45" s="60">
        <v>1151595210</v>
      </c>
      <c r="L45" s="60">
        <v>1270367496</v>
      </c>
      <c r="M45" s="60">
        <v>1292912342</v>
      </c>
      <c r="N45" s="60">
        <v>1292912342</v>
      </c>
      <c r="O45" s="60"/>
      <c r="P45" s="60"/>
      <c r="Q45" s="60"/>
      <c r="R45" s="60"/>
      <c r="S45" s="60"/>
      <c r="T45" s="60"/>
      <c r="U45" s="60"/>
      <c r="V45" s="60"/>
      <c r="W45" s="60">
        <v>1292912342</v>
      </c>
      <c r="X45" s="60">
        <v>743441391</v>
      </c>
      <c r="Y45" s="60">
        <v>549470951</v>
      </c>
      <c r="Z45" s="139">
        <v>73.91</v>
      </c>
      <c r="AA45" s="62">
        <v>1486882781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1090379332</v>
      </c>
      <c r="D48" s="217">
        <f>SUM(D45:D47)</f>
        <v>0</v>
      </c>
      <c r="E48" s="264">
        <f t="shared" si="7"/>
        <v>1486882781</v>
      </c>
      <c r="F48" s="219">
        <f t="shared" si="7"/>
        <v>1486882781</v>
      </c>
      <c r="G48" s="219">
        <f t="shared" si="7"/>
        <v>1155697072</v>
      </c>
      <c r="H48" s="219">
        <f t="shared" si="7"/>
        <v>1160110743</v>
      </c>
      <c r="I48" s="219">
        <f t="shared" si="7"/>
        <v>1146123555</v>
      </c>
      <c r="J48" s="219">
        <f t="shared" si="7"/>
        <v>1146123555</v>
      </c>
      <c r="K48" s="219">
        <f t="shared" si="7"/>
        <v>1151595210</v>
      </c>
      <c r="L48" s="219">
        <f t="shared" si="7"/>
        <v>1270367496</v>
      </c>
      <c r="M48" s="219">
        <f t="shared" si="7"/>
        <v>1292912342</v>
      </c>
      <c r="N48" s="219">
        <f t="shared" si="7"/>
        <v>1292912342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1292912342</v>
      </c>
      <c r="X48" s="219">
        <f t="shared" si="7"/>
        <v>743441391</v>
      </c>
      <c r="Y48" s="219">
        <f t="shared" si="7"/>
        <v>549470951</v>
      </c>
      <c r="Z48" s="265">
        <f>+IF(X48&lt;&gt;0,+(Y48/X48)*100,0)</f>
        <v>73.90911478050863</v>
      </c>
      <c r="AA48" s="232">
        <f>SUM(AA45:AA47)</f>
        <v>1486882781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95005572</v>
      </c>
      <c r="D6" s="155"/>
      <c r="E6" s="59">
        <v>106185602</v>
      </c>
      <c r="F6" s="60">
        <v>106185602</v>
      </c>
      <c r="G6" s="60">
        <v>9010310</v>
      </c>
      <c r="H6" s="60">
        <v>11989888</v>
      </c>
      <c r="I6" s="60">
        <v>8741692</v>
      </c>
      <c r="J6" s="60">
        <v>29741890</v>
      </c>
      <c r="K6" s="60">
        <v>12543607</v>
      </c>
      <c r="L6" s="60">
        <v>28554588</v>
      </c>
      <c r="M6" s="60">
        <v>11287725</v>
      </c>
      <c r="N6" s="60">
        <v>52385920</v>
      </c>
      <c r="O6" s="60"/>
      <c r="P6" s="60"/>
      <c r="Q6" s="60"/>
      <c r="R6" s="60"/>
      <c r="S6" s="60"/>
      <c r="T6" s="60"/>
      <c r="U6" s="60"/>
      <c r="V6" s="60"/>
      <c r="W6" s="60">
        <v>82127810</v>
      </c>
      <c r="X6" s="60">
        <v>52693886</v>
      </c>
      <c r="Y6" s="60">
        <v>29433924</v>
      </c>
      <c r="Z6" s="140">
        <v>55.86</v>
      </c>
      <c r="AA6" s="62">
        <v>106185602</v>
      </c>
    </row>
    <row r="7" spans="1:27" ht="13.5">
      <c r="A7" s="249" t="s">
        <v>178</v>
      </c>
      <c r="B7" s="182"/>
      <c r="C7" s="155">
        <v>240759320</v>
      </c>
      <c r="D7" s="155"/>
      <c r="E7" s="59">
        <v>278320211</v>
      </c>
      <c r="F7" s="60">
        <v>278320211</v>
      </c>
      <c r="G7" s="60">
        <v>106828000</v>
      </c>
      <c r="H7" s="60">
        <v>77800</v>
      </c>
      <c r="I7" s="60"/>
      <c r="J7" s="60">
        <v>106905800</v>
      </c>
      <c r="K7" s="60"/>
      <c r="L7" s="60">
        <v>86763778</v>
      </c>
      <c r="M7" s="60">
        <v>5328078</v>
      </c>
      <c r="N7" s="60">
        <v>92091856</v>
      </c>
      <c r="O7" s="60"/>
      <c r="P7" s="60"/>
      <c r="Q7" s="60"/>
      <c r="R7" s="60"/>
      <c r="S7" s="60"/>
      <c r="T7" s="60"/>
      <c r="U7" s="60"/>
      <c r="V7" s="60"/>
      <c r="W7" s="60">
        <v>198997656</v>
      </c>
      <c r="X7" s="60">
        <v>192467234</v>
      </c>
      <c r="Y7" s="60">
        <v>6530422</v>
      </c>
      <c r="Z7" s="140">
        <v>3.39</v>
      </c>
      <c r="AA7" s="62">
        <v>278320211</v>
      </c>
    </row>
    <row r="8" spans="1:27" ht="13.5">
      <c r="A8" s="249" t="s">
        <v>179</v>
      </c>
      <c r="B8" s="182"/>
      <c r="C8" s="155">
        <v>191038831</v>
      </c>
      <c r="D8" s="155"/>
      <c r="E8" s="59">
        <v>256774703</v>
      </c>
      <c r="F8" s="60">
        <v>256774703</v>
      </c>
      <c r="G8" s="60">
        <v>62478000</v>
      </c>
      <c r="H8" s="60">
        <v>6439000</v>
      </c>
      <c r="I8" s="60">
        <v>3563000</v>
      </c>
      <c r="J8" s="60">
        <v>72480000</v>
      </c>
      <c r="K8" s="60">
        <v>36746000</v>
      </c>
      <c r="L8" s="60">
        <v>16894777</v>
      </c>
      <c r="M8" s="60">
        <v>64161690</v>
      </c>
      <c r="N8" s="60">
        <v>117802467</v>
      </c>
      <c r="O8" s="60"/>
      <c r="P8" s="60"/>
      <c r="Q8" s="60"/>
      <c r="R8" s="60"/>
      <c r="S8" s="60"/>
      <c r="T8" s="60"/>
      <c r="U8" s="60"/>
      <c r="V8" s="60"/>
      <c r="W8" s="60">
        <v>190282467</v>
      </c>
      <c r="X8" s="60">
        <v>132130432</v>
      </c>
      <c r="Y8" s="60">
        <v>58152035</v>
      </c>
      <c r="Z8" s="140">
        <v>44.01</v>
      </c>
      <c r="AA8" s="62">
        <v>256774703</v>
      </c>
    </row>
    <row r="9" spans="1:27" ht="13.5">
      <c r="A9" s="249" t="s">
        <v>180</v>
      </c>
      <c r="B9" s="182"/>
      <c r="C9" s="155">
        <v>5229071</v>
      </c>
      <c r="D9" s="155"/>
      <c r="E9" s="59">
        <v>6600000</v>
      </c>
      <c r="F9" s="60">
        <v>6600000</v>
      </c>
      <c r="G9" s="60">
        <v>250039</v>
      </c>
      <c r="H9" s="60">
        <v>202910</v>
      </c>
      <c r="I9" s="60">
        <v>410142</v>
      </c>
      <c r="J9" s="60">
        <v>863091</v>
      </c>
      <c r="K9" s="60">
        <v>185894</v>
      </c>
      <c r="L9" s="60">
        <v>150231</v>
      </c>
      <c r="M9" s="60">
        <v>1214503</v>
      </c>
      <c r="N9" s="60">
        <v>1550628</v>
      </c>
      <c r="O9" s="60"/>
      <c r="P9" s="60"/>
      <c r="Q9" s="60"/>
      <c r="R9" s="60"/>
      <c r="S9" s="60"/>
      <c r="T9" s="60"/>
      <c r="U9" s="60"/>
      <c r="V9" s="60"/>
      <c r="W9" s="60">
        <v>2413719</v>
      </c>
      <c r="X9" s="60">
        <v>3300000</v>
      </c>
      <c r="Y9" s="60">
        <v>-886281</v>
      </c>
      <c r="Z9" s="140">
        <v>-26.86</v>
      </c>
      <c r="AA9" s="62">
        <v>6600000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-277392364</v>
      </c>
      <c r="D12" s="155"/>
      <c r="E12" s="59">
        <v>-354079011</v>
      </c>
      <c r="F12" s="60">
        <v>-354079011</v>
      </c>
      <c r="G12" s="60">
        <v>-84099200</v>
      </c>
      <c r="H12" s="60">
        <v>-28820931</v>
      </c>
      <c r="I12" s="60">
        <v>-15436543</v>
      </c>
      <c r="J12" s="60">
        <v>-128356674</v>
      </c>
      <c r="K12" s="60">
        <v>-25281379</v>
      </c>
      <c r="L12" s="60">
        <v>-33057105</v>
      </c>
      <c r="M12" s="60">
        <v>-57317645</v>
      </c>
      <c r="N12" s="60">
        <v>-115656129</v>
      </c>
      <c r="O12" s="60"/>
      <c r="P12" s="60"/>
      <c r="Q12" s="60"/>
      <c r="R12" s="60"/>
      <c r="S12" s="60"/>
      <c r="T12" s="60"/>
      <c r="U12" s="60"/>
      <c r="V12" s="60"/>
      <c r="W12" s="60">
        <v>-244012803</v>
      </c>
      <c r="X12" s="60">
        <v>-177038904</v>
      </c>
      <c r="Y12" s="60">
        <v>-66973899</v>
      </c>
      <c r="Z12" s="140">
        <v>37.83</v>
      </c>
      <c r="AA12" s="62">
        <v>-354079011</v>
      </c>
    </row>
    <row r="13" spans="1:27" ht="13.5">
      <c r="A13" s="249" t="s">
        <v>40</v>
      </c>
      <c r="B13" s="182"/>
      <c r="C13" s="155">
        <v>-9756882</v>
      </c>
      <c r="D13" s="155"/>
      <c r="E13" s="59">
        <v>-12100000</v>
      </c>
      <c r="F13" s="60">
        <v>-12100000</v>
      </c>
      <c r="G13" s="60"/>
      <c r="H13" s="60"/>
      <c r="I13" s="60">
        <v>-3680460</v>
      </c>
      <c r="J13" s="60">
        <v>-3680460</v>
      </c>
      <c r="K13" s="60">
        <v>-22738</v>
      </c>
      <c r="L13" s="60"/>
      <c r="M13" s="60">
        <v>-858571</v>
      </c>
      <c r="N13" s="60">
        <v>-881309</v>
      </c>
      <c r="O13" s="60"/>
      <c r="P13" s="60"/>
      <c r="Q13" s="60"/>
      <c r="R13" s="60"/>
      <c r="S13" s="60"/>
      <c r="T13" s="60"/>
      <c r="U13" s="60"/>
      <c r="V13" s="60"/>
      <c r="W13" s="60">
        <v>-4561769</v>
      </c>
      <c r="X13" s="60">
        <v>-6050000</v>
      </c>
      <c r="Y13" s="60">
        <v>1488231</v>
      </c>
      <c r="Z13" s="140">
        <v>-24.6</v>
      </c>
      <c r="AA13" s="62">
        <v>-12100000</v>
      </c>
    </row>
    <row r="14" spans="1:27" ht="13.5">
      <c r="A14" s="249" t="s">
        <v>42</v>
      </c>
      <c r="B14" s="182"/>
      <c r="C14" s="155">
        <v>-45605916</v>
      </c>
      <c r="D14" s="155"/>
      <c r="E14" s="59">
        <v>-25284207</v>
      </c>
      <c r="F14" s="60">
        <v>-25284207</v>
      </c>
      <c r="G14" s="60">
        <v>-136619</v>
      </c>
      <c r="H14" s="60">
        <v>-372496</v>
      </c>
      <c r="I14" s="60">
        <v>-2311796</v>
      </c>
      <c r="J14" s="60">
        <v>-2820911</v>
      </c>
      <c r="K14" s="60">
        <v>-2358413</v>
      </c>
      <c r="L14" s="60">
        <v>-2466751</v>
      </c>
      <c r="M14" s="60">
        <v>-5285738</v>
      </c>
      <c r="N14" s="60">
        <v>-10110902</v>
      </c>
      <c r="O14" s="60"/>
      <c r="P14" s="60"/>
      <c r="Q14" s="60"/>
      <c r="R14" s="60"/>
      <c r="S14" s="60"/>
      <c r="T14" s="60"/>
      <c r="U14" s="60"/>
      <c r="V14" s="60"/>
      <c r="W14" s="60">
        <v>-12931813</v>
      </c>
      <c r="X14" s="60">
        <v>-12409998</v>
      </c>
      <c r="Y14" s="60">
        <v>-521815</v>
      </c>
      <c r="Z14" s="140">
        <v>4.2</v>
      </c>
      <c r="AA14" s="62">
        <v>-25284207</v>
      </c>
    </row>
    <row r="15" spans="1:27" ht="13.5">
      <c r="A15" s="250" t="s">
        <v>184</v>
      </c>
      <c r="B15" s="251"/>
      <c r="C15" s="168">
        <f aca="true" t="shared" si="0" ref="C15:Y15">SUM(C6:C14)</f>
        <v>199277632</v>
      </c>
      <c r="D15" s="168">
        <f>SUM(D6:D14)</f>
        <v>0</v>
      </c>
      <c r="E15" s="72">
        <f t="shared" si="0"/>
        <v>256417298</v>
      </c>
      <c r="F15" s="73">
        <f t="shared" si="0"/>
        <v>256417298</v>
      </c>
      <c r="G15" s="73">
        <f t="shared" si="0"/>
        <v>94330530</v>
      </c>
      <c r="H15" s="73">
        <f t="shared" si="0"/>
        <v>-10483829</v>
      </c>
      <c r="I15" s="73">
        <f t="shared" si="0"/>
        <v>-8713965</v>
      </c>
      <c r="J15" s="73">
        <f t="shared" si="0"/>
        <v>75132736</v>
      </c>
      <c r="K15" s="73">
        <f t="shared" si="0"/>
        <v>21812971</v>
      </c>
      <c r="L15" s="73">
        <f t="shared" si="0"/>
        <v>96839518</v>
      </c>
      <c r="M15" s="73">
        <f t="shared" si="0"/>
        <v>18530042</v>
      </c>
      <c r="N15" s="73">
        <f t="shared" si="0"/>
        <v>137182531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212315267</v>
      </c>
      <c r="X15" s="73">
        <f t="shared" si="0"/>
        <v>185092650</v>
      </c>
      <c r="Y15" s="73">
        <f t="shared" si="0"/>
        <v>27222617</v>
      </c>
      <c r="Z15" s="170">
        <f>+IF(X15&lt;&gt;0,+(Y15/X15)*100,0)</f>
        <v>14.707562401856583</v>
      </c>
      <c r="AA15" s="74">
        <f>SUM(AA6:AA14)</f>
        <v>256417298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95353416</v>
      </c>
      <c r="D19" s="155"/>
      <c r="E19" s="59">
        <v>114038088</v>
      </c>
      <c r="F19" s="60">
        <v>114038088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57019044</v>
      </c>
      <c r="Y19" s="159">
        <v>-57019044</v>
      </c>
      <c r="Z19" s="141">
        <v>-100</v>
      </c>
      <c r="AA19" s="225">
        <v>114038088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-1433360</v>
      </c>
      <c r="D22" s="155"/>
      <c r="E22" s="59">
        <v>-1577359</v>
      </c>
      <c r="F22" s="60">
        <v>-1577359</v>
      </c>
      <c r="G22" s="60">
        <v>-121737</v>
      </c>
      <c r="H22" s="60">
        <v>-121737</v>
      </c>
      <c r="I22" s="60">
        <v>-117810</v>
      </c>
      <c r="J22" s="60">
        <v>-361284</v>
      </c>
      <c r="K22" s="60">
        <v>-121737</v>
      </c>
      <c r="L22" s="60">
        <v>-117810</v>
      </c>
      <c r="M22" s="60">
        <v>-121737</v>
      </c>
      <c r="N22" s="60">
        <v>-361284</v>
      </c>
      <c r="O22" s="60"/>
      <c r="P22" s="60"/>
      <c r="Q22" s="60"/>
      <c r="R22" s="60"/>
      <c r="S22" s="60"/>
      <c r="T22" s="60"/>
      <c r="U22" s="60"/>
      <c r="V22" s="60"/>
      <c r="W22" s="60">
        <v>-722568</v>
      </c>
      <c r="X22" s="60">
        <v>-788676</v>
      </c>
      <c r="Y22" s="60">
        <v>66108</v>
      </c>
      <c r="Z22" s="140">
        <v>-8.38</v>
      </c>
      <c r="AA22" s="62">
        <v>-1577359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-298543492</v>
      </c>
      <c r="D24" s="155"/>
      <c r="E24" s="59">
        <v>-352455118</v>
      </c>
      <c r="F24" s="60">
        <v>-352455118</v>
      </c>
      <c r="G24" s="60">
        <v>-5363551</v>
      </c>
      <c r="H24" s="60">
        <v>-22439811</v>
      </c>
      <c r="I24" s="60">
        <v>-15690955</v>
      </c>
      <c r="J24" s="60">
        <v>-43494317</v>
      </c>
      <c r="K24" s="60">
        <v>-34723060</v>
      </c>
      <c r="L24" s="60">
        <v>-26362458</v>
      </c>
      <c r="M24" s="60">
        <v>-34512944</v>
      </c>
      <c r="N24" s="60">
        <v>-95598462</v>
      </c>
      <c r="O24" s="60"/>
      <c r="P24" s="60"/>
      <c r="Q24" s="60"/>
      <c r="R24" s="60"/>
      <c r="S24" s="60"/>
      <c r="T24" s="60"/>
      <c r="U24" s="60"/>
      <c r="V24" s="60"/>
      <c r="W24" s="60">
        <v>-139092779</v>
      </c>
      <c r="X24" s="60">
        <v>-176227560</v>
      </c>
      <c r="Y24" s="60">
        <v>37134781</v>
      </c>
      <c r="Z24" s="140">
        <v>-21.07</v>
      </c>
      <c r="AA24" s="62">
        <v>-352455118</v>
      </c>
    </row>
    <row r="25" spans="1:27" ht="13.5">
      <c r="A25" s="250" t="s">
        <v>191</v>
      </c>
      <c r="B25" s="251"/>
      <c r="C25" s="168">
        <f aca="true" t="shared" si="1" ref="C25:Y25">SUM(C19:C24)</f>
        <v>-204623436</v>
      </c>
      <c r="D25" s="168">
        <f>SUM(D19:D24)</f>
        <v>0</v>
      </c>
      <c r="E25" s="72">
        <f t="shared" si="1"/>
        <v>-239994389</v>
      </c>
      <c r="F25" s="73">
        <f t="shared" si="1"/>
        <v>-239994389</v>
      </c>
      <c r="G25" s="73">
        <f t="shared" si="1"/>
        <v>-5485288</v>
      </c>
      <c r="H25" s="73">
        <f t="shared" si="1"/>
        <v>-22561548</v>
      </c>
      <c r="I25" s="73">
        <f t="shared" si="1"/>
        <v>-15808765</v>
      </c>
      <c r="J25" s="73">
        <f t="shared" si="1"/>
        <v>-43855601</v>
      </c>
      <c r="K25" s="73">
        <f t="shared" si="1"/>
        <v>-34844797</v>
      </c>
      <c r="L25" s="73">
        <f t="shared" si="1"/>
        <v>-26480268</v>
      </c>
      <c r="M25" s="73">
        <f t="shared" si="1"/>
        <v>-34634681</v>
      </c>
      <c r="N25" s="73">
        <f t="shared" si="1"/>
        <v>-95959746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-139815347</v>
      </c>
      <c r="X25" s="73">
        <f t="shared" si="1"/>
        <v>-119997192</v>
      </c>
      <c r="Y25" s="73">
        <f t="shared" si="1"/>
        <v>-19818155</v>
      </c>
      <c r="Z25" s="170">
        <f>+IF(X25&lt;&gt;0,+(Y25/X25)*100,0)</f>
        <v>16.515515629732402</v>
      </c>
      <c r="AA25" s="74">
        <f>SUM(AA19:AA24)</f>
        <v>-239994389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>
        <v>-1038518</v>
      </c>
      <c r="J30" s="60">
        <v>-1038518</v>
      </c>
      <c r="K30" s="60">
        <v>146474</v>
      </c>
      <c r="L30" s="60"/>
      <c r="M30" s="60"/>
      <c r="N30" s="60">
        <v>146474</v>
      </c>
      <c r="O30" s="60"/>
      <c r="P30" s="60"/>
      <c r="Q30" s="60"/>
      <c r="R30" s="60"/>
      <c r="S30" s="60"/>
      <c r="T30" s="60"/>
      <c r="U30" s="60"/>
      <c r="V30" s="60"/>
      <c r="W30" s="60">
        <v>-892044</v>
      </c>
      <c r="X30" s="60"/>
      <c r="Y30" s="60">
        <v>-892044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320004</v>
      </c>
      <c r="F31" s="60">
        <v>320004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160002</v>
      </c>
      <c r="Y31" s="60">
        <v>-160002</v>
      </c>
      <c r="Z31" s="140">
        <v>-100</v>
      </c>
      <c r="AA31" s="62">
        <v>320004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-2762074</v>
      </c>
      <c r="D33" s="155"/>
      <c r="E33" s="59">
        <v>-2849529</v>
      </c>
      <c r="F33" s="60">
        <v>-2849529</v>
      </c>
      <c r="G33" s="60"/>
      <c r="H33" s="60"/>
      <c r="I33" s="60">
        <v>-1384805</v>
      </c>
      <c r="J33" s="60">
        <v>-1384805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-1384805</v>
      </c>
      <c r="X33" s="60">
        <v>-1384805</v>
      </c>
      <c r="Y33" s="60"/>
      <c r="Z33" s="140"/>
      <c r="AA33" s="62">
        <v>-2849529</v>
      </c>
    </row>
    <row r="34" spans="1:27" ht="13.5">
      <c r="A34" s="250" t="s">
        <v>197</v>
      </c>
      <c r="B34" s="251"/>
      <c r="C34" s="168">
        <f aca="true" t="shared" si="2" ref="C34:Y34">SUM(C29:C33)</f>
        <v>-2762074</v>
      </c>
      <c r="D34" s="168">
        <f>SUM(D29:D33)</f>
        <v>0</v>
      </c>
      <c r="E34" s="72">
        <f t="shared" si="2"/>
        <v>-2529525</v>
      </c>
      <c r="F34" s="73">
        <f t="shared" si="2"/>
        <v>-2529525</v>
      </c>
      <c r="G34" s="73">
        <f t="shared" si="2"/>
        <v>0</v>
      </c>
      <c r="H34" s="73">
        <f t="shared" si="2"/>
        <v>0</v>
      </c>
      <c r="I34" s="73">
        <f t="shared" si="2"/>
        <v>-2423323</v>
      </c>
      <c r="J34" s="73">
        <f t="shared" si="2"/>
        <v>-2423323</v>
      </c>
      <c r="K34" s="73">
        <f t="shared" si="2"/>
        <v>146474</v>
      </c>
      <c r="L34" s="73">
        <f t="shared" si="2"/>
        <v>0</v>
      </c>
      <c r="M34" s="73">
        <f t="shared" si="2"/>
        <v>0</v>
      </c>
      <c r="N34" s="73">
        <f t="shared" si="2"/>
        <v>146474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-2276849</v>
      </c>
      <c r="X34" s="73">
        <f t="shared" si="2"/>
        <v>-1224803</v>
      </c>
      <c r="Y34" s="73">
        <f t="shared" si="2"/>
        <v>-1052046</v>
      </c>
      <c r="Z34" s="170">
        <f>+IF(X34&lt;&gt;0,+(Y34/X34)*100,0)</f>
        <v>85.89511946002744</v>
      </c>
      <c r="AA34" s="74">
        <f>SUM(AA29:AA33)</f>
        <v>-2529525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-8107878</v>
      </c>
      <c r="D36" s="153">
        <f>+D15+D25+D34</f>
        <v>0</v>
      </c>
      <c r="E36" s="99">
        <f t="shared" si="3"/>
        <v>13893384</v>
      </c>
      <c r="F36" s="100">
        <f t="shared" si="3"/>
        <v>13893384</v>
      </c>
      <c r="G36" s="100">
        <f t="shared" si="3"/>
        <v>88845242</v>
      </c>
      <c r="H36" s="100">
        <f t="shared" si="3"/>
        <v>-33045377</v>
      </c>
      <c r="I36" s="100">
        <f t="shared" si="3"/>
        <v>-26946053</v>
      </c>
      <c r="J36" s="100">
        <f t="shared" si="3"/>
        <v>28853812</v>
      </c>
      <c r="K36" s="100">
        <f t="shared" si="3"/>
        <v>-12885352</v>
      </c>
      <c r="L36" s="100">
        <f t="shared" si="3"/>
        <v>70359250</v>
      </c>
      <c r="M36" s="100">
        <f t="shared" si="3"/>
        <v>-16104639</v>
      </c>
      <c r="N36" s="100">
        <f t="shared" si="3"/>
        <v>41369259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70223071</v>
      </c>
      <c r="X36" s="100">
        <f t="shared" si="3"/>
        <v>63870655</v>
      </c>
      <c r="Y36" s="100">
        <f t="shared" si="3"/>
        <v>6352416</v>
      </c>
      <c r="Z36" s="137">
        <f>+IF(X36&lt;&gt;0,+(Y36/X36)*100,0)</f>
        <v>9.94575051719761</v>
      </c>
      <c r="AA36" s="102">
        <f>+AA15+AA25+AA34</f>
        <v>13893384</v>
      </c>
    </row>
    <row r="37" spans="1:27" ht="13.5">
      <c r="A37" s="249" t="s">
        <v>199</v>
      </c>
      <c r="B37" s="182"/>
      <c r="C37" s="153">
        <v>30103286</v>
      </c>
      <c r="D37" s="153"/>
      <c r="E37" s="99">
        <v>41133220</v>
      </c>
      <c r="F37" s="100">
        <v>41133220</v>
      </c>
      <c r="G37" s="100">
        <v>21995407</v>
      </c>
      <c r="H37" s="100">
        <v>110840649</v>
      </c>
      <c r="I37" s="100">
        <v>77795272</v>
      </c>
      <c r="J37" s="100">
        <v>21995407</v>
      </c>
      <c r="K37" s="100">
        <v>50849219</v>
      </c>
      <c r="L37" s="100">
        <v>37963867</v>
      </c>
      <c r="M37" s="100">
        <v>108323117</v>
      </c>
      <c r="N37" s="100">
        <v>50849219</v>
      </c>
      <c r="O37" s="100"/>
      <c r="P37" s="100"/>
      <c r="Q37" s="100"/>
      <c r="R37" s="100"/>
      <c r="S37" s="100"/>
      <c r="T37" s="100"/>
      <c r="U37" s="100"/>
      <c r="V37" s="100"/>
      <c r="W37" s="100">
        <v>21995407</v>
      </c>
      <c r="X37" s="100">
        <v>41133220</v>
      </c>
      <c r="Y37" s="100">
        <v>-19137813</v>
      </c>
      <c r="Z37" s="137">
        <v>-46.53</v>
      </c>
      <c r="AA37" s="102">
        <v>41133220</v>
      </c>
    </row>
    <row r="38" spans="1:27" ht="13.5">
      <c r="A38" s="269" t="s">
        <v>200</v>
      </c>
      <c r="B38" s="256"/>
      <c r="C38" s="257">
        <v>21995407</v>
      </c>
      <c r="D38" s="257"/>
      <c r="E38" s="258">
        <v>55026602</v>
      </c>
      <c r="F38" s="259">
        <v>55026602</v>
      </c>
      <c r="G38" s="259">
        <v>110840649</v>
      </c>
      <c r="H38" s="259">
        <v>77795272</v>
      </c>
      <c r="I38" s="259">
        <v>50849219</v>
      </c>
      <c r="J38" s="259">
        <v>50849219</v>
      </c>
      <c r="K38" s="259">
        <v>37963867</v>
      </c>
      <c r="L38" s="259">
        <v>108323117</v>
      </c>
      <c r="M38" s="259">
        <v>92218478</v>
      </c>
      <c r="N38" s="259">
        <v>92218478</v>
      </c>
      <c r="O38" s="259"/>
      <c r="P38" s="259"/>
      <c r="Q38" s="259"/>
      <c r="R38" s="259"/>
      <c r="S38" s="259"/>
      <c r="T38" s="259"/>
      <c r="U38" s="259"/>
      <c r="V38" s="259"/>
      <c r="W38" s="259">
        <v>92218478</v>
      </c>
      <c r="X38" s="259">
        <v>105003873</v>
      </c>
      <c r="Y38" s="259">
        <v>-12785395</v>
      </c>
      <c r="Z38" s="260">
        <v>-12.18</v>
      </c>
      <c r="AA38" s="261">
        <v>55026602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294502500</v>
      </c>
      <c r="D5" s="200">
        <f t="shared" si="0"/>
        <v>0</v>
      </c>
      <c r="E5" s="106">
        <f t="shared" si="0"/>
        <v>340755123</v>
      </c>
      <c r="F5" s="106">
        <f t="shared" si="0"/>
        <v>340755123</v>
      </c>
      <c r="G5" s="106">
        <f t="shared" si="0"/>
        <v>5363551</v>
      </c>
      <c r="H5" s="106">
        <f t="shared" si="0"/>
        <v>22439810</v>
      </c>
      <c r="I5" s="106">
        <f t="shared" si="0"/>
        <v>15690954</v>
      </c>
      <c r="J5" s="106">
        <f t="shared" si="0"/>
        <v>43494315</v>
      </c>
      <c r="K5" s="106">
        <f t="shared" si="0"/>
        <v>34723060</v>
      </c>
      <c r="L5" s="106">
        <f t="shared" si="0"/>
        <v>26362458</v>
      </c>
      <c r="M5" s="106">
        <f t="shared" si="0"/>
        <v>34512944</v>
      </c>
      <c r="N5" s="106">
        <f t="shared" si="0"/>
        <v>95598462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139092777</v>
      </c>
      <c r="X5" s="106">
        <f t="shared" si="0"/>
        <v>170377562</v>
      </c>
      <c r="Y5" s="106">
        <f t="shared" si="0"/>
        <v>-31284785</v>
      </c>
      <c r="Z5" s="201">
        <f>+IF(X5&lt;&gt;0,+(Y5/X5)*100,0)</f>
        <v>-18.362033493588786</v>
      </c>
      <c r="AA5" s="199">
        <f>SUM(AA11:AA18)</f>
        <v>340755123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263643819</v>
      </c>
      <c r="D8" s="156"/>
      <c r="E8" s="60">
        <v>236375439</v>
      </c>
      <c r="F8" s="60">
        <v>236375439</v>
      </c>
      <c r="G8" s="60">
        <v>2326789</v>
      </c>
      <c r="H8" s="60">
        <v>18548540</v>
      </c>
      <c r="I8" s="60">
        <v>17066039</v>
      </c>
      <c r="J8" s="60">
        <v>37941368</v>
      </c>
      <c r="K8" s="60">
        <v>28674250</v>
      </c>
      <c r="L8" s="60">
        <v>23281577</v>
      </c>
      <c r="M8" s="60">
        <v>32059099</v>
      </c>
      <c r="N8" s="60">
        <v>84014926</v>
      </c>
      <c r="O8" s="60"/>
      <c r="P8" s="60"/>
      <c r="Q8" s="60"/>
      <c r="R8" s="60"/>
      <c r="S8" s="60"/>
      <c r="T8" s="60"/>
      <c r="U8" s="60"/>
      <c r="V8" s="60"/>
      <c r="W8" s="60">
        <v>121956294</v>
      </c>
      <c r="X8" s="60">
        <v>118187720</v>
      </c>
      <c r="Y8" s="60">
        <v>3768574</v>
      </c>
      <c r="Z8" s="140">
        <v>3.19</v>
      </c>
      <c r="AA8" s="155">
        <v>236375439</v>
      </c>
    </row>
    <row r="9" spans="1:27" ht="13.5">
      <c r="A9" s="291" t="s">
        <v>207</v>
      </c>
      <c r="B9" s="142"/>
      <c r="C9" s="62">
        <v>11898514</v>
      </c>
      <c r="D9" s="156"/>
      <c r="E9" s="60">
        <v>56276316</v>
      </c>
      <c r="F9" s="60">
        <v>56276316</v>
      </c>
      <c r="G9" s="60">
        <v>2397011</v>
      </c>
      <c r="H9" s="60">
        <v>2316440</v>
      </c>
      <c r="I9" s="60">
        <v>-948877</v>
      </c>
      <c r="J9" s="60">
        <v>3764574</v>
      </c>
      <c r="K9" s="60">
        <v>4429996</v>
      </c>
      <c r="L9" s="60">
        <v>1048203</v>
      </c>
      <c r="M9" s="60">
        <v>1295235</v>
      </c>
      <c r="N9" s="60">
        <v>6773434</v>
      </c>
      <c r="O9" s="60"/>
      <c r="P9" s="60"/>
      <c r="Q9" s="60"/>
      <c r="R9" s="60"/>
      <c r="S9" s="60"/>
      <c r="T9" s="60"/>
      <c r="U9" s="60"/>
      <c r="V9" s="60"/>
      <c r="W9" s="60">
        <v>10538008</v>
      </c>
      <c r="X9" s="60">
        <v>28138158</v>
      </c>
      <c r="Y9" s="60">
        <v>-17600150</v>
      </c>
      <c r="Z9" s="140">
        <v>-62.55</v>
      </c>
      <c r="AA9" s="155">
        <v>56276316</v>
      </c>
    </row>
    <row r="10" spans="1:27" ht="13.5">
      <c r="A10" s="291" t="s">
        <v>208</v>
      </c>
      <c r="B10" s="142"/>
      <c r="C10" s="62">
        <v>6791600</v>
      </c>
      <c r="D10" s="156"/>
      <c r="E10" s="60">
        <v>19085088</v>
      </c>
      <c r="F10" s="60">
        <v>19085088</v>
      </c>
      <c r="G10" s="60"/>
      <c r="H10" s="60">
        <v>142241</v>
      </c>
      <c r="I10" s="60">
        <v>176134</v>
      </c>
      <c r="J10" s="60">
        <v>318375</v>
      </c>
      <c r="K10" s="60"/>
      <c r="L10" s="60"/>
      <c r="M10" s="60">
        <v>143992</v>
      </c>
      <c r="N10" s="60">
        <v>143992</v>
      </c>
      <c r="O10" s="60"/>
      <c r="P10" s="60"/>
      <c r="Q10" s="60"/>
      <c r="R10" s="60"/>
      <c r="S10" s="60"/>
      <c r="T10" s="60"/>
      <c r="U10" s="60"/>
      <c r="V10" s="60"/>
      <c r="W10" s="60">
        <v>462367</v>
      </c>
      <c r="X10" s="60">
        <v>9542544</v>
      </c>
      <c r="Y10" s="60">
        <v>-9080177</v>
      </c>
      <c r="Z10" s="140">
        <v>-95.15</v>
      </c>
      <c r="AA10" s="155">
        <v>19085088</v>
      </c>
    </row>
    <row r="11" spans="1:27" ht="13.5">
      <c r="A11" s="292" t="s">
        <v>209</v>
      </c>
      <c r="B11" s="142"/>
      <c r="C11" s="293">
        <f aca="true" t="shared" si="1" ref="C11:Y11">SUM(C6:C10)</f>
        <v>282333933</v>
      </c>
      <c r="D11" s="294">
        <f t="shared" si="1"/>
        <v>0</v>
      </c>
      <c r="E11" s="295">
        <f t="shared" si="1"/>
        <v>311736843</v>
      </c>
      <c r="F11" s="295">
        <f t="shared" si="1"/>
        <v>311736843</v>
      </c>
      <c r="G11" s="295">
        <f t="shared" si="1"/>
        <v>4723800</v>
      </c>
      <c r="H11" s="295">
        <f t="shared" si="1"/>
        <v>21007221</v>
      </c>
      <c r="I11" s="295">
        <f t="shared" si="1"/>
        <v>16293296</v>
      </c>
      <c r="J11" s="295">
        <f t="shared" si="1"/>
        <v>42024317</v>
      </c>
      <c r="K11" s="295">
        <f t="shared" si="1"/>
        <v>33104246</v>
      </c>
      <c r="L11" s="295">
        <f t="shared" si="1"/>
        <v>24329780</v>
      </c>
      <c r="M11" s="295">
        <f t="shared" si="1"/>
        <v>33498326</v>
      </c>
      <c r="N11" s="295">
        <f t="shared" si="1"/>
        <v>90932352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132956669</v>
      </c>
      <c r="X11" s="295">
        <f t="shared" si="1"/>
        <v>155868422</v>
      </c>
      <c r="Y11" s="295">
        <f t="shared" si="1"/>
        <v>-22911753</v>
      </c>
      <c r="Z11" s="296">
        <f>+IF(X11&lt;&gt;0,+(Y11/X11)*100,0)</f>
        <v>-14.699419360260155</v>
      </c>
      <c r="AA11" s="297">
        <f>SUM(AA6:AA10)</f>
        <v>311736843</v>
      </c>
    </row>
    <row r="12" spans="1:27" ht="13.5">
      <c r="A12" s="298" t="s">
        <v>210</v>
      </c>
      <c r="B12" s="136"/>
      <c r="C12" s="62"/>
      <c r="D12" s="156"/>
      <c r="E12" s="60">
        <v>19271052</v>
      </c>
      <c r="F12" s="60">
        <v>19271052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9635526</v>
      </c>
      <c r="Y12" s="60">
        <v>-9635526</v>
      </c>
      <c r="Z12" s="140">
        <v>-100</v>
      </c>
      <c r="AA12" s="155">
        <v>19271052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8815671</v>
      </c>
      <c r="D15" s="156"/>
      <c r="E15" s="60">
        <v>5766526</v>
      </c>
      <c r="F15" s="60">
        <v>5766526</v>
      </c>
      <c r="G15" s="60">
        <v>634211</v>
      </c>
      <c r="H15" s="60">
        <v>1405449</v>
      </c>
      <c r="I15" s="60">
        <v>-607881</v>
      </c>
      <c r="J15" s="60">
        <v>1431779</v>
      </c>
      <c r="K15" s="60">
        <v>1504732</v>
      </c>
      <c r="L15" s="60">
        <v>2027138</v>
      </c>
      <c r="M15" s="60">
        <v>1020157</v>
      </c>
      <c r="N15" s="60">
        <v>4552027</v>
      </c>
      <c r="O15" s="60"/>
      <c r="P15" s="60"/>
      <c r="Q15" s="60"/>
      <c r="R15" s="60"/>
      <c r="S15" s="60"/>
      <c r="T15" s="60"/>
      <c r="U15" s="60"/>
      <c r="V15" s="60"/>
      <c r="W15" s="60">
        <v>5983806</v>
      </c>
      <c r="X15" s="60">
        <v>2883263</v>
      </c>
      <c r="Y15" s="60">
        <v>3100543</v>
      </c>
      <c r="Z15" s="140">
        <v>107.54</v>
      </c>
      <c r="AA15" s="155">
        <v>5766526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3352896</v>
      </c>
      <c r="D18" s="276"/>
      <c r="E18" s="82">
        <v>3980702</v>
      </c>
      <c r="F18" s="82">
        <v>3980702</v>
      </c>
      <c r="G18" s="82">
        <v>5540</v>
      </c>
      <c r="H18" s="82">
        <v>27140</v>
      </c>
      <c r="I18" s="82">
        <v>5539</v>
      </c>
      <c r="J18" s="82">
        <v>38219</v>
      </c>
      <c r="K18" s="82">
        <v>114082</v>
      </c>
      <c r="L18" s="82">
        <v>5540</v>
      </c>
      <c r="M18" s="82">
        <v>-5539</v>
      </c>
      <c r="N18" s="82">
        <v>114083</v>
      </c>
      <c r="O18" s="82"/>
      <c r="P18" s="82"/>
      <c r="Q18" s="82"/>
      <c r="R18" s="82"/>
      <c r="S18" s="82"/>
      <c r="T18" s="82"/>
      <c r="U18" s="82"/>
      <c r="V18" s="82"/>
      <c r="W18" s="82">
        <v>152302</v>
      </c>
      <c r="X18" s="82">
        <v>1990351</v>
      </c>
      <c r="Y18" s="82">
        <v>-1838049</v>
      </c>
      <c r="Z18" s="270">
        <v>-92.35</v>
      </c>
      <c r="AA18" s="278">
        <v>3980702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11700000</v>
      </c>
      <c r="F20" s="100">
        <f t="shared" si="2"/>
        <v>11700000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5850000</v>
      </c>
      <c r="Y20" s="100">
        <f t="shared" si="2"/>
        <v>-5850000</v>
      </c>
      <c r="Z20" s="137">
        <f>+IF(X20&lt;&gt;0,+(Y20/X20)*100,0)</f>
        <v>-100</v>
      </c>
      <c r="AA20" s="153">
        <f>SUM(AA26:AA33)</f>
        <v>11700000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8800000</v>
      </c>
      <c r="F23" s="60">
        <v>8800000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4400000</v>
      </c>
      <c r="Y23" s="60">
        <v>-4400000</v>
      </c>
      <c r="Z23" s="140">
        <v>-100</v>
      </c>
      <c r="AA23" s="155">
        <v>8800000</v>
      </c>
    </row>
    <row r="24" spans="1:27" ht="13.5">
      <c r="A24" s="291" t="s">
        <v>207</v>
      </c>
      <c r="B24" s="142"/>
      <c r="C24" s="62"/>
      <c r="D24" s="156"/>
      <c r="E24" s="60">
        <v>2000000</v>
      </c>
      <c r="F24" s="60">
        <v>2000000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1000000</v>
      </c>
      <c r="Y24" s="60">
        <v>-1000000</v>
      </c>
      <c r="Z24" s="140">
        <v>-100</v>
      </c>
      <c r="AA24" s="155">
        <v>2000000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10800000</v>
      </c>
      <c r="F26" s="295">
        <f t="shared" si="3"/>
        <v>10800000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5400000</v>
      </c>
      <c r="Y26" s="295">
        <f t="shared" si="3"/>
        <v>-5400000</v>
      </c>
      <c r="Z26" s="296">
        <f>+IF(X26&lt;&gt;0,+(Y26/X26)*100,0)</f>
        <v>-100</v>
      </c>
      <c r="AA26" s="297">
        <f>SUM(AA21:AA25)</f>
        <v>10800000</v>
      </c>
    </row>
    <row r="27" spans="1:27" ht="13.5">
      <c r="A27" s="298" t="s">
        <v>210</v>
      </c>
      <c r="B27" s="147"/>
      <c r="C27" s="62"/>
      <c r="D27" s="156"/>
      <c r="E27" s="60">
        <v>600000</v>
      </c>
      <c r="F27" s="60">
        <v>600000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300000</v>
      </c>
      <c r="Y27" s="60">
        <v>-300000</v>
      </c>
      <c r="Z27" s="140">
        <v>-100</v>
      </c>
      <c r="AA27" s="155">
        <v>600000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>
        <v>300000</v>
      </c>
      <c r="F33" s="82">
        <v>300000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150000</v>
      </c>
      <c r="Y33" s="82">
        <v>-150000</v>
      </c>
      <c r="Z33" s="270">
        <v>-100</v>
      </c>
      <c r="AA33" s="278">
        <v>300000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263643819</v>
      </c>
      <c r="D38" s="156">
        <f t="shared" si="4"/>
        <v>0</v>
      </c>
      <c r="E38" s="60">
        <f t="shared" si="4"/>
        <v>245175439</v>
      </c>
      <c r="F38" s="60">
        <f t="shared" si="4"/>
        <v>245175439</v>
      </c>
      <c r="G38" s="60">
        <f t="shared" si="4"/>
        <v>2326789</v>
      </c>
      <c r="H38" s="60">
        <f t="shared" si="4"/>
        <v>18548540</v>
      </c>
      <c r="I38" s="60">
        <f t="shared" si="4"/>
        <v>17066039</v>
      </c>
      <c r="J38" s="60">
        <f t="shared" si="4"/>
        <v>37941368</v>
      </c>
      <c r="K38" s="60">
        <f t="shared" si="4"/>
        <v>28674250</v>
      </c>
      <c r="L38" s="60">
        <f t="shared" si="4"/>
        <v>23281577</v>
      </c>
      <c r="M38" s="60">
        <f t="shared" si="4"/>
        <v>32059099</v>
      </c>
      <c r="N38" s="60">
        <f t="shared" si="4"/>
        <v>84014926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121956294</v>
      </c>
      <c r="X38" s="60">
        <f t="shared" si="4"/>
        <v>122587720</v>
      </c>
      <c r="Y38" s="60">
        <f t="shared" si="4"/>
        <v>-631426</v>
      </c>
      <c r="Z38" s="140">
        <f t="shared" si="5"/>
        <v>-0.5150809559065133</v>
      </c>
      <c r="AA38" s="155">
        <f>AA8+AA23</f>
        <v>245175439</v>
      </c>
    </row>
    <row r="39" spans="1:27" ht="13.5">
      <c r="A39" s="291" t="s">
        <v>207</v>
      </c>
      <c r="B39" s="142"/>
      <c r="C39" s="62">
        <f t="shared" si="4"/>
        <v>11898514</v>
      </c>
      <c r="D39" s="156">
        <f t="shared" si="4"/>
        <v>0</v>
      </c>
      <c r="E39" s="60">
        <f t="shared" si="4"/>
        <v>58276316</v>
      </c>
      <c r="F39" s="60">
        <f t="shared" si="4"/>
        <v>58276316</v>
      </c>
      <c r="G39" s="60">
        <f t="shared" si="4"/>
        <v>2397011</v>
      </c>
      <c r="H39" s="60">
        <f t="shared" si="4"/>
        <v>2316440</v>
      </c>
      <c r="I39" s="60">
        <f t="shared" si="4"/>
        <v>-948877</v>
      </c>
      <c r="J39" s="60">
        <f t="shared" si="4"/>
        <v>3764574</v>
      </c>
      <c r="K39" s="60">
        <f t="shared" si="4"/>
        <v>4429996</v>
      </c>
      <c r="L39" s="60">
        <f t="shared" si="4"/>
        <v>1048203</v>
      </c>
      <c r="M39" s="60">
        <f t="shared" si="4"/>
        <v>1295235</v>
      </c>
      <c r="N39" s="60">
        <f t="shared" si="4"/>
        <v>6773434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10538008</v>
      </c>
      <c r="X39" s="60">
        <f t="shared" si="4"/>
        <v>29138158</v>
      </c>
      <c r="Y39" s="60">
        <f t="shared" si="4"/>
        <v>-18600150</v>
      </c>
      <c r="Z39" s="140">
        <f t="shared" si="5"/>
        <v>-63.83433709158967</v>
      </c>
      <c r="AA39" s="155">
        <f>AA9+AA24</f>
        <v>58276316</v>
      </c>
    </row>
    <row r="40" spans="1:27" ht="13.5">
      <c r="A40" s="291" t="s">
        <v>208</v>
      </c>
      <c r="B40" s="142"/>
      <c r="C40" s="62">
        <f t="shared" si="4"/>
        <v>6791600</v>
      </c>
      <c r="D40" s="156">
        <f t="shared" si="4"/>
        <v>0</v>
      </c>
      <c r="E40" s="60">
        <f t="shared" si="4"/>
        <v>19085088</v>
      </c>
      <c r="F40" s="60">
        <f t="shared" si="4"/>
        <v>19085088</v>
      </c>
      <c r="G40" s="60">
        <f t="shared" si="4"/>
        <v>0</v>
      </c>
      <c r="H40" s="60">
        <f t="shared" si="4"/>
        <v>142241</v>
      </c>
      <c r="I40" s="60">
        <f t="shared" si="4"/>
        <v>176134</v>
      </c>
      <c r="J40" s="60">
        <f t="shared" si="4"/>
        <v>318375</v>
      </c>
      <c r="K40" s="60">
        <f t="shared" si="4"/>
        <v>0</v>
      </c>
      <c r="L40" s="60">
        <f t="shared" si="4"/>
        <v>0</v>
      </c>
      <c r="M40" s="60">
        <f t="shared" si="4"/>
        <v>143992</v>
      </c>
      <c r="N40" s="60">
        <f t="shared" si="4"/>
        <v>143992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462367</v>
      </c>
      <c r="X40" s="60">
        <f t="shared" si="4"/>
        <v>9542544</v>
      </c>
      <c r="Y40" s="60">
        <f t="shared" si="4"/>
        <v>-9080177</v>
      </c>
      <c r="Z40" s="140">
        <f t="shared" si="5"/>
        <v>-95.15467783014677</v>
      </c>
      <c r="AA40" s="155">
        <f>AA10+AA25</f>
        <v>19085088</v>
      </c>
    </row>
    <row r="41" spans="1:27" ht="13.5">
      <c r="A41" s="292" t="s">
        <v>209</v>
      </c>
      <c r="B41" s="142"/>
      <c r="C41" s="293">
        <f aca="true" t="shared" si="6" ref="C41:Y41">SUM(C36:C40)</f>
        <v>282333933</v>
      </c>
      <c r="D41" s="294">
        <f t="shared" si="6"/>
        <v>0</v>
      </c>
      <c r="E41" s="295">
        <f t="shared" si="6"/>
        <v>322536843</v>
      </c>
      <c r="F41" s="295">
        <f t="shared" si="6"/>
        <v>322536843</v>
      </c>
      <c r="G41" s="295">
        <f t="shared" si="6"/>
        <v>4723800</v>
      </c>
      <c r="H41" s="295">
        <f t="shared" si="6"/>
        <v>21007221</v>
      </c>
      <c r="I41" s="295">
        <f t="shared" si="6"/>
        <v>16293296</v>
      </c>
      <c r="J41" s="295">
        <f t="shared" si="6"/>
        <v>42024317</v>
      </c>
      <c r="K41" s="295">
        <f t="shared" si="6"/>
        <v>33104246</v>
      </c>
      <c r="L41" s="295">
        <f t="shared" si="6"/>
        <v>24329780</v>
      </c>
      <c r="M41" s="295">
        <f t="shared" si="6"/>
        <v>33498326</v>
      </c>
      <c r="N41" s="295">
        <f t="shared" si="6"/>
        <v>90932352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132956669</v>
      </c>
      <c r="X41" s="295">
        <f t="shared" si="6"/>
        <v>161268422</v>
      </c>
      <c r="Y41" s="295">
        <f t="shared" si="6"/>
        <v>-28311753</v>
      </c>
      <c r="Z41" s="296">
        <f t="shared" si="5"/>
        <v>-17.555670632158847</v>
      </c>
      <c r="AA41" s="297">
        <f>SUM(AA36:AA40)</f>
        <v>322536843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19871052</v>
      </c>
      <c r="F42" s="54">
        <f t="shared" si="7"/>
        <v>19871052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9935526</v>
      </c>
      <c r="Y42" s="54">
        <f t="shared" si="7"/>
        <v>-9935526</v>
      </c>
      <c r="Z42" s="184">
        <f t="shared" si="5"/>
        <v>-100</v>
      </c>
      <c r="AA42" s="130">
        <f aca="true" t="shared" si="8" ref="AA42:AA48">AA12+AA27</f>
        <v>19871052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8815671</v>
      </c>
      <c r="D45" s="129">
        <f t="shared" si="7"/>
        <v>0</v>
      </c>
      <c r="E45" s="54">
        <f t="shared" si="7"/>
        <v>5766526</v>
      </c>
      <c r="F45" s="54">
        <f t="shared" si="7"/>
        <v>5766526</v>
      </c>
      <c r="G45" s="54">
        <f t="shared" si="7"/>
        <v>634211</v>
      </c>
      <c r="H45" s="54">
        <f t="shared" si="7"/>
        <v>1405449</v>
      </c>
      <c r="I45" s="54">
        <f t="shared" si="7"/>
        <v>-607881</v>
      </c>
      <c r="J45" s="54">
        <f t="shared" si="7"/>
        <v>1431779</v>
      </c>
      <c r="K45" s="54">
        <f t="shared" si="7"/>
        <v>1504732</v>
      </c>
      <c r="L45" s="54">
        <f t="shared" si="7"/>
        <v>2027138</v>
      </c>
      <c r="M45" s="54">
        <f t="shared" si="7"/>
        <v>1020157</v>
      </c>
      <c r="N45" s="54">
        <f t="shared" si="7"/>
        <v>4552027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5983806</v>
      </c>
      <c r="X45" s="54">
        <f t="shared" si="7"/>
        <v>2883263</v>
      </c>
      <c r="Y45" s="54">
        <f t="shared" si="7"/>
        <v>3100543</v>
      </c>
      <c r="Z45" s="184">
        <f t="shared" si="5"/>
        <v>107.53590636719579</v>
      </c>
      <c r="AA45" s="130">
        <f t="shared" si="8"/>
        <v>5766526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3352896</v>
      </c>
      <c r="D48" s="129">
        <f t="shared" si="7"/>
        <v>0</v>
      </c>
      <c r="E48" s="54">
        <f t="shared" si="7"/>
        <v>4280702</v>
      </c>
      <c r="F48" s="54">
        <f t="shared" si="7"/>
        <v>4280702</v>
      </c>
      <c r="G48" s="54">
        <f t="shared" si="7"/>
        <v>5540</v>
      </c>
      <c r="H48" s="54">
        <f t="shared" si="7"/>
        <v>27140</v>
      </c>
      <c r="I48" s="54">
        <f t="shared" si="7"/>
        <v>5539</v>
      </c>
      <c r="J48" s="54">
        <f t="shared" si="7"/>
        <v>38219</v>
      </c>
      <c r="K48" s="54">
        <f t="shared" si="7"/>
        <v>114082</v>
      </c>
      <c r="L48" s="54">
        <f t="shared" si="7"/>
        <v>5540</v>
      </c>
      <c r="M48" s="54">
        <f t="shared" si="7"/>
        <v>-5539</v>
      </c>
      <c r="N48" s="54">
        <f t="shared" si="7"/>
        <v>114083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152302</v>
      </c>
      <c r="X48" s="54">
        <f t="shared" si="7"/>
        <v>2140351</v>
      </c>
      <c r="Y48" s="54">
        <f t="shared" si="7"/>
        <v>-1988049</v>
      </c>
      <c r="Z48" s="184">
        <f t="shared" si="5"/>
        <v>-92.8842512279528</v>
      </c>
      <c r="AA48" s="130">
        <f t="shared" si="8"/>
        <v>4280702</v>
      </c>
    </row>
    <row r="49" spans="1:27" ht="13.5">
      <c r="A49" s="308" t="s">
        <v>219</v>
      </c>
      <c r="B49" s="149"/>
      <c r="C49" s="239">
        <f aca="true" t="shared" si="9" ref="C49:Y49">SUM(C41:C48)</f>
        <v>294502500</v>
      </c>
      <c r="D49" s="218">
        <f t="shared" si="9"/>
        <v>0</v>
      </c>
      <c r="E49" s="220">
        <f t="shared" si="9"/>
        <v>352455123</v>
      </c>
      <c r="F49" s="220">
        <f t="shared" si="9"/>
        <v>352455123</v>
      </c>
      <c r="G49" s="220">
        <f t="shared" si="9"/>
        <v>5363551</v>
      </c>
      <c r="H49" s="220">
        <f t="shared" si="9"/>
        <v>22439810</v>
      </c>
      <c r="I49" s="220">
        <f t="shared" si="9"/>
        <v>15690954</v>
      </c>
      <c r="J49" s="220">
        <f t="shared" si="9"/>
        <v>43494315</v>
      </c>
      <c r="K49" s="220">
        <f t="shared" si="9"/>
        <v>34723060</v>
      </c>
      <c r="L49" s="220">
        <f t="shared" si="9"/>
        <v>26362458</v>
      </c>
      <c r="M49" s="220">
        <f t="shared" si="9"/>
        <v>34512944</v>
      </c>
      <c r="N49" s="220">
        <f t="shared" si="9"/>
        <v>95598462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139092777</v>
      </c>
      <c r="X49" s="220">
        <f t="shared" si="9"/>
        <v>176227562</v>
      </c>
      <c r="Y49" s="220">
        <f t="shared" si="9"/>
        <v>-37134785</v>
      </c>
      <c r="Z49" s="221">
        <f t="shared" si="5"/>
        <v>-21.07206419844814</v>
      </c>
      <c r="AA49" s="222">
        <f>SUM(AA41:AA48)</f>
        <v>352455123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21930000</v>
      </c>
      <c r="F51" s="54">
        <f t="shared" si="10"/>
        <v>21930000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10965000</v>
      </c>
      <c r="Y51" s="54">
        <f t="shared" si="10"/>
        <v>-10965000</v>
      </c>
      <c r="Z51" s="184">
        <f>+IF(X51&lt;&gt;0,+(Y51/X51)*100,0)</f>
        <v>-100</v>
      </c>
      <c r="AA51" s="130">
        <f>SUM(AA57:AA61)</f>
        <v>21930000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13230000</v>
      </c>
      <c r="F54" s="60">
        <v>13230000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6615000</v>
      </c>
      <c r="Y54" s="60">
        <v>-6615000</v>
      </c>
      <c r="Z54" s="140">
        <v>-100</v>
      </c>
      <c r="AA54" s="155">
        <v>13230000</v>
      </c>
    </row>
    <row r="55" spans="1:27" ht="13.5">
      <c r="A55" s="310" t="s">
        <v>207</v>
      </c>
      <c r="B55" s="142"/>
      <c r="C55" s="62"/>
      <c r="D55" s="156"/>
      <c r="E55" s="60">
        <v>2540000</v>
      </c>
      <c r="F55" s="60">
        <v>2540000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1270000</v>
      </c>
      <c r="Y55" s="60">
        <v>-1270000</v>
      </c>
      <c r="Z55" s="140">
        <v>-100</v>
      </c>
      <c r="AA55" s="155">
        <v>2540000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15770000</v>
      </c>
      <c r="F57" s="295">
        <f t="shared" si="11"/>
        <v>15770000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7885000</v>
      </c>
      <c r="Y57" s="295">
        <f t="shared" si="11"/>
        <v>-7885000</v>
      </c>
      <c r="Z57" s="296">
        <f>+IF(X57&lt;&gt;0,+(Y57/X57)*100,0)</f>
        <v>-100</v>
      </c>
      <c r="AA57" s="297">
        <f>SUM(AA52:AA56)</f>
        <v>15770000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6160000</v>
      </c>
      <c r="F61" s="60">
        <v>6160000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3080000</v>
      </c>
      <c r="Y61" s="60">
        <v>-3080000</v>
      </c>
      <c r="Z61" s="140">
        <v>-100</v>
      </c>
      <c r="AA61" s="155">
        <v>6160000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2860000</v>
      </c>
      <c r="F66" s="275"/>
      <c r="G66" s="275">
        <v>158682</v>
      </c>
      <c r="H66" s="275">
        <v>2738374</v>
      </c>
      <c r="I66" s="275">
        <v>3940908</v>
      </c>
      <c r="J66" s="275">
        <v>6837964</v>
      </c>
      <c r="K66" s="275">
        <v>1932508</v>
      </c>
      <c r="L66" s="275">
        <v>1572265</v>
      </c>
      <c r="M66" s="275">
        <v>953120</v>
      </c>
      <c r="N66" s="275">
        <v>4457893</v>
      </c>
      <c r="O66" s="275"/>
      <c r="P66" s="275"/>
      <c r="Q66" s="275"/>
      <c r="R66" s="275"/>
      <c r="S66" s="275"/>
      <c r="T66" s="275"/>
      <c r="U66" s="275"/>
      <c r="V66" s="275"/>
      <c r="W66" s="275">
        <v>11295857</v>
      </c>
      <c r="X66" s="275"/>
      <c r="Y66" s="275">
        <v>11295857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17770000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1300000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21930000</v>
      </c>
      <c r="F69" s="220">
        <f t="shared" si="12"/>
        <v>0</v>
      </c>
      <c r="G69" s="220">
        <f t="shared" si="12"/>
        <v>158682</v>
      </c>
      <c r="H69" s="220">
        <f t="shared" si="12"/>
        <v>2738374</v>
      </c>
      <c r="I69" s="220">
        <f t="shared" si="12"/>
        <v>3940908</v>
      </c>
      <c r="J69" s="220">
        <f t="shared" si="12"/>
        <v>6837964</v>
      </c>
      <c r="K69" s="220">
        <f t="shared" si="12"/>
        <v>1932508</v>
      </c>
      <c r="L69" s="220">
        <f t="shared" si="12"/>
        <v>1572265</v>
      </c>
      <c r="M69" s="220">
        <f t="shared" si="12"/>
        <v>953120</v>
      </c>
      <c r="N69" s="220">
        <f t="shared" si="12"/>
        <v>4457893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11295857</v>
      </c>
      <c r="X69" s="220">
        <f t="shared" si="12"/>
        <v>0</v>
      </c>
      <c r="Y69" s="220">
        <f t="shared" si="12"/>
        <v>11295857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282333933</v>
      </c>
      <c r="D5" s="357">
        <f t="shared" si="0"/>
        <v>0</v>
      </c>
      <c r="E5" s="356">
        <f t="shared" si="0"/>
        <v>311736843</v>
      </c>
      <c r="F5" s="358">
        <f t="shared" si="0"/>
        <v>311736843</v>
      </c>
      <c r="G5" s="358">
        <f t="shared" si="0"/>
        <v>4723800</v>
      </c>
      <c r="H5" s="356">
        <f t="shared" si="0"/>
        <v>21007221</v>
      </c>
      <c r="I5" s="356">
        <f t="shared" si="0"/>
        <v>16293296</v>
      </c>
      <c r="J5" s="358">
        <f t="shared" si="0"/>
        <v>42024317</v>
      </c>
      <c r="K5" s="358">
        <f t="shared" si="0"/>
        <v>33104246</v>
      </c>
      <c r="L5" s="356">
        <f t="shared" si="0"/>
        <v>24329780</v>
      </c>
      <c r="M5" s="356">
        <f t="shared" si="0"/>
        <v>33498326</v>
      </c>
      <c r="N5" s="358">
        <f t="shared" si="0"/>
        <v>90932352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132956669</v>
      </c>
      <c r="X5" s="356">
        <f t="shared" si="0"/>
        <v>155868422</v>
      </c>
      <c r="Y5" s="358">
        <f t="shared" si="0"/>
        <v>-22911753</v>
      </c>
      <c r="Z5" s="359">
        <f>+IF(X5&lt;&gt;0,+(Y5/X5)*100,0)</f>
        <v>-14.699419360260155</v>
      </c>
      <c r="AA5" s="360">
        <f>+AA6+AA8+AA11+AA13+AA15</f>
        <v>311736843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263643819</v>
      </c>
      <c r="D11" s="363">
        <f aca="true" t="shared" si="3" ref="D11:AA11">+D12</f>
        <v>0</v>
      </c>
      <c r="E11" s="362">
        <f t="shared" si="3"/>
        <v>236375439</v>
      </c>
      <c r="F11" s="364">
        <f t="shared" si="3"/>
        <v>236375439</v>
      </c>
      <c r="G11" s="364">
        <f t="shared" si="3"/>
        <v>2326789</v>
      </c>
      <c r="H11" s="362">
        <f t="shared" si="3"/>
        <v>18548540</v>
      </c>
      <c r="I11" s="362">
        <f t="shared" si="3"/>
        <v>17066039</v>
      </c>
      <c r="J11" s="364">
        <f t="shared" si="3"/>
        <v>37941368</v>
      </c>
      <c r="K11" s="364">
        <f t="shared" si="3"/>
        <v>28674250</v>
      </c>
      <c r="L11" s="362">
        <f t="shared" si="3"/>
        <v>23281577</v>
      </c>
      <c r="M11" s="362">
        <f t="shared" si="3"/>
        <v>32059099</v>
      </c>
      <c r="N11" s="364">
        <f t="shared" si="3"/>
        <v>84014926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121956294</v>
      </c>
      <c r="X11" s="362">
        <f t="shared" si="3"/>
        <v>118187720</v>
      </c>
      <c r="Y11" s="364">
        <f t="shared" si="3"/>
        <v>3768574</v>
      </c>
      <c r="Z11" s="365">
        <f>+IF(X11&lt;&gt;0,+(Y11/X11)*100,0)</f>
        <v>3.188634149131568</v>
      </c>
      <c r="AA11" s="366">
        <f t="shared" si="3"/>
        <v>236375439</v>
      </c>
    </row>
    <row r="12" spans="1:27" ht="13.5">
      <c r="A12" s="291" t="s">
        <v>231</v>
      </c>
      <c r="B12" s="136"/>
      <c r="C12" s="60">
        <v>263643819</v>
      </c>
      <c r="D12" s="340"/>
      <c r="E12" s="60">
        <v>236375439</v>
      </c>
      <c r="F12" s="59">
        <v>236375439</v>
      </c>
      <c r="G12" s="59">
        <v>2326789</v>
      </c>
      <c r="H12" s="60">
        <v>18548540</v>
      </c>
      <c r="I12" s="60">
        <v>17066039</v>
      </c>
      <c r="J12" s="59">
        <v>37941368</v>
      </c>
      <c r="K12" s="59">
        <v>28674250</v>
      </c>
      <c r="L12" s="60">
        <v>23281577</v>
      </c>
      <c r="M12" s="60">
        <v>32059099</v>
      </c>
      <c r="N12" s="59">
        <v>84014926</v>
      </c>
      <c r="O12" s="59"/>
      <c r="P12" s="60"/>
      <c r="Q12" s="60"/>
      <c r="R12" s="59"/>
      <c r="S12" s="59"/>
      <c r="T12" s="60"/>
      <c r="U12" s="60"/>
      <c r="V12" s="59"/>
      <c r="W12" s="59">
        <v>121956294</v>
      </c>
      <c r="X12" s="60">
        <v>118187720</v>
      </c>
      <c r="Y12" s="59">
        <v>3768574</v>
      </c>
      <c r="Z12" s="61">
        <v>3.19</v>
      </c>
      <c r="AA12" s="62">
        <v>236375439</v>
      </c>
    </row>
    <row r="13" spans="1:27" ht="13.5">
      <c r="A13" s="361" t="s">
        <v>207</v>
      </c>
      <c r="B13" s="136"/>
      <c r="C13" s="275">
        <f>+C14</f>
        <v>11898514</v>
      </c>
      <c r="D13" s="341">
        <f aca="true" t="shared" si="4" ref="D13:AA13">+D14</f>
        <v>0</v>
      </c>
      <c r="E13" s="275">
        <f t="shared" si="4"/>
        <v>56276316</v>
      </c>
      <c r="F13" s="342">
        <f t="shared" si="4"/>
        <v>56276316</v>
      </c>
      <c r="G13" s="342">
        <f t="shared" si="4"/>
        <v>2397011</v>
      </c>
      <c r="H13" s="275">
        <f t="shared" si="4"/>
        <v>2316440</v>
      </c>
      <c r="I13" s="275">
        <f t="shared" si="4"/>
        <v>-948877</v>
      </c>
      <c r="J13" s="342">
        <f t="shared" si="4"/>
        <v>3764574</v>
      </c>
      <c r="K13" s="342">
        <f t="shared" si="4"/>
        <v>4429996</v>
      </c>
      <c r="L13" s="275">
        <f t="shared" si="4"/>
        <v>1048203</v>
      </c>
      <c r="M13" s="275">
        <f t="shared" si="4"/>
        <v>1295235</v>
      </c>
      <c r="N13" s="342">
        <f t="shared" si="4"/>
        <v>6773434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10538008</v>
      </c>
      <c r="X13" s="275">
        <f t="shared" si="4"/>
        <v>28138158</v>
      </c>
      <c r="Y13" s="342">
        <f t="shared" si="4"/>
        <v>-17600150</v>
      </c>
      <c r="Z13" s="335">
        <f>+IF(X13&lt;&gt;0,+(Y13/X13)*100,0)</f>
        <v>-62.549048164417876</v>
      </c>
      <c r="AA13" s="273">
        <f t="shared" si="4"/>
        <v>56276316</v>
      </c>
    </row>
    <row r="14" spans="1:27" ht="13.5">
      <c r="A14" s="291" t="s">
        <v>232</v>
      </c>
      <c r="B14" s="136"/>
      <c r="C14" s="60">
        <v>11898514</v>
      </c>
      <c r="D14" s="340"/>
      <c r="E14" s="60">
        <v>56276316</v>
      </c>
      <c r="F14" s="59">
        <v>56276316</v>
      </c>
      <c r="G14" s="59">
        <v>2397011</v>
      </c>
      <c r="H14" s="60">
        <v>2316440</v>
      </c>
      <c r="I14" s="60">
        <v>-948877</v>
      </c>
      <c r="J14" s="59">
        <v>3764574</v>
      </c>
      <c r="K14" s="59">
        <v>4429996</v>
      </c>
      <c r="L14" s="60">
        <v>1048203</v>
      </c>
      <c r="M14" s="60">
        <v>1295235</v>
      </c>
      <c r="N14" s="59">
        <v>6773434</v>
      </c>
      <c r="O14" s="59"/>
      <c r="P14" s="60"/>
      <c r="Q14" s="60"/>
      <c r="R14" s="59"/>
      <c r="S14" s="59"/>
      <c r="T14" s="60"/>
      <c r="U14" s="60"/>
      <c r="V14" s="59"/>
      <c r="W14" s="59">
        <v>10538008</v>
      </c>
      <c r="X14" s="60">
        <v>28138158</v>
      </c>
      <c r="Y14" s="59">
        <v>-17600150</v>
      </c>
      <c r="Z14" s="61">
        <v>-62.55</v>
      </c>
      <c r="AA14" s="62">
        <v>56276316</v>
      </c>
    </row>
    <row r="15" spans="1:27" ht="13.5">
      <c r="A15" s="361" t="s">
        <v>208</v>
      </c>
      <c r="B15" s="136"/>
      <c r="C15" s="60">
        <f aca="true" t="shared" si="5" ref="C15:Y15">SUM(C16:C20)</f>
        <v>6791600</v>
      </c>
      <c r="D15" s="340">
        <f t="shared" si="5"/>
        <v>0</v>
      </c>
      <c r="E15" s="60">
        <f t="shared" si="5"/>
        <v>19085088</v>
      </c>
      <c r="F15" s="59">
        <f t="shared" si="5"/>
        <v>19085088</v>
      </c>
      <c r="G15" s="59">
        <f t="shared" si="5"/>
        <v>0</v>
      </c>
      <c r="H15" s="60">
        <f t="shared" si="5"/>
        <v>142241</v>
      </c>
      <c r="I15" s="60">
        <f t="shared" si="5"/>
        <v>176134</v>
      </c>
      <c r="J15" s="59">
        <f t="shared" si="5"/>
        <v>318375</v>
      </c>
      <c r="K15" s="59">
        <f t="shared" si="5"/>
        <v>0</v>
      </c>
      <c r="L15" s="60">
        <f t="shared" si="5"/>
        <v>0</v>
      </c>
      <c r="M15" s="60">
        <f t="shared" si="5"/>
        <v>143992</v>
      </c>
      <c r="N15" s="59">
        <f t="shared" si="5"/>
        <v>143992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462367</v>
      </c>
      <c r="X15" s="60">
        <f t="shared" si="5"/>
        <v>9542544</v>
      </c>
      <c r="Y15" s="59">
        <f t="shared" si="5"/>
        <v>-9080177</v>
      </c>
      <c r="Z15" s="61">
        <f>+IF(X15&lt;&gt;0,+(Y15/X15)*100,0)</f>
        <v>-95.15467783014677</v>
      </c>
      <c r="AA15" s="62">
        <f>SUM(AA16:AA20)</f>
        <v>19085088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6791600</v>
      </c>
      <c r="D20" s="340"/>
      <c r="E20" s="60">
        <v>19085088</v>
      </c>
      <c r="F20" s="59">
        <v>19085088</v>
      </c>
      <c r="G20" s="59"/>
      <c r="H20" s="60">
        <v>142241</v>
      </c>
      <c r="I20" s="60">
        <v>176134</v>
      </c>
      <c r="J20" s="59">
        <v>318375</v>
      </c>
      <c r="K20" s="59"/>
      <c r="L20" s="60"/>
      <c r="M20" s="60">
        <v>143992</v>
      </c>
      <c r="N20" s="59">
        <v>143992</v>
      </c>
      <c r="O20" s="59"/>
      <c r="P20" s="60"/>
      <c r="Q20" s="60"/>
      <c r="R20" s="59"/>
      <c r="S20" s="59"/>
      <c r="T20" s="60"/>
      <c r="U20" s="60"/>
      <c r="V20" s="59"/>
      <c r="W20" s="59">
        <v>462367</v>
      </c>
      <c r="X20" s="60">
        <v>9542544</v>
      </c>
      <c r="Y20" s="59">
        <v>-9080177</v>
      </c>
      <c r="Z20" s="61">
        <v>-95.15</v>
      </c>
      <c r="AA20" s="62">
        <v>19085088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19271052</v>
      </c>
      <c r="F22" s="345">
        <f t="shared" si="6"/>
        <v>19271052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9635526</v>
      </c>
      <c r="Y22" s="345">
        <f t="shared" si="6"/>
        <v>-9635526</v>
      </c>
      <c r="Z22" s="336">
        <f>+IF(X22&lt;&gt;0,+(Y22/X22)*100,0)</f>
        <v>-100</v>
      </c>
      <c r="AA22" s="350">
        <f>SUM(AA23:AA32)</f>
        <v>19271052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19271052</v>
      </c>
      <c r="F24" s="59">
        <v>19271052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9635526</v>
      </c>
      <c r="Y24" s="59">
        <v>-9635526</v>
      </c>
      <c r="Z24" s="61">
        <v>-100</v>
      </c>
      <c r="AA24" s="62">
        <v>19271052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8815671</v>
      </c>
      <c r="D40" s="344">
        <f t="shared" si="9"/>
        <v>0</v>
      </c>
      <c r="E40" s="343">
        <f t="shared" si="9"/>
        <v>5766526</v>
      </c>
      <c r="F40" s="345">
        <f t="shared" si="9"/>
        <v>5766526</v>
      </c>
      <c r="G40" s="345">
        <f t="shared" si="9"/>
        <v>634211</v>
      </c>
      <c r="H40" s="343">
        <f t="shared" si="9"/>
        <v>1405449</v>
      </c>
      <c r="I40" s="343">
        <f t="shared" si="9"/>
        <v>-607881</v>
      </c>
      <c r="J40" s="345">
        <f t="shared" si="9"/>
        <v>1431779</v>
      </c>
      <c r="K40" s="345">
        <f t="shared" si="9"/>
        <v>1504732</v>
      </c>
      <c r="L40" s="343">
        <f t="shared" si="9"/>
        <v>2027138</v>
      </c>
      <c r="M40" s="343">
        <f t="shared" si="9"/>
        <v>1020157</v>
      </c>
      <c r="N40" s="345">
        <f t="shared" si="9"/>
        <v>4552027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5983806</v>
      </c>
      <c r="X40" s="343">
        <f t="shared" si="9"/>
        <v>2883263</v>
      </c>
      <c r="Y40" s="345">
        <f t="shared" si="9"/>
        <v>3100543</v>
      </c>
      <c r="Z40" s="336">
        <f>+IF(X40&lt;&gt;0,+(Y40/X40)*100,0)</f>
        <v>107.53590636719579</v>
      </c>
      <c r="AA40" s="350">
        <f>SUM(AA41:AA49)</f>
        <v>5766526</v>
      </c>
    </row>
    <row r="41" spans="1:27" ht="13.5">
      <c r="A41" s="361" t="s">
        <v>247</v>
      </c>
      <c r="B41" s="142"/>
      <c r="C41" s="362">
        <v>488635</v>
      </c>
      <c r="D41" s="363"/>
      <c r="E41" s="362">
        <v>700000</v>
      </c>
      <c r="F41" s="364">
        <v>700000</v>
      </c>
      <c r="G41" s="364">
        <v>634211</v>
      </c>
      <c r="H41" s="362"/>
      <c r="I41" s="362"/>
      <c r="J41" s="364">
        <v>634211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634211</v>
      </c>
      <c r="X41" s="362">
        <v>350000</v>
      </c>
      <c r="Y41" s="364">
        <v>284211</v>
      </c>
      <c r="Z41" s="365">
        <v>81.2</v>
      </c>
      <c r="AA41" s="366">
        <v>700000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119056</v>
      </c>
      <c r="D43" s="369"/>
      <c r="E43" s="305">
        <v>694000</v>
      </c>
      <c r="F43" s="370">
        <v>694000</v>
      </c>
      <c r="G43" s="370"/>
      <c r="H43" s="305"/>
      <c r="I43" s="305">
        <v>197</v>
      </c>
      <c r="J43" s="370">
        <v>197</v>
      </c>
      <c r="K43" s="370">
        <v>614</v>
      </c>
      <c r="L43" s="305">
        <v>992979</v>
      </c>
      <c r="M43" s="305">
        <v>613546</v>
      </c>
      <c r="N43" s="370">
        <v>1607139</v>
      </c>
      <c r="O43" s="370"/>
      <c r="P43" s="305"/>
      <c r="Q43" s="305"/>
      <c r="R43" s="370"/>
      <c r="S43" s="370"/>
      <c r="T43" s="305"/>
      <c r="U43" s="305"/>
      <c r="V43" s="370"/>
      <c r="W43" s="370">
        <v>1607336</v>
      </c>
      <c r="X43" s="305">
        <v>347000</v>
      </c>
      <c r="Y43" s="370">
        <v>1260336</v>
      </c>
      <c r="Z43" s="371">
        <v>363.21</v>
      </c>
      <c r="AA43" s="303">
        <v>694000</v>
      </c>
    </row>
    <row r="44" spans="1:27" ht="13.5">
      <c r="A44" s="361" t="s">
        <v>250</v>
      </c>
      <c r="B44" s="136"/>
      <c r="C44" s="60">
        <v>526765</v>
      </c>
      <c r="D44" s="368"/>
      <c r="E44" s="54">
        <v>2075000</v>
      </c>
      <c r="F44" s="53">
        <v>2075000</v>
      </c>
      <c r="G44" s="53"/>
      <c r="H44" s="54">
        <v>17814</v>
      </c>
      <c r="I44" s="54">
        <v>-5854</v>
      </c>
      <c r="J44" s="53">
        <v>11960</v>
      </c>
      <c r="K44" s="53">
        <v>1257619</v>
      </c>
      <c r="L44" s="54">
        <v>-1209833</v>
      </c>
      <c r="M44" s="54"/>
      <c r="N44" s="53">
        <v>47786</v>
      </c>
      <c r="O44" s="53"/>
      <c r="P44" s="54"/>
      <c r="Q44" s="54"/>
      <c r="R44" s="53"/>
      <c r="S44" s="53"/>
      <c r="T44" s="54"/>
      <c r="U44" s="54"/>
      <c r="V44" s="53"/>
      <c r="W44" s="53">
        <v>59746</v>
      </c>
      <c r="X44" s="54">
        <v>1037500</v>
      </c>
      <c r="Y44" s="53">
        <v>-977754</v>
      </c>
      <c r="Z44" s="94">
        <v>-94.24</v>
      </c>
      <c r="AA44" s="95">
        <v>2075000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4952875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1797526</v>
      </c>
      <c r="F48" s="53">
        <v>1797526</v>
      </c>
      <c r="G48" s="53"/>
      <c r="H48" s="54">
        <v>1387635</v>
      </c>
      <c r="I48" s="54">
        <v>-602224</v>
      </c>
      <c r="J48" s="53">
        <v>785411</v>
      </c>
      <c r="K48" s="53">
        <v>84923</v>
      </c>
      <c r="L48" s="54">
        <v>2087026</v>
      </c>
      <c r="M48" s="54">
        <v>406611</v>
      </c>
      <c r="N48" s="53">
        <v>2578560</v>
      </c>
      <c r="O48" s="53"/>
      <c r="P48" s="54"/>
      <c r="Q48" s="54"/>
      <c r="R48" s="53"/>
      <c r="S48" s="53"/>
      <c r="T48" s="54"/>
      <c r="U48" s="54"/>
      <c r="V48" s="53"/>
      <c r="W48" s="53">
        <v>3363971</v>
      </c>
      <c r="X48" s="54">
        <v>898763</v>
      </c>
      <c r="Y48" s="53">
        <v>2465208</v>
      </c>
      <c r="Z48" s="94">
        <v>274.29</v>
      </c>
      <c r="AA48" s="95">
        <v>1797526</v>
      </c>
    </row>
    <row r="49" spans="1:27" ht="13.5">
      <c r="A49" s="361" t="s">
        <v>93</v>
      </c>
      <c r="B49" s="136"/>
      <c r="C49" s="54">
        <v>2728340</v>
      </c>
      <c r="D49" s="368"/>
      <c r="E49" s="54">
        <v>500000</v>
      </c>
      <c r="F49" s="53">
        <v>500000</v>
      </c>
      <c r="G49" s="53"/>
      <c r="H49" s="54"/>
      <c r="I49" s="54"/>
      <c r="J49" s="53"/>
      <c r="K49" s="53">
        <v>161576</v>
      </c>
      <c r="L49" s="54">
        <v>156966</v>
      </c>
      <c r="M49" s="54"/>
      <c r="N49" s="53">
        <v>318542</v>
      </c>
      <c r="O49" s="53"/>
      <c r="P49" s="54"/>
      <c r="Q49" s="54"/>
      <c r="R49" s="53"/>
      <c r="S49" s="53"/>
      <c r="T49" s="54"/>
      <c r="U49" s="54"/>
      <c r="V49" s="53"/>
      <c r="W49" s="53">
        <v>318542</v>
      </c>
      <c r="X49" s="54">
        <v>250000</v>
      </c>
      <c r="Y49" s="53">
        <v>68542</v>
      </c>
      <c r="Z49" s="94">
        <v>27.42</v>
      </c>
      <c r="AA49" s="95">
        <v>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3352896</v>
      </c>
      <c r="D57" s="344">
        <f aca="true" t="shared" si="13" ref="D57:AA57">+D58</f>
        <v>0</v>
      </c>
      <c r="E57" s="343">
        <f t="shared" si="13"/>
        <v>3980702</v>
      </c>
      <c r="F57" s="345">
        <f t="shared" si="13"/>
        <v>3980702</v>
      </c>
      <c r="G57" s="345">
        <f t="shared" si="13"/>
        <v>5540</v>
      </c>
      <c r="H57" s="343">
        <f t="shared" si="13"/>
        <v>27140</v>
      </c>
      <c r="I57" s="343">
        <f t="shared" si="13"/>
        <v>5539</v>
      </c>
      <c r="J57" s="345">
        <f t="shared" si="13"/>
        <v>38219</v>
      </c>
      <c r="K57" s="345">
        <f t="shared" si="13"/>
        <v>114082</v>
      </c>
      <c r="L57" s="343">
        <f t="shared" si="13"/>
        <v>5540</v>
      </c>
      <c r="M57" s="343">
        <f t="shared" si="13"/>
        <v>-5539</v>
      </c>
      <c r="N57" s="345">
        <f t="shared" si="13"/>
        <v>114083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152302</v>
      </c>
      <c r="X57" s="343">
        <f t="shared" si="13"/>
        <v>1990351</v>
      </c>
      <c r="Y57" s="345">
        <f t="shared" si="13"/>
        <v>-1838049</v>
      </c>
      <c r="Z57" s="336">
        <f>+IF(X57&lt;&gt;0,+(Y57/X57)*100,0)</f>
        <v>-92.34798284322714</v>
      </c>
      <c r="AA57" s="350">
        <f t="shared" si="13"/>
        <v>3980702</v>
      </c>
    </row>
    <row r="58" spans="1:27" ht="13.5">
      <c r="A58" s="361" t="s">
        <v>216</v>
      </c>
      <c r="B58" s="136"/>
      <c r="C58" s="60">
        <v>3352896</v>
      </c>
      <c r="D58" s="340"/>
      <c r="E58" s="60">
        <v>3980702</v>
      </c>
      <c r="F58" s="59">
        <v>3980702</v>
      </c>
      <c r="G58" s="59">
        <v>5540</v>
      </c>
      <c r="H58" s="60">
        <v>27140</v>
      </c>
      <c r="I58" s="60">
        <v>5539</v>
      </c>
      <c r="J58" s="59">
        <v>38219</v>
      </c>
      <c r="K58" s="59">
        <v>114082</v>
      </c>
      <c r="L58" s="60">
        <v>5540</v>
      </c>
      <c r="M58" s="60">
        <v>-5539</v>
      </c>
      <c r="N58" s="59">
        <v>114083</v>
      </c>
      <c r="O58" s="59"/>
      <c r="P58" s="60"/>
      <c r="Q58" s="60"/>
      <c r="R58" s="59"/>
      <c r="S58" s="59"/>
      <c r="T58" s="60"/>
      <c r="U58" s="60"/>
      <c r="V58" s="59"/>
      <c r="W58" s="59">
        <v>152302</v>
      </c>
      <c r="X58" s="60">
        <v>1990351</v>
      </c>
      <c r="Y58" s="59">
        <v>-1838049</v>
      </c>
      <c r="Z58" s="61">
        <v>-92.35</v>
      </c>
      <c r="AA58" s="62">
        <v>3980702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294502500</v>
      </c>
      <c r="D60" s="346">
        <f t="shared" si="14"/>
        <v>0</v>
      </c>
      <c r="E60" s="219">
        <f t="shared" si="14"/>
        <v>340755123</v>
      </c>
      <c r="F60" s="264">
        <f t="shared" si="14"/>
        <v>340755123</v>
      </c>
      <c r="G60" s="264">
        <f t="shared" si="14"/>
        <v>5363551</v>
      </c>
      <c r="H60" s="219">
        <f t="shared" si="14"/>
        <v>22439810</v>
      </c>
      <c r="I60" s="219">
        <f t="shared" si="14"/>
        <v>15690954</v>
      </c>
      <c r="J60" s="264">
        <f t="shared" si="14"/>
        <v>43494315</v>
      </c>
      <c r="K60" s="264">
        <f t="shared" si="14"/>
        <v>34723060</v>
      </c>
      <c r="L60" s="219">
        <f t="shared" si="14"/>
        <v>26362458</v>
      </c>
      <c r="M60" s="219">
        <f t="shared" si="14"/>
        <v>34512944</v>
      </c>
      <c r="N60" s="264">
        <f t="shared" si="14"/>
        <v>95598462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139092777</v>
      </c>
      <c r="X60" s="219">
        <f t="shared" si="14"/>
        <v>170377562</v>
      </c>
      <c r="Y60" s="264">
        <f t="shared" si="14"/>
        <v>-31284785</v>
      </c>
      <c r="Z60" s="337">
        <f>+IF(X60&lt;&gt;0,+(Y60/X60)*100,0)</f>
        <v>-18.362033493588786</v>
      </c>
      <c r="AA60" s="232">
        <f>+AA57+AA54+AA51+AA40+AA37+AA34+AA22+AA5</f>
        <v>340755123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10800000</v>
      </c>
      <c r="F5" s="358">
        <f t="shared" si="0"/>
        <v>10800000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5400000</v>
      </c>
      <c r="Y5" s="358">
        <f t="shared" si="0"/>
        <v>-5400000</v>
      </c>
      <c r="Z5" s="359">
        <f>+IF(X5&lt;&gt;0,+(Y5/X5)*100,0)</f>
        <v>-100</v>
      </c>
      <c r="AA5" s="360">
        <f>+AA6+AA8+AA11+AA13+AA15</f>
        <v>10800000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8800000</v>
      </c>
      <c r="F11" s="364">
        <f t="shared" si="3"/>
        <v>8800000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4400000</v>
      </c>
      <c r="Y11" s="364">
        <f t="shared" si="3"/>
        <v>-4400000</v>
      </c>
      <c r="Z11" s="365">
        <f>+IF(X11&lt;&gt;0,+(Y11/X11)*100,0)</f>
        <v>-100</v>
      </c>
      <c r="AA11" s="366">
        <f t="shared" si="3"/>
        <v>8800000</v>
      </c>
    </row>
    <row r="12" spans="1:27" ht="13.5">
      <c r="A12" s="291" t="s">
        <v>231</v>
      </c>
      <c r="B12" s="136"/>
      <c r="C12" s="60"/>
      <c r="D12" s="340"/>
      <c r="E12" s="60">
        <v>8800000</v>
      </c>
      <c r="F12" s="59">
        <v>8800000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4400000</v>
      </c>
      <c r="Y12" s="59">
        <v>-4400000</v>
      </c>
      <c r="Z12" s="61">
        <v>-100</v>
      </c>
      <c r="AA12" s="62">
        <v>8800000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2000000</v>
      </c>
      <c r="F13" s="342">
        <f t="shared" si="4"/>
        <v>2000000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1000000</v>
      </c>
      <c r="Y13" s="342">
        <f t="shared" si="4"/>
        <v>-1000000</v>
      </c>
      <c r="Z13" s="335">
        <f>+IF(X13&lt;&gt;0,+(Y13/X13)*100,0)</f>
        <v>-100</v>
      </c>
      <c r="AA13" s="273">
        <f t="shared" si="4"/>
        <v>2000000</v>
      </c>
    </row>
    <row r="14" spans="1:27" ht="13.5">
      <c r="A14" s="291" t="s">
        <v>232</v>
      </c>
      <c r="B14" s="136"/>
      <c r="C14" s="60"/>
      <c r="D14" s="340"/>
      <c r="E14" s="60">
        <v>2000000</v>
      </c>
      <c r="F14" s="59">
        <v>2000000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1000000</v>
      </c>
      <c r="Y14" s="59">
        <v>-1000000</v>
      </c>
      <c r="Z14" s="61">
        <v>-100</v>
      </c>
      <c r="AA14" s="62">
        <v>2000000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600000</v>
      </c>
      <c r="F22" s="345">
        <f t="shared" si="6"/>
        <v>600000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300000</v>
      </c>
      <c r="Y22" s="345">
        <f t="shared" si="6"/>
        <v>-300000</v>
      </c>
      <c r="Z22" s="336">
        <f>+IF(X22&lt;&gt;0,+(Y22/X22)*100,0)</f>
        <v>-100</v>
      </c>
      <c r="AA22" s="350">
        <f>SUM(AA23:AA32)</f>
        <v>600000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600000</v>
      </c>
      <c r="F28" s="342">
        <v>600000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300000</v>
      </c>
      <c r="Y28" s="342">
        <v>-300000</v>
      </c>
      <c r="Z28" s="335">
        <v>-100</v>
      </c>
      <c r="AA28" s="273">
        <v>600000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300000</v>
      </c>
      <c r="F57" s="345">
        <f t="shared" si="13"/>
        <v>300000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150000</v>
      </c>
      <c r="Y57" s="345">
        <f t="shared" si="13"/>
        <v>-150000</v>
      </c>
      <c r="Z57" s="336">
        <f>+IF(X57&lt;&gt;0,+(Y57/X57)*100,0)</f>
        <v>-100</v>
      </c>
      <c r="AA57" s="350">
        <f t="shared" si="13"/>
        <v>300000</v>
      </c>
    </row>
    <row r="58" spans="1:27" ht="13.5">
      <c r="A58" s="361" t="s">
        <v>216</v>
      </c>
      <c r="B58" s="136"/>
      <c r="C58" s="60"/>
      <c r="D58" s="340"/>
      <c r="E58" s="60">
        <v>300000</v>
      </c>
      <c r="F58" s="59">
        <v>300000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150000</v>
      </c>
      <c r="Y58" s="59">
        <v>-150000</v>
      </c>
      <c r="Z58" s="61">
        <v>-100</v>
      </c>
      <c r="AA58" s="62">
        <v>300000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11700000</v>
      </c>
      <c r="F60" s="264">
        <f t="shared" si="14"/>
        <v>11700000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5850000</v>
      </c>
      <c r="Y60" s="264">
        <f t="shared" si="14"/>
        <v>-5850000</v>
      </c>
      <c r="Z60" s="337">
        <f>+IF(X60&lt;&gt;0,+(Y60/X60)*100,0)</f>
        <v>-100</v>
      </c>
      <c r="AA60" s="232">
        <f>+AA57+AA54+AA51+AA40+AA37+AA34+AA22+AA5</f>
        <v>11700000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2014-02-05T07:26:04Z</dcterms:created>
  <dcterms:modified xsi:type="dcterms:W3CDTF">2014-02-05T07:26:07Z</dcterms:modified>
  <cp:category/>
  <cp:version/>
  <cp:contentType/>
  <cp:contentStatus/>
</cp:coreProperties>
</file>