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<sst xmlns="http://schemas.openxmlformats.org/spreadsheetml/2006/main" count="855" uniqueCount="302">
  <si>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Overberg(DC3)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</si>
  <si>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</si>
  <si>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</si>
  <si>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</si>
  <si>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</si>
  <si>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</si>
  <si>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</si>
  <si>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</si>
  <si>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</si>
  <si>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</si>
  <si>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</si>
  <si>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</si>
  <si>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</si>
  <si>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</si>
  <si>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</si>
  <si>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</si>
  <si>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</si>
  <si>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</si>
  <si>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</si>
  <si>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</si>
  <si>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</si>
  <si>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</si>
  <si>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</si>
  <si>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</si>
  <si>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</si>
  <si>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</si>
  <si>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</si>
  <si>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</si>
  <si>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</si>
  <si>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</si>
  <si>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</si>
  <si>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</si>
  <si>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</si>
  <si>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</si>
  <si>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</si>
  <si>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</si>
  <si>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</si>
  <si>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</si>
  <si>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</si>
  <si>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</si>
  <si>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</si>
  <si>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</si>
  <si>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</si>
  <si>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</si>
  <si>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</si>
  <si>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</si>
  <si>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</si>
  <si>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</si>
  <si>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</si>
  <si>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</si>
  <si>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</si>
  <si>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</si>
  <si>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</si>
  <si>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</si>
  <si>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</si>
  <si>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</si>
  <si>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</si>
  <si>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</si>
  <si>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</si>
  <si>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</si>
  <si>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</si>
  <si>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</si>
  <si>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</si>
  <si>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</si>
  <si>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</si>
  <si>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</si>
  <si>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</si>
  <si>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</si>
  <si>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</si>
  <si>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</si>
  <si>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Overberg(DC3)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</si>
  <si>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</si>
  <si>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</si>
  <si>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</si>
  <si>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</si>
  <si>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</si>
  <si>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</si>
  <si>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</si>
  <si>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</si>
  <si>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</si>
  <si>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</si>
  <si>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</si>
  <si>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</si>
  <si>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</si>
  <si>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</si>
  <si>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</si>
  <si>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</si>
  <si>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</si>
  <si>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</si>
  <si>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</si>
  <si>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</si>
  <si>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</si>
  <si>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</si>
  <si>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</si>
  <si>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</si>
  <si>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</si>
  <si>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</si>
  <si>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</si>
  <si>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</si>
  <si>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</si>
  <si>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Overberg(DC3)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</si>
  <si>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</si>
  <si>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</si>
  <si>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</si>
  <si>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</si>
  <si>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</si>
  <si>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</si>
  <si>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</si>
  <si>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</si>
  <si>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</si>
  <si>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</si>
  <si>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</si>
  <si>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</si>
  <si>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</si>
  <si>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</si>
  <si>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</si>
  <si>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</si>
  <si>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</si>
  <si>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</si>
  <si>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</si>
  <si>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</si>
  <si>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</si>
  <si>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</si>
  <si>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</si>
  <si>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</si>
  <si>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</si>
  <si>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</si>
  <si>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</si>
  <si>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</si>
  <si>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Overberg(DC3)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</si>
  <si>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</si>
  <si>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</si>
  <si>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</si>
  <si>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</si>
  <si>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</si>
  <si>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</si>
  <si>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</si>
  <si>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</si>
  <si>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</si>
  <si>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</si>
  <si>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Overberg(DC3)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</si>
  <si>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</si>
  <si>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</si>
  <si>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</si>
  <si>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</si>
  <si>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</si>
  <si>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</si>
  <si>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</si>
  <si>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</si>
  <si>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</si>
  <si>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</si>
  <si>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</si>
  <si>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</si>
  <si>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</si>
  <si>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</si>
  <si>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</si>
  <si>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</si>
  <si>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</si>
  <si>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</si>
  <si>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</si>
  <si>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</si>
  <si>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</si>
  <si>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</si>
  <si>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</si>
  <si>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</si>
  <si>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</si>
  <si>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</si>
  <si>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</si>
  <si>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</si>
  <si>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</si>
  <si>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</si>
  <si>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</si>
  <si>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</si>
  <si>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</si>
  <si>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Overberg(DC3)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</si>
  <si>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</si>
  <si>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</si>
  <si>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</si>
  <si>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</si>
  <si>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</si>
  <si>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</si>
  <si>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</si>
  <si>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</si>
  <si>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</si>
  <si>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</si>
  <si>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</si>
  <si>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</si>
  <si>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</si>
  <si>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</si>
  <si>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</si>
  <si>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</si>
  <si>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</si>
  <si>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</si>
  <si>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</si>
  <si>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</si>
  <si>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</si>
  <si>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</si>
  <si>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</si>
  <si>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</si>
  <si>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</si>
  <si>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</si>
  <si>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Overberg(DC3)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</si>
  <si>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</si>
  <si>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</si>
  <si>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</si>
  <si>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</si>
  <si>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</si>
  <si>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</si>
  <si>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</si>
  <si>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</si>
  <si>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</si>
  <si>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</si>
  <si>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</si>
  <si>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</si>
  <si>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</si>
  <si>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</si>
  <si>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</si>
  <si>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</si>
  <si>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</si>
  <si>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</si>
  <si>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</si>
  <si>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</si>
  <si>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</si>
  <si>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</si>
  <si>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</si>
  <si>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</si>
  <si>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Overberg(DC3)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</si>
  <si>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</si>
  <si>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</si>
  <si>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</si>
  <si>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</si>
  <si>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</si>
  <si>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</si>
  <si>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</si>
  <si>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</si>
  <si>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</si>
  <si>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</si>
  <si>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</si>
  <si>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</si>
  <si>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</si>
  <si>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</si>
  <si>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</si>
  <si>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</si>
  <si>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</si>
  <si>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</si>
  <si>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</si>
  <si>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</si>
  <si>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</si>
  <si>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</si>
  <si>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</si>
  <si>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</si>
  <si>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</si>
  <si>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</si>
  <si>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</si>
  <si>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</si>
  <si>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</si>
  <si>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</si>
  <si>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</si>
  <si>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</si>
  <si>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</si>
  <si>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</si>
  <si>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</si>
  <si>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Overberg(DC3)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</si>
  <si>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</si>
  <si>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</si>
  <si>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Western Cape: Overberg(DC3)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</si>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</sst>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621345</v>
      </c>
      <c r="C6" s="19">
        <v>0</v>
      </c>
      <c r="D6" s="59">
        <v>510480</v>
      </c>
      <c r="E6" s="60">
        <v>510480</v>
      </c>
      <c r="F6" s="60">
        <v>305226</v>
      </c>
      <c r="G6" s="60">
        <v>30950</v>
      </c>
      <c r="H6" s="60">
        <v>33693</v>
      </c>
      <c r="I6" s="60">
        <v>369869</v>
      </c>
      <c r="J6" s="60">
        <v>28514</v>
      </c>
      <c r="K6" s="60">
        <v>29320</v>
      </c>
      <c r="L6" s="60">
        <v>41587</v>
      </c>
      <c r="M6" s="60">
        <v>99421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469290</v>
      </c>
      <c r="W6" s="60">
        <v>255240</v>
      </c>
      <c r="X6" s="60">
        <v>214050</v>
      </c>
      <c r="Y6" s="61">
        <v>83.86</v>
      </c>
      <c r="Z6" s="62">
        <v>510480</v>
      </c>
    </row>
    <row r="7" spans="1:26" ht="13.5">
      <c r="A7" s="58" t="s">
        <v>33</v>
      </c>
      <c r="B7" s="19">
        <v>484647</v>
      </c>
      <c r="C7" s="19">
        <v>0</v>
      </c>
      <c r="D7" s="59">
        <v>500000</v>
      </c>
      <c r="E7" s="60">
        <v>500000</v>
      </c>
      <c r="F7" s="60">
        <v>42636</v>
      </c>
      <c r="G7" s="60">
        <v>82879</v>
      </c>
      <c r="H7" s="60">
        <v>72705</v>
      </c>
      <c r="I7" s="60">
        <v>198220</v>
      </c>
      <c r="J7" s="60">
        <v>177368</v>
      </c>
      <c r="K7" s="60">
        <v>120802</v>
      </c>
      <c r="L7" s="60">
        <v>114834</v>
      </c>
      <c r="M7" s="60">
        <v>413004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611224</v>
      </c>
      <c r="W7" s="60">
        <v>250000</v>
      </c>
      <c r="X7" s="60">
        <v>361224</v>
      </c>
      <c r="Y7" s="61">
        <v>144.49</v>
      </c>
      <c r="Z7" s="62">
        <v>500000</v>
      </c>
    </row>
    <row r="8" spans="1:26" ht="13.5">
      <c r="A8" s="58" t="s">
        <v>34</v>
      </c>
      <c r="B8" s="19">
        <v>88328070</v>
      </c>
      <c r="C8" s="19">
        <v>0</v>
      </c>
      <c r="D8" s="59">
        <v>91288580</v>
      </c>
      <c r="E8" s="60">
        <v>91288580</v>
      </c>
      <c r="F8" s="60">
        <v>22456853</v>
      </c>
      <c r="G8" s="60">
        <v>4040512</v>
      </c>
      <c r="H8" s="60">
        <v>5377360</v>
      </c>
      <c r="I8" s="60">
        <v>31874725</v>
      </c>
      <c r="J8" s="60">
        <v>5197756</v>
      </c>
      <c r="K8" s="60">
        <v>5480161</v>
      </c>
      <c r="L8" s="60">
        <v>21636570</v>
      </c>
      <c r="M8" s="60">
        <v>32314487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64189212</v>
      </c>
      <c r="W8" s="60">
        <v>45644290</v>
      </c>
      <c r="X8" s="60">
        <v>18544922</v>
      </c>
      <c r="Y8" s="61">
        <v>40.63</v>
      </c>
      <c r="Z8" s="62">
        <v>91288580</v>
      </c>
    </row>
    <row r="9" spans="1:26" ht="13.5">
      <c r="A9" s="58" t="s">
        <v>35</v>
      </c>
      <c r="B9" s="19">
        <v>20190775</v>
      </c>
      <c r="C9" s="19">
        <v>0</v>
      </c>
      <c r="D9" s="59">
        <v>15866000</v>
      </c>
      <c r="E9" s="60">
        <v>15866000</v>
      </c>
      <c r="F9" s="60">
        <v>7739359</v>
      </c>
      <c r="G9" s="60">
        <v>251226</v>
      </c>
      <c r="H9" s="60">
        <v>1907893</v>
      </c>
      <c r="I9" s="60">
        <v>9898478</v>
      </c>
      <c r="J9" s="60">
        <v>2070421</v>
      </c>
      <c r="K9" s="60">
        <v>801594</v>
      </c>
      <c r="L9" s="60">
        <v>726039</v>
      </c>
      <c r="M9" s="60">
        <v>3598054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13496532</v>
      </c>
      <c r="W9" s="60">
        <v>7933000</v>
      </c>
      <c r="X9" s="60">
        <v>5563532</v>
      </c>
      <c r="Y9" s="61">
        <v>70.13</v>
      </c>
      <c r="Z9" s="62">
        <v>15866000</v>
      </c>
    </row>
    <row r="10" spans="1:26" ht="25.5">
      <c r="A10" s="63" t="s">
        <v>277</v>
      </c>
      <c r="B10" s="64">
        <f>SUM(B5:B9)</f>
        <v>109624837</v>
      </c>
      <c r="C10" s="64">
        <f>SUM(C5:C9)</f>
        <v>0</v>
      </c>
      <c r="D10" s="65">
        <f aca="true" t="shared" si="0" ref="D10:Z10">SUM(D5:D9)</f>
        <v>108165060</v>
      </c>
      <c r="E10" s="66">
        <f t="shared" si="0"/>
        <v>108165060</v>
      </c>
      <c r="F10" s="66">
        <f t="shared" si="0"/>
        <v>30544074</v>
      </c>
      <c r="G10" s="66">
        <f t="shared" si="0"/>
        <v>4405567</v>
      </c>
      <c r="H10" s="66">
        <f t="shared" si="0"/>
        <v>7391651</v>
      </c>
      <c r="I10" s="66">
        <f t="shared" si="0"/>
        <v>42341292</v>
      </c>
      <c r="J10" s="66">
        <f t="shared" si="0"/>
        <v>7474059</v>
      </c>
      <c r="K10" s="66">
        <f t="shared" si="0"/>
        <v>6431877</v>
      </c>
      <c r="L10" s="66">
        <f t="shared" si="0"/>
        <v>22519030</v>
      </c>
      <c r="M10" s="66">
        <f t="shared" si="0"/>
        <v>36424966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78766258</v>
      </c>
      <c r="W10" s="66">
        <f t="shared" si="0"/>
        <v>54082530</v>
      </c>
      <c r="X10" s="66">
        <f t="shared" si="0"/>
        <v>24683728</v>
      </c>
      <c r="Y10" s="67">
        <f>+IF(W10&lt;&gt;0,(X10/W10)*100,0)</f>
        <v>45.6408529704509</v>
      </c>
      <c r="Z10" s="68">
        <f t="shared" si="0"/>
        <v>108165060</v>
      </c>
    </row>
    <row r="11" spans="1:26" ht="13.5">
      <c r="A11" s="58" t="s">
        <v>37</v>
      </c>
      <c r="B11" s="19">
        <v>52276396</v>
      </c>
      <c r="C11" s="19">
        <v>0</v>
      </c>
      <c r="D11" s="59">
        <v>54967900</v>
      </c>
      <c r="E11" s="60">
        <v>54967900</v>
      </c>
      <c r="F11" s="60">
        <v>4502601</v>
      </c>
      <c r="G11" s="60">
        <v>3762373</v>
      </c>
      <c r="H11" s="60">
        <v>6103831</v>
      </c>
      <c r="I11" s="60">
        <v>14368805</v>
      </c>
      <c r="J11" s="60">
        <v>4621290</v>
      </c>
      <c r="K11" s="60">
        <v>4545391</v>
      </c>
      <c r="L11" s="60">
        <v>4791318</v>
      </c>
      <c r="M11" s="60">
        <v>13957999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28326804</v>
      </c>
      <c r="W11" s="60">
        <v>27483950</v>
      </c>
      <c r="X11" s="60">
        <v>842854</v>
      </c>
      <c r="Y11" s="61">
        <v>3.07</v>
      </c>
      <c r="Z11" s="62">
        <v>54967900</v>
      </c>
    </row>
    <row r="12" spans="1:26" ht="13.5">
      <c r="A12" s="58" t="s">
        <v>38</v>
      </c>
      <c r="B12" s="19">
        <v>3979297</v>
      </c>
      <c r="C12" s="19">
        <v>0</v>
      </c>
      <c r="D12" s="59">
        <v>4739740</v>
      </c>
      <c r="E12" s="60">
        <v>4739740</v>
      </c>
      <c r="F12" s="60">
        <v>330846</v>
      </c>
      <c r="G12" s="60">
        <v>334702</v>
      </c>
      <c r="H12" s="60">
        <v>331401</v>
      </c>
      <c r="I12" s="60">
        <v>996949</v>
      </c>
      <c r="J12" s="60">
        <v>312127</v>
      </c>
      <c r="K12" s="60">
        <v>345584</v>
      </c>
      <c r="L12" s="60">
        <v>334674</v>
      </c>
      <c r="M12" s="60">
        <v>992385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1989334</v>
      </c>
      <c r="W12" s="60">
        <v>2369870</v>
      </c>
      <c r="X12" s="60">
        <v>-380536</v>
      </c>
      <c r="Y12" s="61">
        <v>-16.06</v>
      </c>
      <c r="Z12" s="62">
        <v>4739740</v>
      </c>
    </row>
    <row r="13" spans="1:26" ht="13.5">
      <c r="A13" s="58" t="s">
        <v>278</v>
      </c>
      <c r="B13" s="19">
        <v>2410105</v>
      </c>
      <c r="C13" s="19">
        <v>0</v>
      </c>
      <c r="D13" s="59">
        <v>2558390</v>
      </c>
      <c r="E13" s="60">
        <v>2558390</v>
      </c>
      <c r="F13" s="60">
        <v>0</v>
      </c>
      <c r="G13" s="60">
        <v>0</v>
      </c>
      <c r="H13" s="60">
        <v>0</v>
      </c>
      <c r="I13" s="60">
        <v>0</v>
      </c>
      <c r="J13" s="60">
        <v>669957</v>
      </c>
      <c r="K13" s="60">
        <v>167490</v>
      </c>
      <c r="L13" s="60">
        <v>167490</v>
      </c>
      <c r="M13" s="60">
        <v>1004937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1004937</v>
      </c>
      <c r="W13" s="60">
        <v>1279195</v>
      </c>
      <c r="X13" s="60">
        <v>-274258</v>
      </c>
      <c r="Y13" s="61">
        <v>-21.44</v>
      </c>
      <c r="Z13" s="62">
        <v>2558390</v>
      </c>
    </row>
    <row r="14" spans="1:26" ht="13.5">
      <c r="A14" s="58" t="s">
        <v>40</v>
      </c>
      <c r="B14" s="19">
        <v>1392466</v>
      </c>
      <c r="C14" s="19">
        <v>0</v>
      </c>
      <c r="D14" s="59">
        <v>1263100</v>
      </c>
      <c r="E14" s="60">
        <v>1263100</v>
      </c>
      <c r="F14" s="60">
        <v>0</v>
      </c>
      <c r="G14" s="60">
        <v>0</v>
      </c>
      <c r="H14" s="60">
        <v>6387</v>
      </c>
      <c r="I14" s="60">
        <v>6387</v>
      </c>
      <c r="J14" s="60">
        <v>7442</v>
      </c>
      <c r="K14" s="60">
        <v>9145</v>
      </c>
      <c r="L14" s="60">
        <v>95500</v>
      </c>
      <c r="M14" s="60">
        <v>112087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118474</v>
      </c>
      <c r="W14" s="60">
        <v>631550</v>
      </c>
      <c r="X14" s="60">
        <v>-513076</v>
      </c>
      <c r="Y14" s="61">
        <v>-81.24</v>
      </c>
      <c r="Z14" s="62">
        <v>1263100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2031225</v>
      </c>
      <c r="C16" s="19">
        <v>0</v>
      </c>
      <c r="D16" s="59">
        <v>0</v>
      </c>
      <c r="E16" s="60">
        <v>0</v>
      </c>
      <c r="F16" s="60">
        <v>76882</v>
      </c>
      <c r="G16" s="60">
        <v>680368</v>
      </c>
      <c r="H16" s="60">
        <v>522591</v>
      </c>
      <c r="I16" s="60">
        <v>1279841</v>
      </c>
      <c r="J16" s="60">
        <v>-324232</v>
      </c>
      <c r="K16" s="60">
        <v>126743</v>
      </c>
      <c r="L16" s="60">
        <v>496723</v>
      </c>
      <c r="M16" s="60">
        <v>299234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1579075</v>
      </c>
      <c r="W16" s="60">
        <v>0</v>
      </c>
      <c r="X16" s="60">
        <v>1579075</v>
      </c>
      <c r="Y16" s="61">
        <v>0</v>
      </c>
      <c r="Z16" s="62">
        <v>0</v>
      </c>
    </row>
    <row r="17" spans="1:26" ht="13.5">
      <c r="A17" s="58" t="s">
        <v>43</v>
      </c>
      <c r="B17" s="19">
        <v>45480080</v>
      </c>
      <c r="C17" s="19">
        <v>0</v>
      </c>
      <c r="D17" s="59">
        <v>48505040</v>
      </c>
      <c r="E17" s="60">
        <v>48505040</v>
      </c>
      <c r="F17" s="60">
        <v>1594877</v>
      </c>
      <c r="G17" s="60">
        <v>3284635</v>
      </c>
      <c r="H17" s="60">
        <v>4735855</v>
      </c>
      <c r="I17" s="60">
        <v>9615367</v>
      </c>
      <c r="J17" s="60">
        <v>6872005</v>
      </c>
      <c r="K17" s="60">
        <v>5921329</v>
      </c>
      <c r="L17" s="60">
        <v>6170415</v>
      </c>
      <c r="M17" s="60">
        <v>18963749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28579116</v>
      </c>
      <c r="W17" s="60">
        <v>24252520</v>
      </c>
      <c r="X17" s="60">
        <v>4326596</v>
      </c>
      <c r="Y17" s="61">
        <v>17.84</v>
      </c>
      <c r="Z17" s="62">
        <v>48505040</v>
      </c>
    </row>
    <row r="18" spans="1:26" ht="13.5">
      <c r="A18" s="70" t="s">
        <v>44</v>
      </c>
      <c r="B18" s="71">
        <f>SUM(B11:B17)</f>
        <v>107569569</v>
      </c>
      <c r="C18" s="71">
        <f>SUM(C11:C17)</f>
        <v>0</v>
      </c>
      <c r="D18" s="72">
        <f aca="true" t="shared" si="1" ref="D18:Z18">SUM(D11:D17)</f>
        <v>112034170</v>
      </c>
      <c r="E18" s="73">
        <f t="shared" si="1"/>
        <v>112034170</v>
      </c>
      <c r="F18" s="73">
        <f t="shared" si="1"/>
        <v>6505206</v>
      </c>
      <c r="G18" s="73">
        <f t="shared" si="1"/>
        <v>8062078</v>
      </c>
      <c r="H18" s="73">
        <f t="shared" si="1"/>
        <v>11700065</v>
      </c>
      <c r="I18" s="73">
        <f t="shared" si="1"/>
        <v>26267349</v>
      </c>
      <c r="J18" s="73">
        <f t="shared" si="1"/>
        <v>12158589</v>
      </c>
      <c r="K18" s="73">
        <f t="shared" si="1"/>
        <v>11115682</v>
      </c>
      <c r="L18" s="73">
        <f t="shared" si="1"/>
        <v>12056120</v>
      </c>
      <c r="M18" s="73">
        <f t="shared" si="1"/>
        <v>35330391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61597740</v>
      </c>
      <c r="W18" s="73">
        <f t="shared" si="1"/>
        <v>56017085</v>
      </c>
      <c r="X18" s="73">
        <f t="shared" si="1"/>
        <v>5580655</v>
      </c>
      <c r="Y18" s="67">
        <f>+IF(W18&lt;&gt;0,(X18/W18)*100,0)</f>
        <v>9.962415930782546</v>
      </c>
      <c r="Z18" s="74">
        <f t="shared" si="1"/>
        <v>112034170</v>
      </c>
    </row>
    <row r="19" spans="1:26" ht="13.5">
      <c r="A19" s="70" t="s">
        <v>45</v>
      </c>
      <c r="B19" s="75">
        <f>+B10-B18</f>
        <v>2055268</v>
      </c>
      <c r="C19" s="75">
        <f>+C10-C18</f>
        <v>0</v>
      </c>
      <c r="D19" s="76">
        <f aca="true" t="shared" si="2" ref="D19:Z19">+D10-D18</f>
        <v>-3869110</v>
      </c>
      <c r="E19" s="77">
        <f t="shared" si="2"/>
        <v>-3869110</v>
      </c>
      <c r="F19" s="77">
        <f t="shared" si="2"/>
        <v>24038868</v>
      </c>
      <c r="G19" s="77">
        <f t="shared" si="2"/>
        <v>-3656511</v>
      </c>
      <c r="H19" s="77">
        <f t="shared" si="2"/>
        <v>-4308414</v>
      </c>
      <c r="I19" s="77">
        <f t="shared" si="2"/>
        <v>16073943</v>
      </c>
      <c r="J19" s="77">
        <f t="shared" si="2"/>
        <v>-4684530</v>
      </c>
      <c r="K19" s="77">
        <f t="shared" si="2"/>
        <v>-4683805</v>
      </c>
      <c r="L19" s="77">
        <f t="shared" si="2"/>
        <v>10462910</v>
      </c>
      <c r="M19" s="77">
        <f t="shared" si="2"/>
        <v>1094575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17168518</v>
      </c>
      <c r="W19" s="77">
        <f>IF(E10=E18,0,W10-W18)</f>
        <v>-1934555</v>
      </c>
      <c r="X19" s="77">
        <f t="shared" si="2"/>
        <v>19103073</v>
      </c>
      <c r="Y19" s="78">
        <f>+IF(W19&lt;&gt;0,(X19/W19)*100,0)</f>
        <v>-987.4660063942354</v>
      </c>
      <c r="Z19" s="79">
        <f t="shared" si="2"/>
        <v>-3869110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2055268</v>
      </c>
      <c r="C22" s="86">
        <f>SUM(C19:C21)</f>
        <v>0</v>
      </c>
      <c r="D22" s="87">
        <f aca="true" t="shared" si="3" ref="D22:Z22">SUM(D19:D21)</f>
        <v>-3869110</v>
      </c>
      <c r="E22" s="88">
        <f t="shared" si="3"/>
        <v>-3869110</v>
      </c>
      <c r="F22" s="88">
        <f t="shared" si="3"/>
        <v>24038868</v>
      </c>
      <c r="G22" s="88">
        <f t="shared" si="3"/>
        <v>-3656511</v>
      </c>
      <c r="H22" s="88">
        <f t="shared" si="3"/>
        <v>-4308414</v>
      </c>
      <c r="I22" s="88">
        <f t="shared" si="3"/>
        <v>16073943</v>
      </c>
      <c r="J22" s="88">
        <f t="shared" si="3"/>
        <v>-4684530</v>
      </c>
      <c r="K22" s="88">
        <f t="shared" si="3"/>
        <v>-4683805</v>
      </c>
      <c r="L22" s="88">
        <f t="shared" si="3"/>
        <v>10462910</v>
      </c>
      <c r="M22" s="88">
        <f t="shared" si="3"/>
        <v>1094575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17168518</v>
      </c>
      <c r="W22" s="88">
        <f t="shared" si="3"/>
        <v>-1934555</v>
      </c>
      <c r="X22" s="88">
        <f t="shared" si="3"/>
        <v>19103073</v>
      </c>
      <c r="Y22" s="89">
        <f>+IF(W22&lt;&gt;0,(X22/W22)*100,0)</f>
        <v>-987.4660063942354</v>
      </c>
      <c r="Z22" s="90">
        <f t="shared" si="3"/>
        <v>-3869110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2055268</v>
      </c>
      <c r="C24" s="75">
        <f>SUM(C22:C23)</f>
        <v>0</v>
      </c>
      <c r="D24" s="76">
        <f aca="true" t="shared" si="4" ref="D24:Z24">SUM(D22:D23)</f>
        <v>-3869110</v>
      </c>
      <c r="E24" s="77">
        <f t="shared" si="4"/>
        <v>-3869110</v>
      </c>
      <c r="F24" s="77">
        <f t="shared" si="4"/>
        <v>24038868</v>
      </c>
      <c r="G24" s="77">
        <f t="shared" si="4"/>
        <v>-3656511</v>
      </c>
      <c r="H24" s="77">
        <f t="shared" si="4"/>
        <v>-4308414</v>
      </c>
      <c r="I24" s="77">
        <f t="shared" si="4"/>
        <v>16073943</v>
      </c>
      <c r="J24" s="77">
        <f t="shared" si="4"/>
        <v>-4684530</v>
      </c>
      <c r="K24" s="77">
        <f t="shared" si="4"/>
        <v>-4683805</v>
      </c>
      <c r="L24" s="77">
        <f t="shared" si="4"/>
        <v>10462910</v>
      </c>
      <c r="M24" s="77">
        <f t="shared" si="4"/>
        <v>1094575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17168518</v>
      </c>
      <c r="W24" s="77">
        <f t="shared" si="4"/>
        <v>-1934555</v>
      </c>
      <c r="X24" s="77">
        <f t="shared" si="4"/>
        <v>19103073</v>
      </c>
      <c r="Y24" s="78">
        <f>+IF(W24&lt;&gt;0,(X24/W24)*100,0)</f>
        <v>-987.4660063942354</v>
      </c>
      <c r="Z24" s="79">
        <f t="shared" si="4"/>
        <v>-3869110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1445304</v>
      </c>
      <c r="C27" s="22">
        <v>0</v>
      </c>
      <c r="D27" s="99">
        <v>17692000</v>
      </c>
      <c r="E27" s="100">
        <v>17692000</v>
      </c>
      <c r="F27" s="100">
        <v>0</v>
      </c>
      <c r="G27" s="100">
        <v>10711</v>
      </c>
      <c r="H27" s="100">
        <v>522661</v>
      </c>
      <c r="I27" s="100">
        <v>533372</v>
      </c>
      <c r="J27" s="100">
        <v>255044</v>
      </c>
      <c r="K27" s="100">
        <v>105681</v>
      </c>
      <c r="L27" s="100">
        <v>50020</v>
      </c>
      <c r="M27" s="100">
        <v>410745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944117</v>
      </c>
      <c r="W27" s="100">
        <v>8846000</v>
      </c>
      <c r="X27" s="100">
        <v>-7901883</v>
      </c>
      <c r="Y27" s="101">
        <v>-89.33</v>
      </c>
      <c r="Z27" s="102">
        <v>17692000</v>
      </c>
    </row>
    <row r="28" spans="1:26" ht="13.5">
      <c r="A28" s="103" t="s">
        <v>46</v>
      </c>
      <c r="B28" s="19">
        <v>139790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50020</v>
      </c>
      <c r="M29" s="60">
        <v>50020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50020</v>
      </c>
      <c r="W29" s="60">
        <v>0</v>
      </c>
      <c r="X29" s="60">
        <v>50020</v>
      </c>
      <c r="Y29" s="61">
        <v>0</v>
      </c>
      <c r="Z29" s="62">
        <v>0</v>
      </c>
    </row>
    <row r="30" spans="1:26" ht="13.5">
      <c r="A30" s="58" t="s">
        <v>52</v>
      </c>
      <c r="B30" s="19">
        <v>821872</v>
      </c>
      <c r="C30" s="19">
        <v>0</v>
      </c>
      <c r="D30" s="59">
        <v>15300000</v>
      </c>
      <c r="E30" s="60">
        <v>15300000</v>
      </c>
      <c r="F30" s="60">
        <v>0</v>
      </c>
      <c r="G30" s="60">
        <v>0</v>
      </c>
      <c r="H30" s="60">
        <v>515183</v>
      </c>
      <c r="I30" s="60">
        <v>515183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515183</v>
      </c>
      <c r="W30" s="60">
        <v>7650000</v>
      </c>
      <c r="X30" s="60">
        <v>-7134817</v>
      </c>
      <c r="Y30" s="61">
        <v>-93.27</v>
      </c>
      <c r="Z30" s="62">
        <v>15300000</v>
      </c>
    </row>
    <row r="31" spans="1:26" ht="13.5">
      <c r="A31" s="58" t="s">
        <v>53</v>
      </c>
      <c r="B31" s="19">
        <v>483642</v>
      </c>
      <c r="C31" s="19">
        <v>0</v>
      </c>
      <c r="D31" s="59">
        <v>2392000</v>
      </c>
      <c r="E31" s="60">
        <v>2392000</v>
      </c>
      <c r="F31" s="60">
        <v>0</v>
      </c>
      <c r="G31" s="60">
        <v>10711</v>
      </c>
      <c r="H31" s="60">
        <v>7478</v>
      </c>
      <c r="I31" s="60">
        <v>18189</v>
      </c>
      <c r="J31" s="60">
        <v>255044</v>
      </c>
      <c r="K31" s="60">
        <v>105681</v>
      </c>
      <c r="L31" s="60">
        <v>0</v>
      </c>
      <c r="M31" s="60">
        <v>360725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378914</v>
      </c>
      <c r="W31" s="60">
        <v>1196000</v>
      </c>
      <c r="X31" s="60">
        <v>-817086</v>
      </c>
      <c r="Y31" s="61">
        <v>-68.32</v>
      </c>
      <c r="Z31" s="62">
        <v>2392000</v>
      </c>
    </row>
    <row r="32" spans="1:26" ht="13.5">
      <c r="A32" s="70" t="s">
        <v>54</v>
      </c>
      <c r="B32" s="22">
        <f>SUM(B28:B31)</f>
        <v>1445304</v>
      </c>
      <c r="C32" s="22">
        <f>SUM(C28:C31)</f>
        <v>0</v>
      </c>
      <c r="D32" s="99">
        <f aca="true" t="shared" si="5" ref="D32:Z32">SUM(D28:D31)</f>
        <v>17692000</v>
      </c>
      <c r="E32" s="100">
        <f t="shared" si="5"/>
        <v>17692000</v>
      </c>
      <c r="F32" s="100">
        <f t="shared" si="5"/>
        <v>0</v>
      </c>
      <c r="G32" s="100">
        <f t="shared" si="5"/>
        <v>10711</v>
      </c>
      <c r="H32" s="100">
        <f t="shared" si="5"/>
        <v>522661</v>
      </c>
      <c r="I32" s="100">
        <f t="shared" si="5"/>
        <v>533372</v>
      </c>
      <c r="J32" s="100">
        <f t="shared" si="5"/>
        <v>255044</v>
      </c>
      <c r="K32" s="100">
        <f t="shared" si="5"/>
        <v>105681</v>
      </c>
      <c r="L32" s="100">
        <f t="shared" si="5"/>
        <v>50020</v>
      </c>
      <c r="M32" s="100">
        <f t="shared" si="5"/>
        <v>410745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944117</v>
      </c>
      <c r="W32" s="100">
        <f t="shared" si="5"/>
        <v>8846000</v>
      </c>
      <c r="X32" s="100">
        <f t="shared" si="5"/>
        <v>-7901883</v>
      </c>
      <c r="Y32" s="101">
        <f>+IF(W32&lt;&gt;0,(X32/W32)*100,0)</f>
        <v>-89.3271874293466</v>
      </c>
      <c r="Z32" s="102">
        <f t="shared" si="5"/>
        <v>17692000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17266812</v>
      </c>
      <c r="C35" s="19">
        <v>0</v>
      </c>
      <c r="D35" s="59">
        <v>5649919</v>
      </c>
      <c r="E35" s="60">
        <v>5649919</v>
      </c>
      <c r="F35" s="60">
        <v>21737486</v>
      </c>
      <c r="G35" s="60">
        <v>8138598</v>
      </c>
      <c r="H35" s="60">
        <v>-988681</v>
      </c>
      <c r="I35" s="60">
        <v>-988681</v>
      </c>
      <c r="J35" s="60">
        <v>38330929</v>
      </c>
      <c r="K35" s="60">
        <v>29553372</v>
      </c>
      <c r="L35" s="60">
        <v>35422775</v>
      </c>
      <c r="M35" s="60">
        <v>35422775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35422775</v>
      </c>
      <c r="W35" s="60">
        <v>2824960</v>
      </c>
      <c r="X35" s="60">
        <v>32597815</v>
      </c>
      <c r="Y35" s="61">
        <v>1153.92</v>
      </c>
      <c r="Z35" s="62">
        <v>5649919</v>
      </c>
    </row>
    <row r="36" spans="1:26" ht="13.5">
      <c r="A36" s="58" t="s">
        <v>57</v>
      </c>
      <c r="B36" s="19">
        <v>36221703</v>
      </c>
      <c r="C36" s="19">
        <v>0</v>
      </c>
      <c r="D36" s="59">
        <v>51373113</v>
      </c>
      <c r="E36" s="60">
        <v>51373113</v>
      </c>
      <c r="F36" s="60">
        <v>0</v>
      </c>
      <c r="G36" s="60">
        <v>10711</v>
      </c>
      <c r="H36" s="60">
        <v>7478</v>
      </c>
      <c r="I36" s="60">
        <v>7478</v>
      </c>
      <c r="J36" s="60">
        <v>35049757</v>
      </c>
      <c r="K36" s="60">
        <v>35155438</v>
      </c>
      <c r="L36" s="60">
        <v>42153787</v>
      </c>
      <c r="M36" s="60">
        <v>42153787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42153787</v>
      </c>
      <c r="W36" s="60">
        <v>25686557</v>
      </c>
      <c r="X36" s="60">
        <v>16467230</v>
      </c>
      <c r="Y36" s="61">
        <v>64.11</v>
      </c>
      <c r="Z36" s="62">
        <v>51373113</v>
      </c>
    </row>
    <row r="37" spans="1:26" ht="13.5">
      <c r="A37" s="58" t="s">
        <v>58</v>
      </c>
      <c r="B37" s="19">
        <v>20417087</v>
      </c>
      <c r="C37" s="19">
        <v>0</v>
      </c>
      <c r="D37" s="59">
        <v>13372795</v>
      </c>
      <c r="E37" s="60">
        <v>13372795</v>
      </c>
      <c r="F37" s="60">
        <v>-50132</v>
      </c>
      <c r="G37" s="60">
        <v>-169257</v>
      </c>
      <c r="H37" s="60">
        <v>41251496</v>
      </c>
      <c r="I37" s="60">
        <v>41251496</v>
      </c>
      <c r="J37" s="60">
        <v>16093309</v>
      </c>
      <c r="K37" s="60">
        <v>15844512</v>
      </c>
      <c r="L37" s="60">
        <v>19859469</v>
      </c>
      <c r="M37" s="60">
        <v>19859469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19859469</v>
      </c>
      <c r="W37" s="60">
        <v>6686398</v>
      </c>
      <c r="X37" s="60">
        <v>13173071</v>
      </c>
      <c r="Y37" s="61">
        <v>197.01</v>
      </c>
      <c r="Z37" s="62">
        <v>13372795</v>
      </c>
    </row>
    <row r="38" spans="1:26" ht="13.5">
      <c r="A38" s="58" t="s">
        <v>59</v>
      </c>
      <c r="B38" s="19">
        <v>60322253</v>
      </c>
      <c r="C38" s="19">
        <v>0</v>
      </c>
      <c r="D38" s="59">
        <v>76196660</v>
      </c>
      <c r="E38" s="60">
        <v>76196660</v>
      </c>
      <c r="F38" s="60">
        <v>0</v>
      </c>
      <c r="G38" s="60">
        <v>0</v>
      </c>
      <c r="H38" s="60">
        <v>-45912</v>
      </c>
      <c r="I38" s="60">
        <v>-45912</v>
      </c>
      <c r="J38" s="60">
        <v>61874450</v>
      </c>
      <c r="K38" s="60">
        <v>61837625</v>
      </c>
      <c r="L38" s="60">
        <v>61865163</v>
      </c>
      <c r="M38" s="60">
        <v>61865163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61865163</v>
      </c>
      <c r="W38" s="60">
        <v>38098330</v>
      </c>
      <c r="X38" s="60">
        <v>23766833</v>
      </c>
      <c r="Y38" s="61">
        <v>62.38</v>
      </c>
      <c r="Z38" s="62">
        <v>76196660</v>
      </c>
    </row>
    <row r="39" spans="1:26" ht="13.5">
      <c r="A39" s="58" t="s">
        <v>60</v>
      </c>
      <c r="B39" s="19">
        <v>-27250825</v>
      </c>
      <c r="C39" s="19">
        <v>0</v>
      </c>
      <c r="D39" s="59">
        <v>-32546423</v>
      </c>
      <c r="E39" s="60">
        <v>-32546423</v>
      </c>
      <c r="F39" s="60">
        <v>21787618</v>
      </c>
      <c r="G39" s="60">
        <v>8318566</v>
      </c>
      <c r="H39" s="60">
        <v>-42186788</v>
      </c>
      <c r="I39" s="60">
        <v>-42186788</v>
      </c>
      <c r="J39" s="60">
        <v>-4587073</v>
      </c>
      <c r="K39" s="60">
        <v>-12973327</v>
      </c>
      <c r="L39" s="60">
        <v>-4148070</v>
      </c>
      <c r="M39" s="60">
        <v>-4148070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-4148070</v>
      </c>
      <c r="W39" s="60">
        <v>-16273212</v>
      </c>
      <c r="X39" s="60">
        <v>12125142</v>
      </c>
      <c r="Y39" s="61">
        <v>-74.51</v>
      </c>
      <c r="Z39" s="62">
        <v>-32546423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14484482</v>
      </c>
      <c r="C42" s="19">
        <v>0</v>
      </c>
      <c r="D42" s="59">
        <v>2588155</v>
      </c>
      <c r="E42" s="60">
        <v>2588155</v>
      </c>
      <c r="F42" s="60">
        <v>14371404</v>
      </c>
      <c r="G42" s="60">
        <v>8611728</v>
      </c>
      <c r="H42" s="60">
        <v>-5389586</v>
      </c>
      <c r="I42" s="60">
        <v>17593546</v>
      </c>
      <c r="J42" s="60">
        <v>2445384</v>
      </c>
      <c r="K42" s="60">
        <v>-9068751</v>
      </c>
      <c r="L42" s="60">
        <v>2408135</v>
      </c>
      <c r="M42" s="60">
        <v>-4215232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13378314</v>
      </c>
      <c r="W42" s="60">
        <v>19919055</v>
      </c>
      <c r="X42" s="60">
        <v>-6540741</v>
      </c>
      <c r="Y42" s="61">
        <v>-32.84</v>
      </c>
      <c r="Z42" s="62">
        <v>2588155</v>
      </c>
    </row>
    <row r="43" spans="1:26" ht="13.5">
      <c r="A43" s="58" t="s">
        <v>63</v>
      </c>
      <c r="B43" s="19">
        <v>616842</v>
      </c>
      <c r="C43" s="19">
        <v>0</v>
      </c>
      <c r="D43" s="59">
        <v>-15912974</v>
      </c>
      <c r="E43" s="60">
        <v>-15912974</v>
      </c>
      <c r="F43" s="60">
        <v>475250</v>
      </c>
      <c r="G43" s="60">
        <v>0</v>
      </c>
      <c r="H43" s="60">
        <v>0</v>
      </c>
      <c r="I43" s="60">
        <v>475250</v>
      </c>
      <c r="J43" s="60">
        <v>815218</v>
      </c>
      <c r="K43" s="60">
        <v>0</v>
      </c>
      <c r="L43" s="60">
        <v>0</v>
      </c>
      <c r="M43" s="60">
        <v>815218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1290468</v>
      </c>
      <c r="W43" s="60">
        <v>-1463000</v>
      </c>
      <c r="X43" s="60">
        <v>2753468</v>
      </c>
      <c r="Y43" s="61">
        <v>-188.21</v>
      </c>
      <c r="Z43" s="62">
        <v>-15912974</v>
      </c>
    </row>
    <row r="44" spans="1:26" ht="13.5">
      <c r="A44" s="58" t="s">
        <v>64</v>
      </c>
      <c r="B44" s="19">
        <v>-645759</v>
      </c>
      <c r="C44" s="19">
        <v>0</v>
      </c>
      <c r="D44" s="59">
        <v>13505572</v>
      </c>
      <c r="E44" s="60">
        <v>13505572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2800</v>
      </c>
      <c r="L44" s="60">
        <v>0</v>
      </c>
      <c r="M44" s="60">
        <v>2800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2800</v>
      </c>
      <c r="W44" s="60">
        <v>14402785</v>
      </c>
      <c r="X44" s="60">
        <v>-14399985</v>
      </c>
      <c r="Y44" s="61">
        <v>-99.98</v>
      </c>
      <c r="Z44" s="62">
        <v>13505572</v>
      </c>
    </row>
    <row r="45" spans="1:26" ht="13.5">
      <c r="A45" s="70" t="s">
        <v>65</v>
      </c>
      <c r="B45" s="22">
        <v>14455565</v>
      </c>
      <c r="C45" s="22">
        <v>0</v>
      </c>
      <c r="D45" s="99">
        <v>1734466</v>
      </c>
      <c r="E45" s="100">
        <v>1734466</v>
      </c>
      <c r="F45" s="100">
        <v>27329932</v>
      </c>
      <c r="G45" s="100">
        <v>35941660</v>
      </c>
      <c r="H45" s="100">
        <v>30552074</v>
      </c>
      <c r="I45" s="100">
        <v>30552074</v>
      </c>
      <c r="J45" s="100">
        <v>33812676</v>
      </c>
      <c r="K45" s="100">
        <v>24746725</v>
      </c>
      <c r="L45" s="100">
        <v>27154860</v>
      </c>
      <c r="M45" s="100">
        <v>27154860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27154860</v>
      </c>
      <c r="W45" s="100">
        <v>34412553</v>
      </c>
      <c r="X45" s="100">
        <v>-7257693</v>
      </c>
      <c r="Y45" s="101">
        <v>-21.09</v>
      </c>
      <c r="Z45" s="102">
        <v>1734466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628706</v>
      </c>
      <c r="C49" s="52">
        <v>0</v>
      </c>
      <c r="D49" s="129">
        <v>142482</v>
      </c>
      <c r="E49" s="54">
        <v>107636</v>
      </c>
      <c r="F49" s="54">
        <v>0</v>
      </c>
      <c r="G49" s="54">
        <v>0</v>
      </c>
      <c r="H49" s="54">
        <v>0</v>
      </c>
      <c r="I49" s="54">
        <v>47986</v>
      </c>
      <c r="J49" s="54">
        <v>0</v>
      </c>
      <c r="K49" s="54">
        <v>0</v>
      </c>
      <c r="L49" s="54">
        <v>0</v>
      </c>
      <c r="M49" s="54">
        <v>39662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85849</v>
      </c>
      <c r="W49" s="54">
        <v>120000</v>
      </c>
      <c r="X49" s="54">
        <v>805297</v>
      </c>
      <c r="Y49" s="54">
        <v>1977618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509149</v>
      </c>
      <c r="C51" s="52">
        <v>0</v>
      </c>
      <c r="D51" s="129">
        <v>381071</v>
      </c>
      <c r="E51" s="54">
        <v>220715</v>
      </c>
      <c r="F51" s="54">
        <v>0</v>
      </c>
      <c r="G51" s="54">
        <v>0</v>
      </c>
      <c r="H51" s="54">
        <v>0</v>
      </c>
      <c r="I51" s="54">
        <v>355641</v>
      </c>
      <c r="J51" s="54">
        <v>0</v>
      </c>
      <c r="K51" s="54">
        <v>0</v>
      </c>
      <c r="L51" s="54">
        <v>0</v>
      </c>
      <c r="M51" s="54">
        <v>137046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156821</v>
      </c>
      <c r="W51" s="54">
        <v>0</v>
      </c>
      <c r="X51" s="54">
        <v>0</v>
      </c>
      <c r="Y51" s="54">
        <v>1760443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222.11357460780502</v>
      </c>
      <c r="C58" s="5">
        <f>IF(C67=0,0,+(C76/C67)*100)</f>
        <v>0</v>
      </c>
      <c r="D58" s="6">
        <f aca="true" t="shared" si="6" ref="D58:Z58">IF(D67=0,0,+(D76/D67)*100)</f>
        <v>99.99961133351472</v>
      </c>
      <c r="E58" s="7">
        <f t="shared" si="6"/>
        <v>99.99961133351472</v>
      </c>
      <c r="F58" s="7">
        <f t="shared" si="6"/>
        <v>258.83363436469295</v>
      </c>
      <c r="G58" s="7">
        <f t="shared" si="6"/>
        <v>2181.297196979393</v>
      </c>
      <c r="H58" s="7">
        <f t="shared" si="6"/>
        <v>2394.0052179521003</v>
      </c>
      <c r="I58" s="7">
        <f t="shared" si="6"/>
        <v>617.1213620104534</v>
      </c>
      <c r="J58" s="7">
        <f t="shared" si="6"/>
        <v>2851.480440140234</v>
      </c>
      <c r="K58" s="7">
        <f t="shared" si="6"/>
        <v>2315.1280062063615</v>
      </c>
      <c r="L58" s="7">
        <f t="shared" si="6"/>
        <v>2128.549000951475</v>
      </c>
      <c r="M58" s="7">
        <f t="shared" si="6"/>
        <v>2390.832470944117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995.1904334675924</v>
      </c>
      <c r="W58" s="7">
        <f t="shared" si="6"/>
        <v>109.05359710832134</v>
      </c>
      <c r="X58" s="7">
        <f t="shared" si="6"/>
        <v>0</v>
      </c>
      <c r="Y58" s="7">
        <f t="shared" si="6"/>
        <v>0</v>
      </c>
      <c r="Z58" s="8">
        <f t="shared" si="6"/>
        <v>99.99961133351472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222.88358319452155</v>
      </c>
      <c r="C60" s="12">
        <f t="shared" si="7"/>
        <v>0</v>
      </c>
      <c r="D60" s="3">
        <f t="shared" si="7"/>
        <v>99.9998041059395</v>
      </c>
      <c r="E60" s="13">
        <f t="shared" si="7"/>
        <v>99.9998041059395</v>
      </c>
      <c r="F60" s="13">
        <f t="shared" si="7"/>
        <v>259.16435690275404</v>
      </c>
      <c r="G60" s="13">
        <f t="shared" si="7"/>
        <v>2202.5815831987074</v>
      </c>
      <c r="H60" s="13">
        <f t="shared" si="7"/>
        <v>2423.847683495088</v>
      </c>
      <c r="I60" s="13">
        <f t="shared" si="7"/>
        <v>618.9767187842182</v>
      </c>
      <c r="J60" s="13">
        <f t="shared" si="7"/>
        <v>2880.9882864557762</v>
      </c>
      <c r="K60" s="13">
        <f t="shared" si="7"/>
        <v>2340.961800818554</v>
      </c>
      <c r="L60" s="13">
        <f t="shared" si="7"/>
        <v>2151.734917161613</v>
      </c>
      <c r="M60" s="13">
        <f t="shared" si="7"/>
        <v>2416.689632974925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999.8295297151016</v>
      </c>
      <c r="W60" s="13">
        <f t="shared" si="7"/>
        <v>109.12082745651152</v>
      </c>
      <c r="X60" s="13">
        <f t="shared" si="7"/>
        <v>0</v>
      </c>
      <c r="Y60" s="13">
        <f t="shared" si="7"/>
        <v>0</v>
      </c>
      <c r="Z60" s="14">
        <f t="shared" si="7"/>
        <v>99.9998041059395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187.1737923375902</v>
      </c>
      <c r="C65" s="12">
        <f t="shared" si="7"/>
        <v>0</v>
      </c>
      <c r="D65" s="3">
        <f t="shared" si="7"/>
        <v>99.9998041059395</v>
      </c>
      <c r="E65" s="13">
        <f t="shared" si="7"/>
        <v>99.9998041059395</v>
      </c>
      <c r="F65" s="13">
        <f t="shared" si="7"/>
        <v>253.62387214719587</v>
      </c>
      <c r="G65" s="13">
        <f t="shared" si="7"/>
        <v>2116.584814216478</v>
      </c>
      <c r="H65" s="13">
        <f t="shared" si="7"/>
        <v>2368.8303208381562</v>
      </c>
      <c r="I65" s="13">
        <f t="shared" si="7"/>
        <v>602.1967237048793</v>
      </c>
      <c r="J65" s="13">
        <f t="shared" si="7"/>
        <v>2800.4418881952724</v>
      </c>
      <c r="K65" s="13">
        <f t="shared" si="7"/>
        <v>2277.800136425648</v>
      </c>
      <c r="L65" s="13">
        <f t="shared" si="7"/>
        <v>2117.6329141318197</v>
      </c>
      <c r="M65" s="13">
        <f t="shared" si="7"/>
        <v>2360.697438166987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974.7422702380192</v>
      </c>
      <c r="W65" s="13">
        <f t="shared" si="7"/>
        <v>109.12082745651152</v>
      </c>
      <c r="X65" s="13">
        <f t="shared" si="7"/>
        <v>0</v>
      </c>
      <c r="Y65" s="13">
        <f t="shared" si="7"/>
        <v>0</v>
      </c>
      <c r="Z65" s="14">
        <f t="shared" si="7"/>
        <v>99.9998041059395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99.97560975609755</v>
      </c>
      <c r="E66" s="16">
        <f t="shared" si="7"/>
        <v>99.97560975609755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-0.6779661016949152</v>
      </c>
      <c r="K66" s="16">
        <f t="shared" si="7"/>
        <v>-1.2232415902140672</v>
      </c>
      <c r="L66" s="16">
        <f t="shared" si="7"/>
        <v>0</v>
      </c>
      <c r="M66" s="16">
        <f t="shared" si="7"/>
        <v>-0.5581395348837209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-0.2743484224965706</v>
      </c>
      <c r="W66" s="16">
        <f t="shared" si="7"/>
        <v>100.6829268292683</v>
      </c>
      <c r="X66" s="16">
        <f t="shared" si="7"/>
        <v>0</v>
      </c>
      <c r="Y66" s="16">
        <f t="shared" si="7"/>
        <v>0</v>
      </c>
      <c r="Z66" s="17">
        <f t="shared" si="7"/>
        <v>99.97560975609755</v>
      </c>
    </row>
    <row r="67" spans="1:26" ht="13.5" hidden="1">
      <c r="A67" s="41" t="s">
        <v>285</v>
      </c>
      <c r="B67" s="24">
        <v>625263</v>
      </c>
      <c r="C67" s="24"/>
      <c r="D67" s="25">
        <v>514580</v>
      </c>
      <c r="E67" s="26">
        <v>514580</v>
      </c>
      <c r="F67" s="26">
        <v>305616</v>
      </c>
      <c r="G67" s="26">
        <v>31252</v>
      </c>
      <c r="H67" s="26">
        <v>34113</v>
      </c>
      <c r="I67" s="26">
        <v>370981</v>
      </c>
      <c r="J67" s="26">
        <v>28809</v>
      </c>
      <c r="K67" s="26">
        <v>29647</v>
      </c>
      <c r="L67" s="26">
        <v>42040</v>
      </c>
      <c r="M67" s="26">
        <v>100496</v>
      </c>
      <c r="N67" s="26"/>
      <c r="O67" s="26"/>
      <c r="P67" s="26"/>
      <c r="Q67" s="26"/>
      <c r="R67" s="26"/>
      <c r="S67" s="26"/>
      <c r="T67" s="26"/>
      <c r="U67" s="26"/>
      <c r="V67" s="26">
        <v>471477</v>
      </c>
      <c r="W67" s="26">
        <v>257290</v>
      </c>
      <c r="X67" s="26"/>
      <c r="Y67" s="25"/>
      <c r="Z67" s="27">
        <v>514580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621345</v>
      </c>
      <c r="C69" s="19"/>
      <c r="D69" s="20">
        <v>510480</v>
      </c>
      <c r="E69" s="21">
        <v>510480</v>
      </c>
      <c r="F69" s="21">
        <v>305226</v>
      </c>
      <c r="G69" s="21">
        <v>30950</v>
      </c>
      <c r="H69" s="21">
        <v>33693</v>
      </c>
      <c r="I69" s="21">
        <v>369869</v>
      </c>
      <c r="J69" s="21">
        <v>28514</v>
      </c>
      <c r="K69" s="21">
        <v>29320</v>
      </c>
      <c r="L69" s="21">
        <v>41587</v>
      </c>
      <c r="M69" s="21">
        <v>99421</v>
      </c>
      <c r="N69" s="21"/>
      <c r="O69" s="21"/>
      <c r="P69" s="21"/>
      <c r="Q69" s="21"/>
      <c r="R69" s="21"/>
      <c r="S69" s="21"/>
      <c r="T69" s="21"/>
      <c r="U69" s="21"/>
      <c r="V69" s="21">
        <v>469290</v>
      </c>
      <c r="W69" s="21">
        <v>255240</v>
      </c>
      <c r="X69" s="21"/>
      <c r="Y69" s="20"/>
      <c r="Z69" s="23">
        <v>510480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621345</v>
      </c>
      <c r="C74" s="19"/>
      <c r="D74" s="20">
        <v>510480</v>
      </c>
      <c r="E74" s="21">
        <v>510480</v>
      </c>
      <c r="F74" s="21">
        <v>305226</v>
      </c>
      <c r="G74" s="21">
        <v>30950</v>
      </c>
      <c r="H74" s="21">
        <v>33693</v>
      </c>
      <c r="I74" s="21">
        <v>369869</v>
      </c>
      <c r="J74" s="21">
        <v>28514</v>
      </c>
      <c r="K74" s="21">
        <v>29320</v>
      </c>
      <c r="L74" s="21">
        <v>41587</v>
      </c>
      <c r="M74" s="21">
        <v>99421</v>
      </c>
      <c r="N74" s="21"/>
      <c r="O74" s="21"/>
      <c r="P74" s="21"/>
      <c r="Q74" s="21"/>
      <c r="R74" s="21"/>
      <c r="S74" s="21"/>
      <c r="T74" s="21"/>
      <c r="U74" s="21"/>
      <c r="V74" s="21">
        <v>469290</v>
      </c>
      <c r="W74" s="21">
        <v>255240</v>
      </c>
      <c r="X74" s="21"/>
      <c r="Y74" s="20"/>
      <c r="Z74" s="23">
        <v>510480</v>
      </c>
    </row>
    <row r="75" spans="1:26" ht="13.5" hidden="1">
      <c r="A75" s="40" t="s">
        <v>110</v>
      </c>
      <c r="B75" s="28">
        <v>3918</v>
      </c>
      <c r="C75" s="28"/>
      <c r="D75" s="29">
        <v>4100</v>
      </c>
      <c r="E75" s="30">
        <v>4100</v>
      </c>
      <c r="F75" s="30">
        <v>390</v>
      </c>
      <c r="G75" s="30">
        <v>302</v>
      </c>
      <c r="H75" s="30">
        <v>420</v>
      </c>
      <c r="I75" s="30">
        <v>1112</v>
      </c>
      <c r="J75" s="30">
        <v>295</v>
      </c>
      <c r="K75" s="30">
        <v>327</v>
      </c>
      <c r="L75" s="30">
        <v>453</v>
      </c>
      <c r="M75" s="30">
        <v>1075</v>
      </c>
      <c r="N75" s="30"/>
      <c r="O75" s="30"/>
      <c r="P75" s="30"/>
      <c r="Q75" s="30"/>
      <c r="R75" s="30"/>
      <c r="S75" s="30"/>
      <c r="T75" s="30"/>
      <c r="U75" s="30"/>
      <c r="V75" s="30">
        <v>2187</v>
      </c>
      <c r="W75" s="30">
        <v>2050</v>
      </c>
      <c r="X75" s="30"/>
      <c r="Y75" s="29"/>
      <c r="Z75" s="31">
        <v>4100</v>
      </c>
    </row>
    <row r="76" spans="1:26" ht="13.5" hidden="1">
      <c r="A76" s="42" t="s">
        <v>286</v>
      </c>
      <c r="B76" s="32">
        <v>1388794</v>
      </c>
      <c r="C76" s="32"/>
      <c r="D76" s="33">
        <v>514578</v>
      </c>
      <c r="E76" s="34">
        <v>514578</v>
      </c>
      <c r="F76" s="34">
        <v>791037</v>
      </c>
      <c r="G76" s="34">
        <v>681699</v>
      </c>
      <c r="H76" s="34">
        <v>816667</v>
      </c>
      <c r="I76" s="34">
        <v>2289403</v>
      </c>
      <c r="J76" s="34">
        <v>821483</v>
      </c>
      <c r="K76" s="34">
        <v>686366</v>
      </c>
      <c r="L76" s="34">
        <v>894842</v>
      </c>
      <c r="M76" s="34">
        <v>2402691</v>
      </c>
      <c r="N76" s="34"/>
      <c r="O76" s="34"/>
      <c r="P76" s="34"/>
      <c r="Q76" s="34"/>
      <c r="R76" s="34"/>
      <c r="S76" s="34"/>
      <c r="T76" s="34"/>
      <c r="U76" s="34"/>
      <c r="V76" s="34">
        <v>4692094</v>
      </c>
      <c r="W76" s="34">
        <v>280584</v>
      </c>
      <c r="X76" s="34"/>
      <c r="Y76" s="33"/>
      <c r="Z76" s="35">
        <v>514578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1384876</v>
      </c>
      <c r="C78" s="19"/>
      <c r="D78" s="20">
        <v>510479</v>
      </c>
      <c r="E78" s="21">
        <v>510479</v>
      </c>
      <c r="F78" s="21">
        <v>791037</v>
      </c>
      <c r="G78" s="21">
        <v>681699</v>
      </c>
      <c r="H78" s="21">
        <v>816667</v>
      </c>
      <c r="I78" s="21">
        <v>2289403</v>
      </c>
      <c r="J78" s="21">
        <v>821485</v>
      </c>
      <c r="K78" s="21">
        <v>686370</v>
      </c>
      <c r="L78" s="21">
        <v>894842</v>
      </c>
      <c r="M78" s="21">
        <v>2402697</v>
      </c>
      <c r="N78" s="21"/>
      <c r="O78" s="21"/>
      <c r="P78" s="21"/>
      <c r="Q78" s="21"/>
      <c r="R78" s="21"/>
      <c r="S78" s="21"/>
      <c r="T78" s="21"/>
      <c r="U78" s="21"/>
      <c r="V78" s="21">
        <v>4692100</v>
      </c>
      <c r="W78" s="21">
        <v>278520</v>
      </c>
      <c r="X78" s="21"/>
      <c r="Y78" s="20"/>
      <c r="Z78" s="23">
        <v>510479</v>
      </c>
    </row>
    <row r="79" spans="1:26" ht="13.5" hidden="1">
      <c r="A79" s="39" t="s">
        <v>103</v>
      </c>
      <c r="B79" s="19"/>
      <c r="C79" s="19"/>
      <c r="D79" s="20"/>
      <c r="E79" s="21"/>
      <c r="F79" s="21">
        <v>11754</v>
      </c>
      <c r="G79" s="21">
        <v>20740</v>
      </c>
      <c r="H79" s="21">
        <v>12506</v>
      </c>
      <c r="I79" s="21">
        <v>45000</v>
      </c>
      <c r="J79" s="21">
        <v>16926</v>
      </c>
      <c r="K79" s="21">
        <v>13643</v>
      </c>
      <c r="L79" s="21">
        <v>9407</v>
      </c>
      <c r="M79" s="21">
        <v>39976</v>
      </c>
      <c r="N79" s="21"/>
      <c r="O79" s="21"/>
      <c r="P79" s="21"/>
      <c r="Q79" s="21"/>
      <c r="R79" s="21"/>
      <c r="S79" s="21"/>
      <c r="T79" s="21"/>
      <c r="U79" s="21"/>
      <c r="V79" s="21">
        <v>84976</v>
      </c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>
        <v>3235</v>
      </c>
      <c r="G80" s="21">
        <v>3065</v>
      </c>
      <c r="H80" s="21">
        <v>3017</v>
      </c>
      <c r="I80" s="21">
        <v>9317</v>
      </c>
      <c r="J80" s="21">
        <v>3152</v>
      </c>
      <c r="K80" s="21">
        <v>3041</v>
      </c>
      <c r="L80" s="21">
        <v>2475</v>
      </c>
      <c r="M80" s="21">
        <v>8668</v>
      </c>
      <c r="N80" s="21"/>
      <c r="O80" s="21"/>
      <c r="P80" s="21"/>
      <c r="Q80" s="21"/>
      <c r="R80" s="21"/>
      <c r="S80" s="21"/>
      <c r="T80" s="21"/>
      <c r="U80" s="21"/>
      <c r="V80" s="21">
        <v>17985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17773</v>
      </c>
      <c r="C81" s="19"/>
      <c r="D81" s="20"/>
      <c r="E81" s="21"/>
      <c r="F81" s="21">
        <v>187</v>
      </c>
      <c r="G81" s="21">
        <v>244</v>
      </c>
      <c r="H81" s="21">
        <v>466</v>
      </c>
      <c r="I81" s="21">
        <v>897</v>
      </c>
      <c r="J81" s="21">
        <v>488</v>
      </c>
      <c r="K81" s="21"/>
      <c r="L81" s="21">
        <v>246</v>
      </c>
      <c r="M81" s="21">
        <v>734</v>
      </c>
      <c r="N81" s="21"/>
      <c r="O81" s="21"/>
      <c r="P81" s="21"/>
      <c r="Q81" s="21"/>
      <c r="R81" s="21"/>
      <c r="S81" s="21"/>
      <c r="T81" s="21"/>
      <c r="U81" s="21"/>
      <c r="V81" s="21">
        <v>1631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204108</v>
      </c>
      <c r="C82" s="19"/>
      <c r="D82" s="20"/>
      <c r="E82" s="21"/>
      <c r="F82" s="21">
        <v>1735</v>
      </c>
      <c r="G82" s="21">
        <v>2567</v>
      </c>
      <c r="H82" s="21">
        <v>2548</v>
      </c>
      <c r="I82" s="21">
        <v>6850</v>
      </c>
      <c r="J82" s="21">
        <v>2401</v>
      </c>
      <c r="K82" s="21">
        <v>1835</v>
      </c>
      <c r="L82" s="21">
        <v>2054</v>
      </c>
      <c r="M82" s="21">
        <v>6290</v>
      </c>
      <c r="N82" s="21"/>
      <c r="O82" s="21"/>
      <c r="P82" s="21"/>
      <c r="Q82" s="21"/>
      <c r="R82" s="21"/>
      <c r="S82" s="21"/>
      <c r="T82" s="21"/>
      <c r="U82" s="21"/>
      <c r="V82" s="21">
        <v>13140</v>
      </c>
      <c r="W82" s="21"/>
      <c r="X82" s="21"/>
      <c r="Y82" s="20"/>
      <c r="Z82" s="23"/>
    </row>
    <row r="83" spans="1:26" ht="13.5" hidden="1">
      <c r="A83" s="39" t="s">
        <v>107</v>
      </c>
      <c r="B83" s="19">
        <v>1162995</v>
      </c>
      <c r="C83" s="19"/>
      <c r="D83" s="20">
        <v>510479</v>
      </c>
      <c r="E83" s="21">
        <v>510479</v>
      </c>
      <c r="F83" s="21">
        <v>774126</v>
      </c>
      <c r="G83" s="21">
        <v>655083</v>
      </c>
      <c r="H83" s="21">
        <v>798130</v>
      </c>
      <c r="I83" s="21">
        <v>2227339</v>
      </c>
      <c r="J83" s="21">
        <v>798518</v>
      </c>
      <c r="K83" s="21">
        <v>667851</v>
      </c>
      <c r="L83" s="21">
        <v>880660</v>
      </c>
      <c r="M83" s="21">
        <v>2347029</v>
      </c>
      <c r="N83" s="21"/>
      <c r="O83" s="21"/>
      <c r="P83" s="21"/>
      <c r="Q83" s="21"/>
      <c r="R83" s="21"/>
      <c r="S83" s="21"/>
      <c r="T83" s="21"/>
      <c r="U83" s="21"/>
      <c r="V83" s="21">
        <v>4574368</v>
      </c>
      <c r="W83" s="21">
        <v>278520</v>
      </c>
      <c r="X83" s="21"/>
      <c r="Y83" s="20"/>
      <c r="Z83" s="23">
        <v>510479</v>
      </c>
    </row>
    <row r="84" spans="1:26" ht="13.5" hidden="1">
      <c r="A84" s="40" t="s">
        <v>110</v>
      </c>
      <c r="B84" s="28">
        <v>3918</v>
      </c>
      <c r="C84" s="28"/>
      <c r="D84" s="29">
        <v>4099</v>
      </c>
      <c r="E84" s="30">
        <v>4099</v>
      </c>
      <c r="F84" s="30"/>
      <c r="G84" s="30"/>
      <c r="H84" s="30"/>
      <c r="I84" s="30"/>
      <c r="J84" s="30">
        <v>-2</v>
      </c>
      <c r="K84" s="30">
        <v>-4</v>
      </c>
      <c r="L84" s="30"/>
      <c r="M84" s="30">
        <v>-6</v>
      </c>
      <c r="N84" s="30"/>
      <c r="O84" s="30"/>
      <c r="P84" s="30"/>
      <c r="Q84" s="30"/>
      <c r="R84" s="30"/>
      <c r="S84" s="30"/>
      <c r="T84" s="30"/>
      <c r="U84" s="30"/>
      <c r="V84" s="30">
        <v>-6</v>
      </c>
      <c r="W84" s="30">
        <v>2064</v>
      </c>
      <c r="X84" s="30"/>
      <c r="Y84" s="29"/>
      <c r="Z84" s="31">
        <v>4099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56035370</v>
      </c>
      <c r="D5" s="153">
        <f>SUM(D6:D8)</f>
        <v>0</v>
      </c>
      <c r="E5" s="154">
        <f t="shared" si="0"/>
        <v>56129070</v>
      </c>
      <c r="F5" s="100">
        <f t="shared" si="0"/>
        <v>56129070</v>
      </c>
      <c r="G5" s="100">
        <f t="shared" si="0"/>
        <v>20102357</v>
      </c>
      <c r="H5" s="100">
        <f t="shared" si="0"/>
        <v>802783</v>
      </c>
      <c r="I5" s="100">
        <f t="shared" si="0"/>
        <v>1861897</v>
      </c>
      <c r="J5" s="100">
        <f t="shared" si="0"/>
        <v>22767037</v>
      </c>
      <c r="K5" s="100">
        <f t="shared" si="0"/>
        <v>1118961</v>
      </c>
      <c r="L5" s="100">
        <f t="shared" si="0"/>
        <v>771432</v>
      </c>
      <c r="M5" s="100">
        <f t="shared" si="0"/>
        <v>16587796</v>
      </c>
      <c r="N5" s="100">
        <f t="shared" si="0"/>
        <v>18478189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41245226</v>
      </c>
      <c r="X5" s="100">
        <f t="shared" si="0"/>
        <v>28064535</v>
      </c>
      <c r="Y5" s="100">
        <f t="shared" si="0"/>
        <v>13180691</v>
      </c>
      <c r="Z5" s="137">
        <f>+IF(X5&lt;&gt;0,+(Y5/X5)*100,0)</f>
        <v>46.96564899436246</v>
      </c>
      <c r="AA5" s="153">
        <f>SUM(AA6:AA8)</f>
        <v>56129070</v>
      </c>
    </row>
    <row r="6" spans="1:27" ht="13.5">
      <c r="A6" s="138" t="s">
        <v>75</v>
      </c>
      <c r="B6" s="136"/>
      <c r="C6" s="155">
        <v>50571043</v>
      </c>
      <c r="D6" s="155"/>
      <c r="E6" s="156">
        <v>3958770</v>
      </c>
      <c r="F6" s="60">
        <v>3958770</v>
      </c>
      <c r="G6" s="60">
        <v>475250</v>
      </c>
      <c r="H6" s="60">
        <v>2673</v>
      </c>
      <c r="I6" s="60">
        <v>1216019</v>
      </c>
      <c r="J6" s="60">
        <v>1693942</v>
      </c>
      <c r="K6" s="60">
        <v>1222776</v>
      </c>
      <c r="L6" s="60">
        <v>467269</v>
      </c>
      <c r="M6" s="60">
        <v>461731</v>
      </c>
      <c r="N6" s="60">
        <v>2151776</v>
      </c>
      <c r="O6" s="60"/>
      <c r="P6" s="60"/>
      <c r="Q6" s="60"/>
      <c r="R6" s="60"/>
      <c r="S6" s="60"/>
      <c r="T6" s="60"/>
      <c r="U6" s="60"/>
      <c r="V6" s="60"/>
      <c r="W6" s="60">
        <v>3845718</v>
      </c>
      <c r="X6" s="60">
        <v>1979385</v>
      </c>
      <c r="Y6" s="60">
        <v>1866333</v>
      </c>
      <c r="Z6" s="140">
        <v>94.29</v>
      </c>
      <c r="AA6" s="155">
        <v>3958770</v>
      </c>
    </row>
    <row r="7" spans="1:27" ht="13.5">
      <c r="A7" s="138" t="s">
        <v>76</v>
      </c>
      <c r="B7" s="136"/>
      <c r="C7" s="157">
        <v>5449185</v>
      </c>
      <c r="D7" s="157"/>
      <c r="E7" s="158">
        <v>52170300</v>
      </c>
      <c r="F7" s="159">
        <v>52170300</v>
      </c>
      <c r="G7" s="159">
        <v>19625749</v>
      </c>
      <c r="H7" s="159">
        <v>798752</v>
      </c>
      <c r="I7" s="159">
        <v>644520</v>
      </c>
      <c r="J7" s="159">
        <v>21069021</v>
      </c>
      <c r="K7" s="159">
        <v>-105173</v>
      </c>
      <c r="L7" s="159">
        <v>302805</v>
      </c>
      <c r="M7" s="159">
        <v>16124707</v>
      </c>
      <c r="N7" s="159">
        <v>16322339</v>
      </c>
      <c r="O7" s="159"/>
      <c r="P7" s="159"/>
      <c r="Q7" s="159"/>
      <c r="R7" s="159"/>
      <c r="S7" s="159"/>
      <c r="T7" s="159"/>
      <c r="U7" s="159"/>
      <c r="V7" s="159"/>
      <c r="W7" s="159">
        <v>37391360</v>
      </c>
      <c r="X7" s="159">
        <v>26085150</v>
      </c>
      <c r="Y7" s="159">
        <v>11306210</v>
      </c>
      <c r="Z7" s="141">
        <v>43.34</v>
      </c>
      <c r="AA7" s="157">
        <v>52170300</v>
      </c>
    </row>
    <row r="8" spans="1:27" ht="13.5">
      <c r="A8" s="138" t="s">
        <v>77</v>
      </c>
      <c r="B8" s="136"/>
      <c r="C8" s="155">
        <v>15142</v>
      </c>
      <c r="D8" s="155"/>
      <c r="E8" s="156"/>
      <c r="F8" s="60"/>
      <c r="G8" s="60">
        <v>1358</v>
      </c>
      <c r="H8" s="60">
        <v>1358</v>
      </c>
      <c r="I8" s="60">
        <v>1358</v>
      </c>
      <c r="J8" s="60">
        <v>4074</v>
      </c>
      <c r="K8" s="60">
        <v>1358</v>
      </c>
      <c r="L8" s="60">
        <v>1358</v>
      </c>
      <c r="M8" s="60">
        <v>1358</v>
      </c>
      <c r="N8" s="60">
        <v>4074</v>
      </c>
      <c r="O8" s="60"/>
      <c r="P8" s="60"/>
      <c r="Q8" s="60"/>
      <c r="R8" s="60"/>
      <c r="S8" s="60"/>
      <c r="T8" s="60"/>
      <c r="U8" s="60"/>
      <c r="V8" s="60"/>
      <c r="W8" s="60">
        <v>8148</v>
      </c>
      <c r="X8" s="60"/>
      <c r="Y8" s="60">
        <v>8148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12141676</v>
      </c>
      <c r="D9" s="153">
        <f>SUM(D10:D14)</f>
        <v>0</v>
      </c>
      <c r="E9" s="154">
        <f t="shared" si="1"/>
        <v>12130150</v>
      </c>
      <c r="F9" s="100">
        <f t="shared" si="1"/>
        <v>12130150</v>
      </c>
      <c r="G9" s="100">
        <f t="shared" si="1"/>
        <v>7543150</v>
      </c>
      <c r="H9" s="100">
        <f t="shared" si="1"/>
        <v>262822</v>
      </c>
      <c r="I9" s="100">
        <f t="shared" si="1"/>
        <v>690221</v>
      </c>
      <c r="J9" s="100">
        <f t="shared" si="1"/>
        <v>8496193</v>
      </c>
      <c r="K9" s="100">
        <f t="shared" si="1"/>
        <v>849914</v>
      </c>
      <c r="L9" s="100">
        <f t="shared" si="1"/>
        <v>325367</v>
      </c>
      <c r="M9" s="100">
        <f t="shared" si="1"/>
        <v>271680</v>
      </c>
      <c r="N9" s="100">
        <f t="shared" si="1"/>
        <v>1446961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9943154</v>
      </c>
      <c r="X9" s="100">
        <f t="shared" si="1"/>
        <v>6065075</v>
      </c>
      <c r="Y9" s="100">
        <f t="shared" si="1"/>
        <v>3878079</v>
      </c>
      <c r="Z9" s="137">
        <f>+IF(X9&lt;&gt;0,+(Y9/X9)*100,0)</f>
        <v>63.94115489091231</v>
      </c>
      <c r="AA9" s="153">
        <f>SUM(AA10:AA14)</f>
        <v>12130150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11915925</v>
      </c>
      <c r="D11" s="155"/>
      <c r="E11" s="156">
        <v>11905160</v>
      </c>
      <c r="F11" s="60">
        <v>11905160</v>
      </c>
      <c r="G11" s="60">
        <v>7540754</v>
      </c>
      <c r="H11" s="60">
        <v>259162</v>
      </c>
      <c r="I11" s="60">
        <v>683941</v>
      </c>
      <c r="J11" s="60">
        <v>8483857</v>
      </c>
      <c r="K11" s="60">
        <v>838420</v>
      </c>
      <c r="L11" s="60">
        <v>320626</v>
      </c>
      <c r="M11" s="60">
        <v>271211</v>
      </c>
      <c r="N11" s="60">
        <v>1430257</v>
      </c>
      <c r="O11" s="60"/>
      <c r="P11" s="60"/>
      <c r="Q11" s="60"/>
      <c r="R11" s="60"/>
      <c r="S11" s="60"/>
      <c r="T11" s="60"/>
      <c r="U11" s="60"/>
      <c r="V11" s="60"/>
      <c r="W11" s="60">
        <v>9914114</v>
      </c>
      <c r="X11" s="60">
        <v>5952580</v>
      </c>
      <c r="Y11" s="60">
        <v>3961534</v>
      </c>
      <c r="Z11" s="140">
        <v>66.55</v>
      </c>
      <c r="AA11" s="155">
        <v>11905160</v>
      </c>
    </row>
    <row r="12" spans="1:27" ht="13.5">
      <c r="A12" s="138" t="s">
        <v>81</v>
      </c>
      <c r="B12" s="136"/>
      <c r="C12" s="155">
        <v>122857</v>
      </c>
      <c r="D12" s="155"/>
      <c r="E12" s="156">
        <v>93750</v>
      </c>
      <c r="F12" s="60">
        <v>93750</v>
      </c>
      <c r="G12" s="60">
        <v>2396</v>
      </c>
      <c r="H12" s="60">
        <v>3660</v>
      </c>
      <c r="I12" s="60">
        <v>6280</v>
      </c>
      <c r="J12" s="60">
        <v>12336</v>
      </c>
      <c r="K12" s="60">
        <v>11494</v>
      </c>
      <c r="L12" s="60">
        <v>4741</v>
      </c>
      <c r="M12" s="60">
        <v>469</v>
      </c>
      <c r="N12" s="60">
        <v>16704</v>
      </c>
      <c r="O12" s="60"/>
      <c r="P12" s="60"/>
      <c r="Q12" s="60"/>
      <c r="R12" s="60"/>
      <c r="S12" s="60"/>
      <c r="T12" s="60"/>
      <c r="U12" s="60"/>
      <c r="V12" s="60"/>
      <c r="W12" s="60">
        <v>29040</v>
      </c>
      <c r="X12" s="60">
        <v>46875</v>
      </c>
      <c r="Y12" s="60">
        <v>-17835</v>
      </c>
      <c r="Z12" s="140">
        <v>-38.05</v>
      </c>
      <c r="AA12" s="155">
        <v>93750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102894</v>
      </c>
      <c r="D14" s="157"/>
      <c r="E14" s="158">
        <v>131240</v>
      </c>
      <c r="F14" s="159">
        <v>131240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65620</v>
      </c>
      <c r="Y14" s="159">
        <v>-65620</v>
      </c>
      <c r="Z14" s="141">
        <v>-100</v>
      </c>
      <c r="AA14" s="157">
        <v>131240</v>
      </c>
    </row>
    <row r="15" spans="1:27" ht="13.5">
      <c r="A15" s="135" t="s">
        <v>84</v>
      </c>
      <c r="B15" s="142"/>
      <c r="C15" s="153">
        <f aca="true" t="shared" si="2" ref="C15:Y15">SUM(C16:C18)</f>
        <v>41432007</v>
      </c>
      <c r="D15" s="153">
        <f>SUM(D16:D18)</f>
        <v>0</v>
      </c>
      <c r="E15" s="154">
        <f t="shared" si="2"/>
        <v>39898340</v>
      </c>
      <c r="F15" s="100">
        <f t="shared" si="2"/>
        <v>39898340</v>
      </c>
      <c r="G15" s="100">
        <f t="shared" si="2"/>
        <v>2898567</v>
      </c>
      <c r="H15" s="100">
        <f t="shared" si="2"/>
        <v>3339962</v>
      </c>
      <c r="I15" s="100">
        <f t="shared" si="2"/>
        <v>4832033</v>
      </c>
      <c r="J15" s="100">
        <f t="shared" si="2"/>
        <v>11070562</v>
      </c>
      <c r="K15" s="100">
        <f t="shared" si="2"/>
        <v>5505184</v>
      </c>
      <c r="L15" s="100">
        <f t="shared" si="2"/>
        <v>5335078</v>
      </c>
      <c r="M15" s="100">
        <f t="shared" si="2"/>
        <v>5659554</v>
      </c>
      <c r="N15" s="100">
        <f t="shared" si="2"/>
        <v>16499816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27570378</v>
      </c>
      <c r="X15" s="100">
        <f t="shared" si="2"/>
        <v>19949170</v>
      </c>
      <c r="Y15" s="100">
        <f t="shared" si="2"/>
        <v>7621208</v>
      </c>
      <c r="Z15" s="137">
        <f>+IF(X15&lt;&gt;0,+(Y15/X15)*100,0)</f>
        <v>38.20313326318839</v>
      </c>
      <c r="AA15" s="153">
        <f>SUM(AA16:AA18)</f>
        <v>39898340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41364133</v>
      </c>
      <c r="D17" s="155"/>
      <c r="E17" s="156">
        <v>39778340</v>
      </c>
      <c r="F17" s="60">
        <v>39778340</v>
      </c>
      <c r="G17" s="60">
        <v>2898567</v>
      </c>
      <c r="H17" s="60">
        <v>3339962</v>
      </c>
      <c r="I17" s="60">
        <v>4832033</v>
      </c>
      <c r="J17" s="60">
        <v>11070562</v>
      </c>
      <c r="K17" s="60">
        <v>5500917</v>
      </c>
      <c r="L17" s="60">
        <v>5335078</v>
      </c>
      <c r="M17" s="60">
        <v>5659554</v>
      </c>
      <c r="N17" s="60">
        <v>16495549</v>
      </c>
      <c r="O17" s="60"/>
      <c r="P17" s="60"/>
      <c r="Q17" s="60"/>
      <c r="R17" s="60"/>
      <c r="S17" s="60"/>
      <c r="T17" s="60"/>
      <c r="U17" s="60"/>
      <c r="V17" s="60"/>
      <c r="W17" s="60">
        <v>27566111</v>
      </c>
      <c r="X17" s="60">
        <v>19889170</v>
      </c>
      <c r="Y17" s="60">
        <v>7676941</v>
      </c>
      <c r="Z17" s="140">
        <v>38.6</v>
      </c>
      <c r="AA17" s="155">
        <v>39778340</v>
      </c>
    </row>
    <row r="18" spans="1:27" ht="13.5">
      <c r="A18" s="138" t="s">
        <v>87</v>
      </c>
      <c r="B18" s="136"/>
      <c r="C18" s="155">
        <v>67874</v>
      </c>
      <c r="D18" s="155"/>
      <c r="E18" s="156">
        <v>120000</v>
      </c>
      <c r="F18" s="60">
        <v>120000</v>
      </c>
      <c r="G18" s="60"/>
      <c r="H18" s="60"/>
      <c r="I18" s="60"/>
      <c r="J18" s="60"/>
      <c r="K18" s="60">
        <v>4267</v>
      </c>
      <c r="L18" s="60"/>
      <c r="M18" s="60"/>
      <c r="N18" s="60">
        <v>4267</v>
      </c>
      <c r="O18" s="60"/>
      <c r="P18" s="60"/>
      <c r="Q18" s="60"/>
      <c r="R18" s="60"/>
      <c r="S18" s="60"/>
      <c r="T18" s="60"/>
      <c r="U18" s="60"/>
      <c r="V18" s="60"/>
      <c r="W18" s="60">
        <v>4267</v>
      </c>
      <c r="X18" s="60">
        <v>60000</v>
      </c>
      <c r="Y18" s="60">
        <v>-55733</v>
      </c>
      <c r="Z18" s="140">
        <v>-92.89</v>
      </c>
      <c r="AA18" s="155">
        <v>120000</v>
      </c>
    </row>
    <row r="19" spans="1:27" ht="13.5">
      <c r="A19" s="135" t="s">
        <v>88</v>
      </c>
      <c r="B19" s="142"/>
      <c r="C19" s="153">
        <f aca="true" t="shared" si="3" ref="C19:Y19">SUM(C20:C23)</f>
        <v>15784</v>
      </c>
      <c r="D19" s="153">
        <f>SUM(D20:D23)</f>
        <v>0</v>
      </c>
      <c r="E19" s="154">
        <f t="shared" si="3"/>
        <v>7500</v>
      </c>
      <c r="F19" s="100">
        <f t="shared" si="3"/>
        <v>7500</v>
      </c>
      <c r="G19" s="100">
        <f t="shared" si="3"/>
        <v>0</v>
      </c>
      <c r="H19" s="100">
        <f t="shared" si="3"/>
        <v>0</v>
      </c>
      <c r="I19" s="100">
        <f t="shared" si="3"/>
        <v>7500</v>
      </c>
      <c r="J19" s="100">
        <f t="shared" si="3"/>
        <v>7500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7500</v>
      </c>
      <c r="X19" s="100">
        <f t="shared" si="3"/>
        <v>3750</v>
      </c>
      <c r="Y19" s="100">
        <f t="shared" si="3"/>
        <v>3750</v>
      </c>
      <c r="Z19" s="137">
        <f>+IF(X19&lt;&gt;0,+(Y19/X19)*100,0)</f>
        <v>100</v>
      </c>
      <c r="AA19" s="153">
        <f>SUM(AA20:AA23)</f>
        <v>7500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15784</v>
      </c>
      <c r="D23" s="155"/>
      <c r="E23" s="156">
        <v>7500</v>
      </c>
      <c r="F23" s="60">
        <v>7500</v>
      </c>
      <c r="G23" s="60"/>
      <c r="H23" s="60"/>
      <c r="I23" s="60">
        <v>7500</v>
      </c>
      <c r="J23" s="60">
        <v>7500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7500</v>
      </c>
      <c r="X23" s="60">
        <v>3750</v>
      </c>
      <c r="Y23" s="60">
        <v>3750</v>
      </c>
      <c r="Z23" s="140">
        <v>100</v>
      </c>
      <c r="AA23" s="155">
        <v>7500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109624837</v>
      </c>
      <c r="D25" s="168">
        <f>+D5+D9+D15+D19+D24</f>
        <v>0</v>
      </c>
      <c r="E25" s="169">
        <f t="shared" si="4"/>
        <v>108165060</v>
      </c>
      <c r="F25" s="73">
        <f t="shared" si="4"/>
        <v>108165060</v>
      </c>
      <c r="G25" s="73">
        <f t="shared" si="4"/>
        <v>30544074</v>
      </c>
      <c r="H25" s="73">
        <f t="shared" si="4"/>
        <v>4405567</v>
      </c>
      <c r="I25" s="73">
        <f t="shared" si="4"/>
        <v>7391651</v>
      </c>
      <c r="J25" s="73">
        <f t="shared" si="4"/>
        <v>42341292</v>
      </c>
      <c r="K25" s="73">
        <f t="shared" si="4"/>
        <v>7474059</v>
      </c>
      <c r="L25" s="73">
        <f t="shared" si="4"/>
        <v>6431877</v>
      </c>
      <c r="M25" s="73">
        <f t="shared" si="4"/>
        <v>22519030</v>
      </c>
      <c r="N25" s="73">
        <f t="shared" si="4"/>
        <v>36424966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78766258</v>
      </c>
      <c r="X25" s="73">
        <f t="shared" si="4"/>
        <v>54082530</v>
      </c>
      <c r="Y25" s="73">
        <f t="shared" si="4"/>
        <v>24683728</v>
      </c>
      <c r="Z25" s="170">
        <f>+IF(X25&lt;&gt;0,+(Y25/X25)*100,0)</f>
        <v>45.6408529704509</v>
      </c>
      <c r="AA25" s="168">
        <f>+AA5+AA9+AA15+AA19+AA24</f>
        <v>108165060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27495608</v>
      </c>
      <c r="D28" s="153">
        <f>SUM(D29:D31)</f>
        <v>0</v>
      </c>
      <c r="E28" s="154">
        <f t="shared" si="5"/>
        <v>30718700</v>
      </c>
      <c r="F28" s="100">
        <f t="shared" si="5"/>
        <v>30718700</v>
      </c>
      <c r="G28" s="100">
        <f t="shared" si="5"/>
        <v>1424016</v>
      </c>
      <c r="H28" s="100">
        <f t="shared" si="5"/>
        <v>2265008</v>
      </c>
      <c r="I28" s="100">
        <f t="shared" si="5"/>
        <v>3192858</v>
      </c>
      <c r="J28" s="100">
        <f t="shared" si="5"/>
        <v>6881882</v>
      </c>
      <c r="K28" s="100">
        <f t="shared" si="5"/>
        <v>2655410</v>
      </c>
      <c r="L28" s="100">
        <f t="shared" si="5"/>
        <v>2636224</v>
      </c>
      <c r="M28" s="100">
        <f t="shared" si="5"/>
        <v>2865458</v>
      </c>
      <c r="N28" s="100">
        <f t="shared" si="5"/>
        <v>8157092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15038974</v>
      </c>
      <c r="X28" s="100">
        <f t="shared" si="5"/>
        <v>15359350</v>
      </c>
      <c r="Y28" s="100">
        <f t="shared" si="5"/>
        <v>-320376</v>
      </c>
      <c r="Z28" s="137">
        <f>+IF(X28&lt;&gt;0,+(Y28/X28)*100,0)</f>
        <v>-2.0858695192179355</v>
      </c>
      <c r="AA28" s="153">
        <f>SUM(AA29:AA31)</f>
        <v>30718700</v>
      </c>
    </row>
    <row r="29" spans="1:27" ht="13.5">
      <c r="A29" s="138" t="s">
        <v>75</v>
      </c>
      <c r="B29" s="136"/>
      <c r="C29" s="155">
        <v>10555401</v>
      </c>
      <c r="D29" s="155"/>
      <c r="E29" s="156">
        <v>8689390</v>
      </c>
      <c r="F29" s="60">
        <v>8689390</v>
      </c>
      <c r="G29" s="60">
        <v>637570</v>
      </c>
      <c r="H29" s="60">
        <v>1293257</v>
      </c>
      <c r="I29" s="60">
        <v>1164949</v>
      </c>
      <c r="J29" s="60">
        <v>3095776</v>
      </c>
      <c r="K29" s="60">
        <v>483046</v>
      </c>
      <c r="L29" s="60">
        <v>973282</v>
      </c>
      <c r="M29" s="60">
        <v>1397960</v>
      </c>
      <c r="N29" s="60">
        <v>2854288</v>
      </c>
      <c r="O29" s="60"/>
      <c r="P29" s="60"/>
      <c r="Q29" s="60"/>
      <c r="R29" s="60"/>
      <c r="S29" s="60"/>
      <c r="T29" s="60"/>
      <c r="U29" s="60"/>
      <c r="V29" s="60"/>
      <c r="W29" s="60">
        <v>5950064</v>
      </c>
      <c r="X29" s="60">
        <v>4344695</v>
      </c>
      <c r="Y29" s="60">
        <v>1605369</v>
      </c>
      <c r="Z29" s="140">
        <v>36.95</v>
      </c>
      <c r="AA29" s="155">
        <v>8689390</v>
      </c>
    </row>
    <row r="30" spans="1:27" ht="13.5">
      <c r="A30" s="138" t="s">
        <v>76</v>
      </c>
      <c r="B30" s="136"/>
      <c r="C30" s="157">
        <v>10414090</v>
      </c>
      <c r="D30" s="157"/>
      <c r="E30" s="158">
        <v>13380070</v>
      </c>
      <c r="F30" s="159">
        <v>13380070</v>
      </c>
      <c r="G30" s="159">
        <v>445503</v>
      </c>
      <c r="H30" s="159">
        <v>527757</v>
      </c>
      <c r="I30" s="159">
        <v>1340685</v>
      </c>
      <c r="J30" s="159">
        <v>2313945</v>
      </c>
      <c r="K30" s="159">
        <v>1482575</v>
      </c>
      <c r="L30" s="159">
        <v>933194</v>
      </c>
      <c r="M30" s="159">
        <v>802874</v>
      </c>
      <c r="N30" s="159">
        <v>3218643</v>
      </c>
      <c r="O30" s="159"/>
      <c r="P30" s="159"/>
      <c r="Q30" s="159"/>
      <c r="R30" s="159"/>
      <c r="S30" s="159"/>
      <c r="T30" s="159"/>
      <c r="U30" s="159"/>
      <c r="V30" s="159"/>
      <c r="W30" s="159">
        <v>5532588</v>
      </c>
      <c r="X30" s="159">
        <v>6690035</v>
      </c>
      <c r="Y30" s="159">
        <v>-1157447</v>
      </c>
      <c r="Z30" s="141">
        <v>-17.3</v>
      </c>
      <c r="AA30" s="157">
        <v>13380070</v>
      </c>
    </row>
    <row r="31" spans="1:27" ht="13.5">
      <c r="A31" s="138" t="s">
        <v>77</v>
      </c>
      <c r="B31" s="136"/>
      <c r="C31" s="155">
        <v>6526117</v>
      </c>
      <c r="D31" s="155"/>
      <c r="E31" s="156">
        <v>8649240</v>
      </c>
      <c r="F31" s="60">
        <v>8649240</v>
      </c>
      <c r="G31" s="60">
        <v>340943</v>
      </c>
      <c r="H31" s="60">
        <v>443994</v>
      </c>
      <c r="I31" s="60">
        <v>687224</v>
      </c>
      <c r="J31" s="60">
        <v>1472161</v>
      </c>
      <c r="K31" s="60">
        <v>689789</v>
      </c>
      <c r="L31" s="60">
        <v>729748</v>
      </c>
      <c r="M31" s="60">
        <v>664624</v>
      </c>
      <c r="N31" s="60">
        <v>2084161</v>
      </c>
      <c r="O31" s="60"/>
      <c r="P31" s="60"/>
      <c r="Q31" s="60"/>
      <c r="R31" s="60"/>
      <c r="S31" s="60"/>
      <c r="T31" s="60"/>
      <c r="U31" s="60"/>
      <c r="V31" s="60"/>
      <c r="W31" s="60">
        <v>3556322</v>
      </c>
      <c r="X31" s="60">
        <v>4324620</v>
      </c>
      <c r="Y31" s="60">
        <v>-768298</v>
      </c>
      <c r="Z31" s="140">
        <v>-17.77</v>
      </c>
      <c r="AA31" s="155">
        <v>8649240</v>
      </c>
    </row>
    <row r="32" spans="1:27" ht="13.5">
      <c r="A32" s="135" t="s">
        <v>78</v>
      </c>
      <c r="B32" s="136"/>
      <c r="C32" s="153">
        <f aca="true" t="shared" si="6" ref="C32:Y32">SUM(C33:C37)</f>
        <v>25004401</v>
      </c>
      <c r="D32" s="153">
        <f>SUM(D33:D37)</f>
        <v>0</v>
      </c>
      <c r="E32" s="154">
        <f t="shared" si="6"/>
        <v>26538250</v>
      </c>
      <c r="F32" s="100">
        <f t="shared" si="6"/>
        <v>26538250</v>
      </c>
      <c r="G32" s="100">
        <f t="shared" si="6"/>
        <v>1328465</v>
      </c>
      <c r="H32" s="100">
        <f t="shared" si="6"/>
        <v>1553515</v>
      </c>
      <c r="I32" s="100">
        <f t="shared" si="6"/>
        <v>2394309</v>
      </c>
      <c r="J32" s="100">
        <f t="shared" si="6"/>
        <v>5276289</v>
      </c>
      <c r="K32" s="100">
        <f t="shared" si="6"/>
        <v>2768473</v>
      </c>
      <c r="L32" s="100">
        <f t="shared" si="6"/>
        <v>2027302</v>
      </c>
      <c r="M32" s="100">
        <f t="shared" si="6"/>
        <v>2468139</v>
      </c>
      <c r="N32" s="100">
        <f t="shared" si="6"/>
        <v>7263914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12540203</v>
      </c>
      <c r="X32" s="100">
        <f t="shared" si="6"/>
        <v>13269125</v>
      </c>
      <c r="Y32" s="100">
        <f t="shared" si="6"/>
        <v>-728922</v>
      </c>
      <c r="Z32" s="137">
        <f>+IF(X32&lt;&gt;0,+(Y32/X32)*100,0)</f>
        <v>-5.493369005115258</v>
      </c>
      <c r="AA32" s="153">
        <f>SUM(AA33:AA37)</f>
        <v>26538250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>
        <v>10230022</v>
      </c>
      <c r="D34" s="155"/>
      <c r="E34" s="156">
        <v>10099030</v>
      </c>
      <c r="F34" s="60">
        <v>10099030</v>
      </c>
      <c r="G34" s="60">
        <v>437368</v>
      </c>
      <c r="H34" s="60">
        <v>641375</v>
      </c>
      <c r="I34" s="60">
        <v>856945</v>
      </c>
      <c r="J34" s="60">
        <v>1935688</v>
      </c>
      <c r="K34" s="60">
        <v>1217797</v>
      </c>
      <c r="L34" s="60">
        <v>796945</v>
      </c>
      <c r="M34" s="60">
        <v>1101933</v>
      </c>
      <c r="N34" s="60">
        <v>3116675</v>
      </c>
      <c r="O34" s="60"/>
      <c r="P34" s="60"/>
      <c r="Q34" s="60"/>
      <c r="R34" s="60"/>
      <c r="S34" s="60"/>
      <c r="T34" s="60"/>
      <c r="U34" s="60"/>
      <c r="V34" s="60"/>
      <c r="W34" s="60">
        <v>5052363</v>
      </c>
      <c r="X34" s="60">
        <v>5049515</v>
      </c>
      <c r="Y34" s="60">
        <v>2848</v>
      </c>
      <c r="Z34" s="140">
        <v>0.06</v>
      </c>
      <c r="AA34" s="155">
        <v>10099030</v>
      </c>
    </row>
    <row r="35" spans="1:27" ht="13.5">
      <c r="A35" s="138" t="s">
        <v>81</v>
      </c>
      <c r="B35" s="136"/>
      <c r="C35" s="155">
        <v>14671485</v>
      </c>
      <c r="D35" s="155"/>
      <c r="E35" s="156">
        <v>16307980</v>
      </c>
      <c r="F35" s="60">
        <v>16307980</v>
      </c>
      <c r="G35" s="60">
        <v>881965</v>
      </c>
      <c r="H35" s="60">
        <v>903008</v>
      </c>
      <c r="I35" s="60">
        <v>1528232</v>
      </c>
      <c r="J35" s="60">
        <v>3313205</v>
      </c>
      <c r="K35" s="60">
        <v>1541544</v>
      </c>
      <c r="L35" s="60">
        <v>1221225</v>
      </c>
      <c r="M35" s="60">
        <v>1357074</v>
      </c>
      <c r="N35" s="60">
        <v>4119843</v>
      </c>
      <c r="O35" s="60"/>
      <c r="P35" s="60"/>
      <c r="Q35" s="60"/>
      <c r="R35" s="60"/>
      <c r="S35" s="60"/>
      <c r="T35" s="60"/>
      <c r="U35" s="60"/>
      <c r="V35" s="60"/>
      <c r="W35" s="60">
        <v>7433048</v>
      </c>
      <c r="X35" s="60">
        <v>8153990</v>
      </c>
      <c r="Y35" s="60">
        <v>-720942</v>
      </c>
      <c r="Z35" s="140">
        <v>-8.84</v>
      </c>
      <c r="AA35" s="155">
        <v>16307980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102894</v>
      </c>
      <c r="D37" s="157"/>
      <c r="E37" s="158">
        <v>131240</v>
      </c>
      <c r="F37" s="159">
        <v>131240</v>
      </c>
      <c r="G37" s="159">
        <v>9132</v>
      </c>
      <c r="H37" s="159">
        <v>9132</v>
      </c>
      <c r="I37" s="159">
        <v>9132</v>
      </c>
      <c r="J37" s="159">
        <v>27396</v>
      </c>
      <c r="K37" s="159">
        <v>9132</v>
      </c>
      <c r="L37" s="159">
        <v>9132</v>
      </c>
      <c r="M37" s="159">
        <v>9132</v>
      </c>
      <c r="N37" s="159">
        <v>27396</v>
      </c>
      <c r="O37" s="159"/>
      <c r="P37" s="159"/>
      <c r="Q37" s="159"/>
      <c r="R37" s="159"/>
      <c r="S37" s="159"/>
      <c r="T37" s="159"/>
      <c r="U37" s="159"/>
      <c r="V37" s="159"/>
      <c r="W37" s="159">
        <v>54792</v>
      </c>
      <c r="X37" s="159">
        <v>65620</v>
      </c>
      <c r="Y37" s="159">
        <v>-10828</v>
      </c>
      <c r="Z37" s="141">
        <v>-16.5</v>
      </c>
      <c r="AA37" s="157">
        <v>131240</v>
      </c>
    </row>
    <row r="38" spans="1:27" ht="13.5">
      <c r="A38" s="135" t="s">
        <v>84</v>
      </c>
      <c r="B38" s="142"/>
      <c r="C38" s="153">
        <f aca="true" t="shared" si="7" ref="C38:Y38">SUM(C39:C41)</f>
        <v>53172383</v>
      </c>
      <c r="D38" s="153">
        <f>SUM(D39:D41)</f>
        <v>0</v>
      </c>
      <c r="E38" s="154">
        <f t="shared" si="7"/>
        <v>52630690</v>
      </c>
      <c r="F38" s="100">
        <f t="shared" si="7"/>
        <v>52630690</v>
      </c>
      <c r="G38" s="100">
        <f t="shared" si="7"/>
        <v>3721434</v>
      </c>
      <c r="H38" s="100">
        <f t="shared" si="7"/>
        <v>4200256</v>
      </c>
      <c r="I38" s="100">
        <f t="shared" si="7"/>
        <v>6058754</v>
      </c>
      <c r="J38" s="100">
        <f t="shared" si="7"/>
        <v>13980444</v>
      </c>
      <c r="K38" s="100">
        <f t="shared" si="7"/>
        <v>6563695</v>
      </c>
      <c r="L38" s="100">
        <f t="shared" si="7"/>
        <v>6363294</v>
      </c>
      <c r="M38" s="100">
        <f t="shared" si="7"/>
        <v>6650421</v>
      </c>
      <c r="N38" s="100">
        <f t="shared" si="7"/>
        <v>19577410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33557854</v>
      </c>
      <c r="X38" s="100">
        <f t="shared" si="7"/>
        <v>26315345</v>
      </c>
      <c r="Y38" s="100">
        <f t="shared" si="7"/>
        <v>7242509</v>
      </c>
      <c r="Z38" s="137">
        <f>+IF(X38&lt;&gt;0,+(Y38/X38)*100,0)</f>
        <v>27.521999046563895</v>
      </c>
      <c r="AA38" s="153">
        <f>SUM(AA39:AA41)</f>
        <v>52630690</v>
      </c>
    </row>
    <row r="39" spans="1:27" ht="13.5">
      <c r="A39" s="138" t="s">
        <v>85</v>
      </c>
      <c r="B39" s="136"/>
      <c r="C39" s="155">
        <v>1106649</v>
      </c>
      <c r="D39" s="155"/>
      <c r="E39" s="156">
        <v>1259160</v>
      </c>
      <c r="F39" s="60">
        <v>1259160</v>
      </c>
      <c r="G39" s="60">
        <v>73491</v>
      </c>
      <c r="H39" s="60">
        <v>49285</v>
      </c>
      <c r="I39" s="60">
        <v>92871</v>
      </c>
      <c r="J39" s="60">
        <v>215647</v>
      </c>
      <c r="K39" s="60">
        <v>67403</v>
      </c>
      <c r="L39" s="60">
        <v>74369</v>
      </c>
      <c r="M39" s="60">
        <v>60179</v>
      </c>
      <c r="N39" s="60">
        <v>201951</v>
      </c>
      <c r="O39" s="60"/>
      <c r="P39" s="60"/>
      <c r="Q39" s="60"/>
      <c r="R39" s="60"/>
      <c r="S39" s="60"/>
      <c r="T39" s="60"/>
      <c r="U39" s="60"/>
      <c r="V39" s="60"/>
      <c r="W39" s="60">
        <v>417598</v>
      </c>
      <c r="X39" s="60">
        <v>629580</v>
      </c>
      <c r="Y39" s="60">
        <v>-211982</v>
      </c>
      <c r="Z39" s="140">
        <v>-33.67</v>
      </c>
      <c r="AA39" s="155">
        <v>1259160</v>
      </c>
    </row>
    <row r="40" spans="1:27" ht="13.5">
      <c r="A40" s="138" t="s">
        <v>86</v>
      </c>
      <c r="B40" s="136"/>
      <c r="C40" s="155">
        <v>41364134</v>
      </c>
      <c r="D40" s="155"/>
      <c r="E40" s="156">
        <v>39778340</v>
      </c>
      <c r="F40" s="60">
        <v>39778340</v>
      </c>
      <c r="G40" s="60">
        <v>2898567</v>
      </c>
      <c r="H40" s="60">
        <v>3339962</v>
      </c>
      <c r="I40" s="60">
        <v>4832033</v>
      </c>
      <c r="J40" s="60">
        <v>11070562</v>
      </c>
      <c r="K40" s="60">
        <v>5500916</v>
      </c>
      <c r="L40" s="60">
        <v>5335077</v>
      </c>
      <c r="M40" s="60">
        <v>5659555</v>
      </c>
      <c r="N40" s="60">
        <v>16495548</v>
      </c>
      <c r="O40" s="60"/>
      <c r="P40" s="60"/>
      <c r="Q40" s="60"/>
      <c r="R40" s="60"/>
      <c r="S40" s="60"/>
      <c r="T40" s="60"/>
      <c r="U40" s="60"/>
      <c r="V40" s="60"/>
      <c r="W40" s="60">
        <v>27566110</v>
      </c>
      <c r="X40" s="60">
        <v>19889170</v>
      </c>
      <c r="Y40" s="60">
        <v>7676940</v>
      </c>
      <c r="Z40" s="140">
        <v>38.6</v>
      </c>
      <c r="AA40" s="155">
        <v>39778340</v>
      </c>
    </row>
    <row r="41" spans="1:27" ht="13.5">
      <c r="A41" s="138" t="s">
        <v>87</v>
      </c>
      <c r="B41" s="136"/>
      <c r="C41" s="155">
        <v>10701600</v>
      </c>
      <c r="D41" s="155"/>
      <c r="E41" s="156">
        <v>11593190</v>
      </c>
      <c r="F41" s="60">
        <v>11593190</v>
      </c>
      <c r="G41" s="60">
        <v>749376</v>
      </c>
      <c r="H41" s="60">
        <v>811009</v>
      </c>
      <c r="I41" s="60">
        <v>1133850</v>
      </c>
      <c r="J41" s="60">
        <v>2694235</v>
      </c>
      <c r="K41" s="60">
        <v>995376</v>
      </c>
      <c r="L41" s="60">
        <v>953848</v>
      </c>
      <c r="M41" s="60">
        <v>930687</v>
      </c>
      <c r="N41" s="60">
        <v>2879911</v>
      </c>
      <c r="O41" s="60"/>
      <c r="P41" s="60"/>
      <c r="Q41" s="60"/>
      <c r="R41" s="60"/>
      <c r="S41" s="60"/>
      <c r="T41" s="60"/>
      <c r="U41" s="60"/>
      <c r="V41" s="60"/>
      <c r="W41" s="60">
        <v>5574146</v>
      </c>
      <c r="X41" s="60">
        <v>5796595</v>
      </c>
      <c r="Y41" s="60">
        <v>-222449</v>
      </c>
      <c r="Z41" s="140">
        <v>-3.84</v>
      </c>
      <c r="AA41" s="155">
        <v>11593190</v>
      </c>
    </row>
    <row r="42" spans="1:27" ht="13.5">
      <c r="A42" s="135" t="s">
        <v>88</v>
      </c>
      <c r="B42" s="142"/>
      <c r="C42" s="153">
        <f aca="true" t="shared" si="8" ref="C42:Y42">SUM(C43:C46)</f>
        <v>1897177</v>
      </c>
      <c r="D42" s="153">
        <f>SUM(D43:D46)</f>
        <v>0</v>
      </c>
      <c r="E42" s="154">
        <f t="shared" si="8"/>
        <v>2146530</v>
      </c>
      <c r="F42" s="100">
        <f t="shared" si="8"/>
        <v>2146530</v>
      </c>
      <c r="G42" s="100">
        <f t="shared" si="8"/>
        <v>31291</v>
      </c>
      <c r="H42" s="100">
        <f t="shared" si="8"/>
        <v>43299</v>
      </c>
      <c r="I42" s="100">
        <f t="shared" si="8"/>
        <v>54144</v>
      </c>
      <c r="J42" s="100">
        <f t="shared" si="8"/>
        <v>128734</v>
      </c>
      <c r="K42" s="100">
        <f t="shared" si="8"/>
        <v>171011</v>
      </c>
      <c r="L42" s="100">
        <f t="shared" si="8"/>
        <v>88862</v>
      </c>
      <c r="M42" s="100">
        <f t="shared" si="8"/>
        <v>72102</v>
      </c>
      <c r="N42" s="100">
        <f t="shared" si="8"/>
        <v>331975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460709</v>
      </c>
      <c r="X42" s="100">
        <f t="shared" si="8"/>
        <v>1073265</v>
      </c>
      <c r="Y42" s="100">
        <f t="shared" si="8"/>
        <v>-612556</v>
      </c>
      <c r="Z42" s="137">
        <f>+IF(X42&lt;&gt;0,+(Y42/X42)*100,0)</f>
        <v>-57.074068380129795</v>
      </c>
      <c r="AA42" s="153">
        <f>SUM(AA43:AA46)</f>
        <v>2146530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1897177</v>
      </c>
      <c r="D46" s="155"/>
      <c r="E46" s="156">
        <v>2146530</v>
      </c>
      <c r="F46" s="60">
        <v>2146530</v>
      </c>
      <c r="G46" s="60">
        <v>31291</v>
      </c>
      <c r="H46" s="60">
        <v>43299</v>
      </c>
      <c r="I46" s="60">
        <v>54144</v>
      </c>
      <c r="J46" s="60">
        <v>128734</v>
      </c>
      <c r="K46" s="60">
        <v>171011</v>
      </c>
      <c r="L46" s="60">
        <v>88862</v>
      </c>
      <c r="M46" s="60">
        <v>72102</v>
      </c>
      <c r="N46" s="60">
        <v>331975</v>
      </c>
      <c r="O46" s="60"/>
      <c r="P46" s="60"/>
      <c r="Q46" s="60"/>
      <c r="R46" s="60"/>
      <c r="S46" s="60"/>
      <c r="T46" s="60"/>
      <c r="U46" s="60"/>
      <c r="V46" s="60"/>
      <c r="W46" s="60">
        <v>460709</v>
      </c>
      <c r="X46" s="60">
        <v>1073265</v>
      </c>
      <c r="Y46" s="60">
        <v>-612556</v>
      </c>
      <c r="Z46" s="140">
        <v>-57.07</v>
      </c>
      <c r="AA46" s="155">
        <v>2146530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107569569</v>
      </c>
      <c r="D48" s="168">
        <f>+D28+D32+D38+D42+D47</f>
        <v>0</v>
      </c>
      <c r="E48" s="169">
        <f t="shared" si="9"/>
        <v>112034170</v>
      </c>
      <c r="F48" s="73">
        <f t="shared" si="9"/>
        <v>112034170</v>
      </c>
      <c r="G48" s="73">
        <f t="shared" si="9"/>
        <v>6505206</v>
      </c>
      <c r="H48" s="73">
        <f t="shared" si="9"/>
        <v>8062078</v>
      </c>
      <c r="I48" s="73">
        <f t="shared" si="9"/>
        <v>11700065</v>
      </c>
      <c r="J48" s="73">
        <f t="shared" si="9"/>
        <v>26267349</v>
      </c>
      <c r="K48" s="73">
        <f t="shared" si="9"/>
        <v>12158589</v>
      </c>
      <c r="L48" s="73">
        <f t="shared" si="9"/>
        <v>11115682</v>
      </c>
      <c r="M48" s="73">
        <f t="shared" si="9"/>
        <v>12056120</v>
      </c>
      <c r="N48" s="73">
        <f t="shared" si="9"/>
        <v>35330391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61597740</v>
      </c>
      <c r="X48" s="73">
        <f t="shared" si="9"/>
        <v>56017085</v>
      </c>
      <c r="Y48" s="73">
        <f t="shared" si="9"/>
        <v>5580655</v>
      </c>
      <c r="Z48" s="170">
        <f>+IF(X48&lt;&gt;0,+(Y48/X48)*100,0)</f>
        <v>9.962415930782546</v>
      </c>
      <c r="AA48" s="168">
        <f>+AA28+AA32+AA38+AA42+AA47</f>
        <v>112034170</v>
      </c>
    </row>
    <row r="49" spans="1:27" ht="13.5">
      <c r="A49" s="148" t="s">
        <v>49</v>
      </c>
      <c r="B49" s="149"/>
      <c r="C49" s="171">
        <f aca="true" t="shared" si="10" ref="C49:Y49">+C25-C48</f>
        <v>2055268</v>
      </c>
      <c r="D49" s="171">
        <f>+D25-D48</f>
        <v>0</v>
      </c>
      <c r="E49" s="172">
        <f t="shared" si="10"/>
        <v>-3869110</v>
      </c>
      <c r="F49" s="173">
        <f t="shared" si="10"/>
        <v>-3869110</v>
      </c>
      <c r="G49" s="173">
        <f t="shared" si="10"/>
        <v>24038868</v>
      </c>
      <c r="H49" s="173">
        <f t="shared" si="10"/>
        <v>-3656511</v>
      </c>
      <c r="I49" s="173">
        <f t="shared" si="10"/>
        <v>-4308414</v>
      </c>
      <c r="J49" s="173">
        <f t="shared" si="10"/>
        <v>16073943</v>
      </c>
      <c r="K49" s="173">
        <f t="shared" si="10"/>
        <v>-4684530</v>
      </c>
      <c r="L49" s="173">
        <f t="shared" si="10"/>
        <v>-4683805</v>
      </c>
      <c r="M49" s="173">
        <f t="shared" si="10"/>
        <v>10462910</v>
      </c>
      <c r="N49" s="173">
        <f t="shared" si="10"/>
        <v>1094575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17168518</v>
      </c>
      <c r="X49" s="173">
        <f>IF(F25=F48,0,X25-X48)</f>
        <v>-1934555</v>
      </c>
      <c r="Y49" s="173">
        <f t="shared" si="10"/>
        <v>19103073</v>
      </c>
      <c r="Z49" s="174">
        <f>+IF(X49&lt;&gt;0,+(Y49/X49)*100,0)</f>
        <v>-987.4660063942354</v>
      </c>
      <c r="AA49" s="171">
        <f>+AA25-AA48</f>
        <v>-3869110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621345</v>
      </c>
      <c r="D11" s="155">
        <v>0</v>
      </c>
      <c r="E11" s="156">
        <v>510480</v>
      </c>
      <c r="F11" s="60">
        <v>510480</v>
      </c>
      <c r="G11" s="60">
        <v>305226</v>
      </c>
      <c r="H11" s="60">
        <v>30950</v>
      </c>
      <c r="I11" s="60">
        <v>33693</v>
      </c>
      <c r="J11" s="60">
        <v>369869</v>
      </c>
      <c r="K11" s="60">
        <v>28514</v>
      </c>
      <c r="L11" s="60">
        <v>29320</v>
      </c>
      <c r="M11" s="60">
        <v>41587</v>
      </c>
      <c r="N11" s="60">
        <v>99421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469290</v>
      </c>
      <c r="X11" s="60">
        <v>255240</v>
      </c>
      <c r="Y11" s="60">
        <v>214050</v>
      </c>
      <c r="Z11" s="140">
        <v>83.86</v>
      </c>
      <c r="AA11" s="155">
        <v>510480</v>
      </c>
    </row>
    <row r="12" spans="1:27" ht="13.5">
      <c r="A12" s="183" t="s">
        <v>108</v>
      </c>
      <c r="B12" s="185"/>
      <c r="C12" s="155">
        <v>11144665</v>
      </c>
      <c r="D12" s="155">
        <v>0</v>
      </c>
      <c r="E12" s="156">
        <v>11285380</v>
      </c>
      <c r="F12" s="60">
        <v>11285380</v>
      </c>
      <c r="G12" s="60">
        <v>7244036</v>
      </c>
      <c r="H12" s="60">
        <v>232976</v>
      </c>
      <c r="I12" s="60">
        <v>652249</v>
      </c>
      <c r="J12" s="60">
        <v>8129261</v>
      </c>
      <c r="K12" s="60">
        <v>801530</v>
      </c>
      <c r="L12" s="60">
        <v>282931</v>
      </c>
      <c r="M12" s="60">
        <v>197931</v>
      </c>
      <c r="N12" s="60">
        <v>1282392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9411653</v>
      </c>
      <c r="X12" s="60">
        <v>5642690</v>
      </c>
      <c r="Y12" s="60">
        <v>3768963</v>
      </c>
      <c r="Z12" s="140">
        <v>66.79</v>
      </c>
      <c r="AA12" s="155">
        <v>11285380</v>
      </c>
    </row>
    <row r="13" spans="1:27" ht="13.5">
      <c r="A13" s="181" t="s">
        <v>109</v>
      </c>
      <c r="B13" s="185"/>
      <c r="C13" s="155">
        <v>484647</v>
      </c>
      <c r="D13" s="155">
        <v>0</v>
      </c>
      <c r="E13" s="156">
        <v>500000</v>
      </c>
      <c r="F13" s="60">
        <v>500000</v>
      </c>
      <c r="G13" s="60">
        <v>42636</v>
      </c>
      <c r="H13" s="60">
        <v>82879</v>
      </c>
      <c r="I13" s="60">
        <v>72705</v>
      </c>
      <c r="J13" s="60">
        <v>198220</v>
      </c>
      <c r="K13" s="60">
        <v>177368</v>
      </c>
      <c r="L13" s="60">
        <v>120802</v>
      </c>
      <c r="M13" s="60">
        <v>114834</v>
      </c>
      <c r="N13" s="60">
        <v>413004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611224</v>
      </c>
      <c r="X13" s="60">
        <v>250000</v>
      </c>
      <c r="Y13" s="60">
        <v>361224</v>
      </c>
      <c r="Z13" s="140">
        <v>144.49</v>
      </c>
      <c r="AA13" s="155">
        <v>500000</v>
      </c>
    </row>
    <row r="14" spans="1:27" ht="13.5">
      <c r="A14" s="181" t="s">
        <v>110</v>
      </c>
      <c r="B14" s="185"/>
      <c r="C14" s="155">
        <v>3918</v>
      </c>
      <c r="D14" s="155">
        <v>0</v>
      </c>
      <c r="E14" s="156">
        <v>4100</v>
      </c>
      <c r="F14" s="60">
        <v>4100</v>
      </c>
      <c r="G14" s="60">
        <v>390</v>
      </c>
      <c r="H14" s="60">
        <v>302</v>
      </c>
      <c r="I14" s="60">
        <v>420</v>
      </c>
      <c r="J14" s="60">
        <v>1112</v>
      </c>
      <c r="K14" s="60">
        <v>295</v>
      </c>
      <c r="L14" s="60">
        <v>327</v>
      </c>
      <c r="M14" s="60">
        <v>453</v>
      </c>
      <c r="N14" s="60">
        <v>1075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2187</v>
      </c>
      <c r="X14" s="60">
        <v>2050</v>
      </c>
      <c r="Y14" s="60">
        <v>137</v>
      </c>
      <c r="Z14" s="140">
        <v>6.68</v>
      </c>
      <c r="AA14" s="155">
        <v>4100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600</v>
      </c>
      <c r="I16" s="60">
        <v>11800</v>
      </c>
      <c r="J16" s="60">
        <v>12400</v>
      </c>
      <c r="K16" s="60">
        <v>14900</v>
      </c>
      <c r="L16" s="60">
        <v>19900</v>
      </c>
      <c r="M16" s="60">
        <v>11800</v>
      </c>
      <c r="N16" s="60">
        <v>46600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59000</v>
      </c>
      <c r="X16" s="60">
        <v>0</v>
      </c>
      <c r="Y16" s="60">
        <v>59000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45040</v>
      </c>
      <c r="D17" s="155">
        <v>0</v>
      </c>
      <c r="E17" s="156">
        <v>35000</v>
      </c>
      <c r="F17" s="60">
        <v>35000</v>
      </c>
      <c r="G17" s="60">
        <v>510</v>
      </c>
      <c r="H17" s="60">
        <v>2060</v>
      </c>
      <c r="I17" s="60">
        <v>6280</v>
      </c>
      <c r="J17" s="60">
        <v>8850</v>
      </c>
      <c r="K17" s="60">
        <v>11462</v>
      </c>
      <c r="L17" s="60">
        <v>-2500</v>
      </c>
      <c r="M17" s="60">
        <v>140</v>
      </c>
      <c r="N17" s="60">
        <v>9102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17952</v>
      </c>
      <c r="X17" s="60">
        <v>17500</v>
      </c>
      <c r="Y17" s="60">
        <v>452</v>
      </c>
      <c r="Z17" s="140">
        <v>2.58</v>
      </c>
      <c r="AA17" s="155">
        <v>35000</v>
      </c>
    </row>
    <row r="18" spans="1:27" ht="13.5">
      <c r="A18" s="183" t="s">
        <v>114</v>
      </c>
      <c r="B18" s="182"/>
      <c r="C18" s="155">
        <v>3873146</v>
      </c>
      <c r="D18" s="155">
        <v>0</v>
      </c>
      <c r="E18" s="156">
        <v>3958770</v>
      </c>
      <c r="F18" s="60">
        <v>3958770</v>
      </c>
      <c r="G18" s="60">
        <v>0</v>
      </c>
      <c r="H18" s="60">
        <v>7322</v>
      </c>
      <c r="I18" s="60">
        <v>1216019</v>
      </c>
      <c r="J18" s="60">
        <v>1223341</v>
      </c>
      <c r="K18" s="60">
        <v>407558</v>
      </c>
      <c r="L18" s="60">
        <v>468890</v>
      </c>
      <c r="M18" s="60">
        <v>461731</v>
      </c>
      <c r="N18" s="60">
        <v>1338179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2561520</v>
      </c>
      <c r="X18" s="60">
        <v>1979385</v>
      </c>
      <c r="Y18" s="60">
        <v>582135</v>
      </c>
      <c r="Z18" s="140">
        <v>29.41</v>
      </c>
      <c r="AA18" s="155">
        <v>3958770</v>
      </c>
    </row>
    <row r="19" spans="1:27" ht="13.5">
      <c r="A19" s="181" t="s">
        <v>34</v>
      </c>
      <c r="B19" s="185"/>
      <c r="C19" s="155">
        <v>88328070</v>
      </c>
      <c r="D19" s="155">
        <v>0</v>
      </c>
      <c r="E19" s="156">
        <v>91288580</v>
      </c>
      <c r="F19" s="60">
        <v>91288580</v>
      </c>
      <c r="G19" s="60">
        <v>22456853</v>
      </c>
      <c r="H19" s="60">
        <v>4040512</v>
      </c>
      <c r="I19" s="60">
        <v>5377360</v>
      </c>
      <c r="J19" s="60">
        <v>31874725</v>
      </c>
      <c r="K19" s="60">
        <v>5197756</v>
      </c>
      <c r="L19" s="60">
        <v>5480161</v>
      </c>
      <c r="M19" s="60">
        <v>21636570</v>
      </c>
      <c r="N19" s="60">
        <v>32314487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64189212</v>
      </c>
      <c r="X19" s="60">
        <v>45644290</v>
      </c>
      <c r="Y19" s="60">
        <v>18544922</v>
      </c>
      <c r="Z19" s="140">
        <v>40.63</v>
      </c>
      <c r="AA19" s="155">
        <v>91288580</v>
      </c>
    </row>
    <row r="20" spans="1:27" ht="13.5">
      <c r="A20" s="181" t="s">
        <v>35</v>
      </c>
      <c r="B20" s="185"/>
      <c r="C20" s="155">
        <v>4459264</v>
      </c>
      <c r="D20" s="155">
        <v>0</v>
      </c>
      <c r="E20" s="156">
        <v>582750</v>
      </c>
      <c r="F20" s="54">
        <v>582750</v>
      </c>
      <c r="G20" s="54">
        <v>19173</v>
      </c>
      <c r="H20" s="54">
        <v>12615</v>
      </c>
      <c r="I20" s="54">
        <v>21125</v>
      </c>
      <c r="J20" s="54">
        <v>52913</v>
      </c>
      <c r="K20" s="54">
        <v>19458</v>
      </c>
      <c r="L20" s="54">
        <v>33667</v>
      </c>
      <c r="M20" s="54">
        <v>53984</v>
      </c>
      <c r="N20" s="54">
        <v>107109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160022</v>
      </c>
      <c r="X20" s="54">
        <v>291375</v>
      </c>
      <c r="Y20" s="54">
        <v>-131353</v>
      </c>
      <c r="Z20" s="184">
        <v>-45.08</v>
      </c>
      <c r="AA20" s="130">
        <v>582750</v>
      </c>
    </row>
    <row r="21" spans="1:27" ht="13.5">
      <c r="A21" s="181" t="s">
        <v>115</v>
      </c>
      <c r="B21" s="185"/>
      <c r="C21" s="155">
        <v>664742</v>
      </c>
      <c r="D21" s="155">
        <v>0</v>
      </c>
      <c r="E21" s="156">
        <v>0</v>
      </c>
      <c r="F21" s="60">
        <v>0</v>
      </c>
      <c r="G21" s="60">
        <v>475250</v>
      </c>
      <c r="H21" s="60">
        <v>-4649</v>
      </c>
      <c r="I21" s="82">
        <v>0</v>
      </c>
      <c r="J21" s="60">
        <v>470601</v>
      </c>
      <c r="K21" s="60">
        <v>815218</v>
      </c>
      <c r="L21" s="60">
        <v>-1621</v>
      </c>
      <c r="M21" s="60">
        <v>0</v>
      </c>
      <c r="N21" s="60">
        <v>813597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1284198</v>
      </c>
      <c r="X21" s="60">
        <v>0</v>
      </c>
      <c r="Y21" s="60">
        <v>1284198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109624837</v>
      </c>
      <c r="D22" s="188">
        <f>SUM(D5:D21)</f>
        <v>0</v>
      </c>
      <c r="E22" s="189">
        <f t="shared" si="0"/>
        <v>108165060</v>
      </c>
      <c r="F22" s="190">
        <f t="shared" si="0"/>
        <v>108165060</v>
      </c>
      <c r="G22" s="190">
        <f t="shared" si="0"/>
        <v>30544074</v>
      </c>
      <c r="H22" s="190">
        <f t="shared" si="0"/>
        <v>4405567</v>
      </c>
      <c r="I22" s="190">
        <f t="shared" si="0"/>
        <v>7391651</v>
      </c>
      <c r="J22" s="190">
        <f t="shared" si="0"/>
        <v>42341292</v>
      </c>
      <c r="K22" s="190">
        <f t="shared" si="0"/>
        <v>7474059</v>
      </c>
      <c r="L22" s="190">
        <f t="shared" si="0"/>
        <v>6431877</v>
      </c>
      <c r="M22" s="190">
        <f t="shared" si="0"/>
        <v>22519030</v>
      </c>
      <c r="N22" s="190">
        <f t="shared" si="0"/>
        <v>36424966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78766258</v>
      </c>
      <c r="X22" s="190">
        <f t="shared" si="0"/>
        <v>54082530</v>
      </c>
      <c r="Y22" s="190">
        <f t="shared" si="0"/>
        <v>24683728</v>
      </c>
      <c r="Z22" s="191">
        <f>+IF(X22&lt;&gt;0,+(Y22/X22)*100,0)</f>
        <v>45.6408529704509</v>
      </c>
      <c r="AA22" s="188">
        <f>SUM(AA5:AA21)</f>
        <v>108165060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52276396</v>
      </c>
      <c r="D25" s="155">
        <v>0</v>
      </c>
      <c r="E25" s="156">
        <v>54967900</v>
      </c>
      <c r="F25" s="60">
        <v>54967900</v>
      </c>
      <c r="G25" s="60">
        <v>4502601</v>
      </c>
      <c r="H25" s="60">
        <v>3762373</v>
      </c>
      <c r="I25" s="60">
        <v>6103831</v>
      </c>
      <c r="J25" s="60">
        <v>14368805</v>
      </c>
      <c r="K25" s="60">
        <v>4621290</v>
      </c>
      <c r="L25" s="60">
        <v>4545391</v>
      </c>
      <c r="M25" s="60">
        <v>4791318</v>
      </c>
      <c r="N25" s="60">
        <v>13957999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28326804</v>
      </c>
      <c r="X25" s="60">
        <v>27483950</v>
      </c>
      <c r="Y25" s="60">
        <v>842854</v>
      </c>
      <c r="Z25" s="140">
        <v>3.07</v>
      </c>
      <c r="AA25" s="155">
        <v>54967900</v>
      </c>
    </row>
    <row r="26" spans="1:27" ht="13.5">
      <c r="A26" s="183" t="s">
        <v>38</v>
      </c>
      <c r="B26" s="182"/>
      <c r="C26" s="155">
        <v>3979297</v>
      </c>
      <c r="D26" s="155">
        <v>0</v>
      </c>
      <c r="E26" s="156">
        <v>4739740</v>
      </c>
      <c r="F26" s="60">
        <v>4739740</v>
      </c>
      <c r="G26" s="60">
        <v>330846</v>
      </c>
      <c r="H26" s="60">
        <v>334702</v>
      </c>
      <c r="I26" s="60">
        <v>331401</v>
      </c>
      <c r="J26" s="60">
        <v>996949</v>
      </c>
      <c r="K26" s="60">
        <v>312127</v>
      </c>
      <c r="L26" s="60">
        <v>345584</v>
      </c>
      <c r="M26" s="60">
        <v>334674</v>
      </c>
      <c r="N26" s="60">
        <v>992385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1989334</v>
      </c>
      <c r="X26" s="60">
        <v>2369870</v>
      </c>
      <c r="Y26" s="60">
        <v>-380536</v>
      </c>
      <c r="Z26" s="140">
        <v>-16.06</v>
      </c>
      <c r="AA26" s="155">
        <v>4739740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300000</v>
      </c>
      <c r="F27" s="60">
        <v>300000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150000</v>
      </c>
      <c r="Y27" s="60">
        <v>-150000</v>
      </c>
      <c r="Z27" s="140">
        <v>-100</v>
      </c>
      <c r="AA27" s="155">
        <v>300000</v>
      </c>
    </row>
    <row r="28" spans="1:27" ht="13.5">
      <c r="A28" s="183" t="s">
        <v>39</v>
      </c>
      <c r="B28" s="182"/>
      <c r="C28" s="155">
        <v>2410105</v>
      </c>
      <c r="D28" s="155">
        <v>0</v>
      </c>
      <c r="E28" s="156">
        <v>2558390</v>
      </c>
      <c r="F28" s="60">
        <v>2558390</v>
      </c>
      <c r="G28" s="60">
        <v>0</v>
      </c>
      <c r="H28" s="60">
        <v>0</v>
      </c>
      <c r="I28" s="60">
        <v>0</v>
      </c>
      <c r="J28" s="60">
        <v>0</v>
      </c>
      <c r="K28" s="60">
        <v>669957</v>
      </c>
      <c r="L28" s="60">
        <v>167490</v>
      </c>
      <c r="M28" s="60">
        <v>167490</v>
      </c>
      <c r="N28" s="60">
        <v>1004937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1004937</v>
      </c>
      <c r="X28" s="60">
        <v>1279195</v>
      </c>
      <c r="Y28" s="60">
        <v>-274258</v>
      </c>
      <c r="Z28" s="140">
        <v>-21.44</v>
      </c>
      <c r="AA28" s="155">
        <v>2558390</v>
      </c>
    </row>
    <row r="29" spans="1:27" ht="13.5">
      <c r="A29" s="183" t="s">
        <v>40</v>
      </c>
      <c r="B29" s="182"/>
      <c r="C29" s="155">
        <v>1392466</v>
      </c>
      <c r="D29" s="155">
        <v>0</v>
      </c>
      <c r="E29" s="156">
        <v>1263100</v>
      </c>
      <c r="F29" s="60">
        <v>1263100</v>
      </c>
      <c r="G29" s="60">
        <v>0</v>
      </c>
      <c r="H29" s="60">
        <v>0</v>
      </c>
      <c r="I29" s="60">
        <v>6387</v>
      </c>
      <c r="J29" s="60">
        <v>6387</v>
      </c>
      <c r="K29" s="60">
        <v>7442</v>
      </c>
      <c r="L29" s="60">
        <v>9145</v>
      </c>
      <c r="M29" s="60">
        <v>95500</v>
      </c>
      <c r="N29" s="60">
        <v>112087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118474</v>
      </c>
      <c r="X29" s="60">
        <v>631550</v>
      </c>
      <c r="Y29" s="60">
        <v>-513076</v>
      </c>
      <c r="Z29" s="140">
        <v>-81.24</v>
      </c>
      <c r="AA29" s="155">
        <v>1263100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255754</v>
      </c>
      <c r="D32" s="155">
        <v>0</v>
      </c>
      <c r="E32" s="156">
        <v>400000</v>
      </c>
      <c r="F32" s="60">
        <v>400000</v>
      </c>
      <c r="G32" s="60">
        <v>0</v>
      </c>
      <c r="H32" s="60">
        <v>11417</v>
      </c>
      <c r="I32" s="60">
        <v>0</v>
      </c>
      <c r="J32" s="60">
        <v>11417</v>
      </c>
      <c r="K32" s="60">
        <v>22833</v>
      </c>
      <c r="L32" s="60">
        <v>11417</v>
      </c>
      <c r="M32" s="60">
        <v>11417</v>
      </c>
      <c r="N32" s="60">
        <v>45667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57084</v>
      </c>
      <c r="X32" s="60">
        <v>200000</v>
      </c>
      <c r="Y32" s="60">
        <v>-142916</v>
      </c>
      <c r="Z32" s="140">
        <v>-71.46</v>
      </c>
      <c r="AA32" s="155">
        <v>400000</v>
      </c>
    </row>
    <row r="33" spans="1:27" ht="13.5">
      <c r="A33" s="183" t="s">
        <v>42</v>
      </c>
      <c r="B33" s="182"/>
      <c r="C33" s="155">
        <v>2031225</v>
      </c>
      <c r="D33" s="155">
        <v>0</v>
      </c>
      <c r="E33" s="156">
        <v>0</v>
      </c>
      <c r="F33" s="60">
        <v>0</v>
      </c>
      <c r="G33" s="60">
        <v>76882</v>
      </c>
      <c r="H33" s="60">
        <v>680368</v>
      </c>
      <c r="I33" s="60">
        <v>522591</v>
      </c>
      <c r="J33" s="60">
        <v>1279841</v>
      </c>
      <c r="K33" s="60">
        <v>-324232</v>
      </c>
      <c r="L33" s="60">
        <v>126743</v>
      </c>
      <c r="M33" s="60">
        <v>496723</v>
      </c>
      <c r="N33" s="60">
        <v>299234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1579075</v>
      </c>
      <c r="X33" s="60">
        <v>0</v>
      </c>
      <c r="Y33" s="60">
        <v>1579075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44593262</v>
      </c>
      <c r="D34" s="155">
        <v>0</v>
      </c>
      <c r="E34" s="156">
        <v>47805040</v>
      </c>
      <c r="F34" s="60">
        <v>47805040</v>
      </c>
      <c r="G34" s="60">
        <v>1594877</v>
      </c>
      <c r="H34" s="60">
        <v>3273218</v>
      </c>
      <c r="I34" s="60">
        <v>4735855</v>
      </c>
      <c r="J34" s="60">
        <v>9603950</v>
      </c>
      <c r="K34" s="60">
        <v>6849172</v>
      </c>
      <c r="L34" s="60">
        <v>5909912</v>
      </c>
      <c r="M34" s="60">
        <v>6158998</v>
      </c>
      <c r="N34" s="60">
        <v>18918082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28522032</v>
      </c>
      <c r="X34" s="60">
        <v>23902520</v>
      </c>
      <c r="Y34" s="60">
        <v>4619512</v>
      </c>
      <c r="Z34" s="140">
        <v>19.33</v>
      </c>
      <c r="AA34" s="155">
        <v>47805040</v>
      </c>
    </row>
    <row r="35" spans="1:27" ht="13.5">
      <c r="A35" s="181" t="s">
        <v>122</v>
      </c>
      <c r="B35" s="185"/>
      <c r="C35" s="155">
        <v>631064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107569569</v>
      </c>
      <c r="D36" s="188">
        <f>SUM(D25:D35)</f>
        <v>0</v>
      </c>
      <c r="E36" s="189">
        <f t="shared" si="1"/>
        <v>112034170</v>
      </c>
      <c r="F36" s="190">
        <f t="shared" si="1"/>
        <v>112034170</v>
      </c>
      <c r="G36" s="190">
        <f t="shared" si="1"/>
        <v>6505206</v>
      </c>
      <c r="H36" s="190">
        <f t="shared" si="1"/>
        <v>8062078</v>
      </c>
      <c r="I36" s="190">
        <f t="shared" si="1"/>
        <v>11700065</v>
      </c>
      <c r="J36" s="190">
        <f t="shared" si="1"/>
        <v>26267349</v>
      </c>
      <c r="K36" s="190">
        <f t="shared" si="1"/>
        <v>12158589</v>
      </c>
      <c r="L36" s="190">
        <f t="shared" si="1"/>
        <v>11115682</v>
      </c>
      <c r="M36" s="190">
        <f t="shared" si="1"/>
        <v>12056120</v>
      </c>
      <c r="N36" s="190">
        <f t="shared" si="1"/>
        <v>35330391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61597740</v>
      </c>
      <c r="X36" s="190">
        <f t="shared" si="1"/>
        <v>56017085</v>
      </c>
      <c r="Y36" s="190">
        <f t="shared" si="1"/>
        <v>5580655</v>
      </c>
      <c r="Z36" s="191">
        <f>+IF(X36&lt;&gt;0,+(Y36/X36)*100,0)</f>
        <v>9.962415930782546</v>
      </c>
      <c r="AA36" s="188">
        <f>SUM(AA25:AA35)</f>
        <v>112034170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2055268</v>
      </c>
      <c r="D38" s="199">
        <f>+D22-D36</f>
        <v>0</v>
      </c>
      <c r="E38" s="200">
        <f t="shared" si="2"/>
        <v>-3869110</v>
      </c>
      <c r="F38" s="106">
        <f t="shared" si="2"/>
        <v>-3869110</v>
      </c>
      <c r="G38" s="106">
        <f t="shared" si="2"/>
        <v>24038868</v>
      </c>
      <c r="H38" s="106">
        <f t="shared" si="2"/>
        <v>-3656511</v>
      </c>
      <c r="I38" s="106">
        <f t="shared" si="2"/>
        <v>-4308414</v>
      </c>
      <c r="J38" s="106">
        <f t="shared" si="2"/>
        <v>16073943</v>
      </c>
      <c r="K38" s="106">
        <f t="shared" si="2"/>
        <v>-4684530</v>
      </c>
      <c r="L38" s="106">
        <f t="shared" si="2"/>
        <v>-4683805</v>
      </c>
      <c r="M38" s="106">
        <f t="shared" si="2"/>
        <v>10462910</v>
      </c>
      <c r="N38" s="106">
        <f t="shared" si="2"/>
        <v>1094575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17168518</v>
      </c>
      <c r="X38" s="106">
        <f>IF(F22=F36,0,X22-X36)</f>
        <v>-1934555</v>
      </c>
      <c r="Y38" s="106">
        <f t="shared" si="2"/>
        <v>19103073</v>
      </c>
      <c r="Z38" s="201">
        <f>+IF(X38&lt;&gt;0,+(Y38/X38)*100,0)</f>
        <v>-987.4660063942354</v>
      </c>
      <c r="AA38" s="199">
        <f>+AA22-AA36</f>
        <v>-3869110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2055268</v>
      </c>
      <c r="D42" s="206">
        <f>SUM(D38:D41)</f>
        <v>0</v>
      </c>
      <c r="E42" s="207">
        <f t="shared" si="3"/>
        <v>-3869110</v>
      </c>
      <c r="F42" s="88">
        <f t="shared" si="3"/>
        <v>-3869110</v>
      </c>
      <c r="G42" s="88">
        <f t="shared" si="3"/>
        <v>24038868</v>
      </c>
      <c r="H42" s="88">
        <f t="shared" si="3"/>
        <v>-3656511</v>
      </c>
      <c r="I42" s="88">
        <f t="shared" si="3"/>
        <v>-4308414</v>
      </c>
      <c r="J42" s="88">
        <f t="shared" si="3"/>
        <v>16073943</v>
      </c>
      <c r="K42" s="88">
        <f t="shared" si="3"/>
        <v>-4684530</v>
      </c>
      <c r="L42" s="88">
        <f t="shared" si="3"/>
        <v>-4683805</v>
      </c>
      <c r="M42" s="88">
        <f t="shared" si="3"/>
        <v>10462910</v>
      </c>
      <c r="N42" s="88">
        <f t="shared" si="3"/>
        <v>1094575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17168518</v>
      </c>
      <c r="X42" s="88">
        <f t="shared" si="3"/>
        <v>-1934555</v>
      </c>
      <c r="Y42" s="88">
        <f t="shared" si="3"/>
        <v>19103073</v>
      </c>
      <c r="Z42" s="208">
        <f>+IF(X42&lt;&gt;0,+(Y42/X42)*100,0)</f>
        <v>-987.4660063942354</v>
      </c>
      <c r="AA42" s="206">
        <f>SUM(AA38:AA41)</f>
        <v>-3869110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2055268</v>
      </c>
      <c r="D44" s="210">
        <f>+D42-D43</f>
        <v>0</v>
      </c>
      <c r="E44" s="211">
        <f t="shared" si="4"/>
        <v>-3869110</v>
      </c>
      <c r="F44" s="77">
        <f t="shared" si="4"/>
        <v>-3869110</v>
      </c>
      <c r="G44" s="77">
        <f t="shared" si="4"/>
        <v>24038868</v>
      </c>
      <c r="H44" s="77">
        <f t="shared" si="4"/>
        <v>-3656511</v>
      </c>
      <c r="I44" s="77">
        <f t="shared" si="4"/>
        <v>-4308414</v>
      </c>
      <c r="J44" s="77">
        <f t="shared" si="4"/>
        <v>16073943</v>
      </c>
      <c r="K44" s="77">
        <f t="shared" si="4"/>
        <v>-4684530</v>
      </c>
      <c r="L44" s="77">
        <f t="shared" si="4"/>
        <v>-4683805</v>
      </c>
      <c r="M44" s="77">
        <f t="shared" si="4"/>
        <v>10462910</v>
      </c>
      <c r="N44" s="77">
        <f t="shared" si="4"/>
        <v>1094575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17168518</v>
      </c>
      <c r="X44" s="77">
        <f t="shared" si="4"/>
        <v>-1934555</v>
      </c>
      <c r="Y44" s="77">
        <f t="shared" si="4"/>
        <v>19103073</v>
      </c>
      <c r="Z44" s="212">
        <f>+IF(X44&lt;&gt;0,+(Y44/X44)*100,0)</f>
        <v>-987.4660063942354</v>
      </c>
      <c r="AA44" s="210">
        <f>+AA42-AA43</f>
        <v>-3869110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2055268</v>
      </c>
      <c r="D46" s="206">
        <f>SUM(D44:D45)</f>
        <v>0</v>
      </c>
      <c r="E46" s="207">
        <f t="shared" si="5"/>
        <v>-3869110</v>
      </c>
      <c r="F46" s="88">
        <f t="shared" si="5"/>
        <v>-3869110</v>
      </c>
      <c r="G46" s="88">
        <f t="shared" si="5"/>
        <v>24038868</v>
      </c>
      <c r="H46" s="88">
        <f t="shared" si="5"/>
        <v>-3656511</v>
      </c>
      <c r="I46" s="88">
        <f t="shared" si="5"/>
        <v>-4308414</v>
      </c>
      <c r="J46" s="88">
        <f t="shared" si="5"/>
        <v>16073943</v>
      </c>
      <c r="K46" s="88">
        <f t="shared" si="5"/>
        <v>-4684530</v>
      </c>
      <c r="L46" s="88">
        <f t="shared" si="5"/>
        <v>-4683805</v>
      </c>
      <c r="M46" s="88">
        <f t="shared" si="5"/>
        <v>10462910</v>
      </c>
      <c r="N46" s="88">
        <f t="shared" si="5"/>
        <v>1094575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17168518</v>
      </c>
      <c r="X46" s="88">
        <f t="shared" si="5"/>
        <v>-1934555</v>
      </c>
      <c r="Y46" s="88">
        <f t="shared" si="5"/>
        <v>19103073</v>
      </c>
      <c r="Z46" s="208">
        <f>+IF(X46&lt;&gt;0,+(Y46/X46)*100,0)</f>
        <v>-987.4660063942354</v>
      </c>
      <c r="AA46" s="206">
        <f>SUM(AA44:AA45)</f>
        <v>-3869110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2055268</v>
      </c>
      <c r="D48" s="217">
        <f>SUM(D46:D47)</f>
        <v>0</v>
      </c>
      <c r="E48" s="218">
        <f t="shared" si="6"/>
        <v>-3869110</v>
      </c>
      <c r="F48" s="219">
        <f t="shared" si="6"/>
        <v>-3869110</v>
      </c>
      <c r="G48" s="219">
        <f t="shared" si="6"/>
        <v>24038868</v>
      </c>
      <c r="H48" s="220">
        <f t="shared" si="6"/>
        <v>-3656511</v>
      </c>
      <c r="I48" s="220">
        <f t="shared" si="6"/>
        <v>-4308414</v>
      </c>
      <c r="J48" s="220">
        <f t="shared" si="6"/>
        <v>16073943</v>
      </c>
      <c r="K48" s="220">
        <f t="shared" si="6"/>
        <v>-4684530</v>
      </c>
      <c r="L48" s="220">
        <f t="shared" si="6"/>
        <v>-4683805</v>
      </c>
      <c r="M48" s="219">
        <f t="shared" si="6"/>
        <v>10462910</v>
      </c>
      <c r="N48" s="219">
        <f t="shared" si="6"/>
        <v>1094575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17168518</v>
      </c>
      <c r="X48" s="220">
        <f t="shared" si="6"/>
        <v>-1934555</v>
      </c>
      <c r="Y48" s="220">
        <f t="shared" si="6"/>
        <v>19103073</v>
      </c>
      <c r="Z48" s="221">
        <f>+IF(X48&lt;&gt;0,+(Y48/X48)*100,0)</f>
        <v>-987.4660063942354</v>
      </c>
      <c r="AA48" s="222">
        <f>SUM(AA46:AA47)</f>
        <v>-3869110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405587</v>
      </c>
      <c r="D5" s="153">
        <f>SUM(D6:D8)</f>
        <v>0</v>
      </c>
      <c r="E5" s="154">
        <f t="shared" si="0"/>
        <v>1967500</v>
      </c>
      <c r="F5" s="100">
        <f t="shared" si="0"/>
        <v>1967500</v>
      </c>
      <c r="G5" s="100">
        <f t="shared" si="0"/>
        <v>0</v>
      </c>
      <c r="H5" s="100">
        <f t="shared" si="0"/>
        <v>10711</v>
      </c>
      <c r="I5" s="100">
        <f t="shared" si="0"/>
        <v>247357</v>
      </c>
      <c r="J5" s="100">
        <f t="shared" si="0"/>
        <v>258068</v>
      </c>
      <c r="K5" s="100">
        <f t="shared" si="0"/>
        <v>210844</v>
      </c>
      <c r="L5" s="100">
        <f t="shared" si="0"/>
        <v>4763</v>
      </c>
      <c r="M5" s="100">
        <f t="shared" si="0"/>
        <v>15658</v>
      </c>
      <c r="N5" s="100">
        <f t="shared" si="0"/>
        <v>231265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489333</v>
      </c>
      <c r="X5" s="100">
        <f t="shared" si="0"/>
        <v>983750</v>
      </c>
      <c r="Y5" s="100">
        <f t="shared" si="0"/>
        <v>-494417</v>
      </c>
      <c r="Z5" s="137">
        <f>+IF(X5&lt;&gt;0,+(Y5/X5)*100,0)</f>
        <v>-50.25839898348158</v>
      </c>
      <c r="AA5" s="153">
        <f>SUM(AA6:AA8)</f>
        <v>1967500</v>
      </c>
    </row>
    <row r="6" spans="1:27" ht="13.5">
      <c r="A6" s="138" t="s">
        <v>75</v>
      </c>
      <c r="B6" s="136"/>
      <c r="C6" s="155"/>
      <c r="D6" s="155"/>
      <c r="E6" s="156">
        <v>150000</v>
      </c>
      <c r="F6" s="60">
        <v>150000</v>
      </c>
      <c r="G6" s="60"/>
      <c r="H6" s="60"/>
      <c r="I6" s="60">
        <v>13463</v>
      </c>
      <c r="J6" s="60">
        <v>13463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13463</v>
      </c>
      <c r="X6" s="60">
        <v>75000</v>
      </c>
      <c r="Y6" s="60">
        <v>-61537</v>
      </c>
      <c r="Z6" s="140">
        <v>-82.05</v>
      </c>
      <c r="AA6" s="62">
        <v>150000</v>
      </c>
    </row>
    <row r="7" spans="1:27" ht="13.5">
      <c r="A7" s="138" t="s">
        <v>76</v>
      </c>
      <c r="B7" s="136"/>
      <c r="C7" s="157">
        <v>137386</v>
      </c>
      <c r="D7" s="157"/>
      <c r="E7" s="158">
        <v>255000</v>
      </c>
      <c r="F7" s="159">
        <v>255000</v>
      </c>
      <c r="G7" s="159"/>
      <c r="H7" s="159">
        <v>1548</v>
      </c>
      <c r="I7" s="159">
        <v>20941</v>
      </c>
      <c r="J7" s="159">
        <v>22489</v>
      </c>
      <c r="K7" s="159"/>
      <c r="L7" s="159">
        <v>947</v>
      </c>
      <c r="M7" s="159"/>
      <c r="N7" s="159">
        <v>947</v>
      </c>
      <c r="O7" s="159"/>
      <c r="P7" s="159"/>
      <c r="Q7" s="159"/>
      <c r="R7" s="159"/>
      <c r="S7" s="159"/>
      <c r="T7" s="159"/>
      <c r="U7" s="159"/>
      <c r="V7" s="159"/>
      <c r="W7" s="159">
        <v>23436</v>
      </c>
      <c r="X7" s="159">
        <v>127500</v>
      </c>
      <c r="Y7" s="159">
        <v>-104064</v>
      </c>
      <c r="Z7" s="141">
        <v>-81.62</v>
      </c>
      <c r="AA7" s="225">
        <v>255000</v>
      </c>
    </row>
    <row r="8" spans="1:27" ht="13.5">
      <c r="A8" s="138" t="s">
        <v>77</v>
      </c>
      <c r="B8" s="136"/>
      <c r="C8" s="155">
        <v>268201</v>
      </c>
      <c r="D8" s="155"/>
      <c r="E8" s="156">
        <v>1562500</v>
      </c>
      <c r="F8" s="60">
        <v>1562500</v>
      </c>
      <c r="G8" s="60"/>
      <c r="H8" s="60">
        <v>9163</v>
      </c>
      <c r="I8" s="60">
        <v>212953</v>
      </c>
      <c r="J8" s="60">
        <v>222116</v>
      </c>
      <c r="K8" s="60">
        <v>210844</v>
      </c>
      <c r="L8" s="60">
        <v>3816</v>
      </c>
      <c r="M8" s="60">
        <v>15658</v>
      </c>
      <c r="N8" s="60">
        <v>230318</v>
      </c>
      <c r="O8" s="60"/>
      <c r="P8" s="60"/>
      <c r="Q8" s="60"/>
      <c r="R8" s="60"/>
      <c r="S8" s="60"/>
      <c r="T8" s="60"/>
      <c r="U8" s="60"/>
      <c r="V8" s="60"/>
      <c r="W8" s="60">
        <v>452434</v>
      </c>
      <c r="X8" s="60">
        <v>781250</v>
      </c>
      <c r="Y8" s="60">
        <v>-328816</v>
      </c>
      <c r="Z8" s="140">
        <v>-42.09</v>
      </c>
      <c r="AA8" s="62">
        <v>1562500</v>
      </c>
    </row>
    <row r="9" spans="1:27" ht="13.5">
      <c r="A9" s="135" t="s">
        <v>78</v>
      </c>
      <c r="B9" s="136"/>
      <c r="C9" s="153">
        <f aca="true" t="shared" si="1" ref="C9:Y9">SUM(C10:C14)</f>
        <v>871522</v>
      </c>
      <c r="D9" s="153">
        <f>SUM(D10:D14)</f>
        <v>0</v>
      </c>
      <c r="E9" s="154">
        <f t="shared" si="1"/>
        <v>2105000</v>
      </c>
      <c r="F9" s="100">
        <f t="shared" si="1"/>
        <v>2105000</v>
      </c>
      <c r="G9" s="100">
        <f t="shared" si="1"/>
        <v>0</v>
      </c>
      <c r="H9" s="100">
        <f t="shared" si="1"/>
        <v>0</v>
      </c>
      <c r="I9" s="100">
        <f t="shared" si="1"/>
        <v>156384</v>
      </c>
      <c r="J9" s="100">
        <f t="shared" si="1"/>
        <v>156384</v>
      </c>
      <c r="K9" s="100">
        <f t="shared" si="1"/>
        <v>44200</v>
      </c>
      <c r="L9" s="100">
        <f t="shared" si="1"/>
        <v>57613</v>
      </c>
      <c r="M9" s="100">
        <f t="shared" si="1"/>
        <v>26162</v>
      </c>
      <c r="N9" s="100">
        <f t="shared" si="1"/>
        <v>127975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284359</v>
      </c>
      <c r="X9" s="100">
        <f t="shared" si="1"/>
        <v>1052500</v>
      </c>
      <c r="Y9" s="100">
        <f t="shared" si="1"/>
        <v>-768141</v>
      </c>
      <c r="Z9" s="137">
        <f>+IF(X9&lt;&gt;0,+(Y9/X9)*100,0)</f>
        <v>-72.98251781472685</v>
      </c>
      <c r="AA9" s="102">
        <f>SUM(AA10:AA14)</f>
        <v>2105000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354060</v>
      </c>
      <c r="D11" s="155"/>
      <c r="E11" s="156">
        <v>455000</v>
      </c>
      <c r="F11" s="60">
        <v>455000</v>
      </c>
      <c r="G11" s="60"/>
      <c r="H11" s="60"/>
      <c r="I11" s="60">
        <v>23442</v>
      </c>
      <c r="J11" s="60">
        <v>23442</v>
      </c>
      <c r="K11" s="60">
        <v>33356</v>
      </c>
      <c r="L11" s="60">
        <v>49138</v>
      </c>
      <c r="M11" s="60">
        <v>16982</v>
      </c>
      <c r="N11" s="60">
        <v>99476</v>
      </c>
      <c r="O11" s="60"/>
      <c r="P11" s="60"/>
      <c r="Q11" s="60"/>
      <c r="R11" s="60"/>
      <c r="S11" s="60"/>
      <c r="T11" s="60"/>
      <c r="U11" s="60"/>
      <c r="V11" s="60"/>
      <c r="W11" s="60">
        <v>122918</v>
      </c>
      <c r="X11" s="60">
        <v>227500</v>
      </c>
      <c r="Y11" s="60">
        <v>-104582</v>
      </c>
      <c r="Z11" s="140">
        <v>-45.97</v>
      </c>
      <c r="AA11" s="62">
        <v>455000</v>
      </c>
    </row>
    <row r="12" spans="1:27" ht="13.5">
      <c r="A12" s="138" t="s">
        <v>81</v>
      </c>
      <c r="B12" s="136"/>
      <c r="C12" s="155">
        <v>517462</v>
      </c>
      <c r="D12" s="155"/>
      <c r="E12" s="156">
        <v>1650000</v>
      </c>
      <c r="F12" s="60">
        <v>1650000</v>
      </c>
      <c r="G12" s="60"/>
      <c r="H12" s="60"/>
      <c r="I12" s="60">
        <v>132942</v>
      </c>
      <c r="J12" s="60">
        <v>132942</v>
      </c>
      <c r="K12" s="60">
        <v>1019</v>
      </c>
      <c r="L12" s="60">
        <v>8475</v>
      </c>
      <c r="M12" s="60">
        <v>9180</v>
      </c>
      <c r="N12" s="60">
        <v>18674</v>
      </c>
      <c r="O12" s="60"/>
      <c r="P12" s="60"/>
      <c r="Q12" s="60"/>
      <c r="R12" s="60"/>
      <c r="S12" s="60"/>
      <c r="T12" s="60"/>
      <c r="U12" s="60"/>
      <c r="V12" s="60"/>
      <c r="W12" s="60">
        <v>151616</v>
      </c>
      <c r="X12" s="60">
        <v>825000</v>
      </c>
      <c r="Y12" s="60">
        <v>-673384</v>
      </c>
      <c r="Z12" s="140">
        <v>-81.62</v>
      </c>
      <c r="AA12" s="62">
        <v>1650000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>
        <v>9825</v>
      </c>
      <c r="L14" s="159"/>
      <c r="M14" s="159"/>
      <c r="N14" s="159">
        <v>9825</v>
      </c>
      <c r="O14" s="159"/>
      <c r="P14" s="159"/>
      <c r="Q14" s="159"/>
      <c r="R14" s="159"/>
      <c r="S14" s="159"/>
      <c r="T14" s="159"/>
      <c r="U14" s="159"/>
      <c r="V14" s="159"/>
      <c r="W14" s="159">
        <v>9825</v>
      </c>
      <c r="X14" s="159"/>
      <c r="Y14" s="159">
        <v>9825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168195</v>
      </c>
      <c r="D15" s="153">
        <f>SUM(D16:D18)</f>
        <v>0</v>
      </c>
      <c r="E15" s="154">
        <f t="shared" si="2"/>
        <v>1117000</v>
      </c>
      <c r="F15" s="100">
        <f t="shared" si="2"/>
        <v>1117000</v>
      </c>
      <c r="G15" s="100">
        <f t="shared" si="2"/>
        <v>0</v>
      </c>
      <c r="H15" s="100">
        <f t="shared" si="2"/>
        <v>0</v>
      </c>
      <c r="I15" s="100">
        <f t="shared" si="2"/>
        <v>118920</v>
      </c>
      <c r="J15" s="100">
        <f t="shared" si="2"/>
        <v>118920</v>
      </c>
      <c r="K15" s="100">
        <f t="shared" si="2"/>
        <v>0</v>
      </c>
      <c r="L15" s="100">
        <f t="shared" si="2"/>
        <v>43305</v>
      </c>
      <c r="M15" s="100">
        <f t="shared" si="2"/>
        <v>8200</v>
      </c>
      <c r="N15" s="100">
        <f t="shared" si="2"/>
        <v>51505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170425</v>
      </c>
      <c r="X15" s="100">
        <f t="shared" si="2"/>
        <v>558500</v>
      </c>
      <c r="Y15" s="100">
        <f t="shared" si="2"/>
        <v>-388075</v>
      </c>
      <c r="Z15" s="137">
        <f>+IF(X15&lt;&gt;0,+(Y15/X15)*100,0)</f>
        <v>-69.48522829006268</v>
      </c>
      <c r="AA15" s="102">
        <f>SUM(AA16:AA18)</f>
        <v>1117000</v>
      </c>
    </row>
    <row r="16" spans="1:27" ht="13.5">
      <c r="A16" s="138" t="s">
        <v>85</v>
      </c>
      <c r="B16" s="136"/>
      <c r="C16" s="155"/>
      <c r="D16" s="155"/>
      <c r="E16" s="156">
        <v>285000</v>
      </c>
      <c r="F16" s="60">
        <v>285000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142500</v>
      </c>
      <c r="Y16" s="60">
        <v>-142500</v>
      </c>
      <c r="Z16" s="140">
        <v>-100</v>
      </c>
      <c r="AA16" s="62">
        <v>285000</v>
      </c>
    </row>
    <row r="17" spans="1:27" ht="13.5">
      <c r="A17" s="138" t="s">
        <v>86</v>
      </c>
      <c r="B17" s="136"/>
      <c r="C17" s="155"/>
      <c r="D17" s="155"/>
      <c r="E17" s="156">
        <v>225000</v>
      </c>
      <c r="F17" s="60">
        <v>225000</v>
      </c>
      <c r="G17" s="60"/>
      <c r="H17" s="60"/>
      <c r="I17" s="60">
        <v>118920</v>
      </c>
      <c r="J17" s="60">
        <v>118920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118920</v>
      </c>
      <c r="X17" s="60">
        <v>112500</v>
      </c>
      <c r="Y17" s="60">
        <v>6420</v>
      </c>
      <c r="Z17" s="140">
        <v>5.71</v>
      </c>
      <c r="AA17" s="62">
        <v>225000</v>
      </c>
    </row>
    <row r="18" spans="1:27" ht="13.5">
      <c r="A18" s="138" t="s">
        <v>87</v>
      </c>
      <c r="B18" s="136"/>
      <c r="C18" s="155">
        <v>168195</v>
      </c>
      <c r="D18" s="155"/>
      <c r="E18" s="156">
        <v>607000</v>
      </c>
      <c r="F18" s="60">
        <v>607000</v>
      </c>
      <c r="G18" s="60"/>
      <c r="H18" s="60"/>
      <c r="I18" s="60"/>
      <c r="J18" s="60"/>
      <c r="K18" s="60"/>
      <c r="L18" s="60">
        <v>43305</v>
      </c>
      <c r="M18" s="60">
        <v>8200</v>
      </c>
      <c r="N18" s="60">
        <v>51505</v>
      </c>
      <c r="O18" s="60"/>
      <c r="P18" s="60"/>
      <c r="Q18" s="60"/>
      <c r="R18" s="60"/>
      <c r="S18" s="60"/>
      <c r="T18" s="60"/>
      <c r="U18" s="60"/>
      <c r="V18" s="60"/>
      <c r="W18" s="60">
        <v>51505</v>
      </c>
      <c r="X18" s="60">
        <v>303500</v>
      </c>
      <c r="Y18" s="60">
        <v>-251995</v>
      </c>
      <c r="Z18" s="140">
        <v>-83.03</v>
      </c>
      <c r="AA18" s="62">
        <v>607000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12502500</v>
      </c>
      <c r="F19" s="100">
        <f t="shared" si="3"/>
        <v>12502500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6251250</v>
      </c>
      <c r="Y19" s="100">
        <f t="shared" si="3"/>
        <v>-6251250</v>
      </c>
      <c r="Z19" s="137">
        <f>+IF(X19&lt;&gt;0,+(Y19/X19)*100,0)</f>
        <v>-100</v>
      </c>
      <c r="AA19" s="102">
        <f>SUM(AA20:AA23)</f>
        <v>12502500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12502500</v>
      </c>
      <c r="F23" s="60">
        <v>12502500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6251250</v>
      </c>
      <c r="Y23" s="60">
        <v>-6251250</v>
      </c>
      <c r="Z23" s="140">
        <v>-100</v>
      </c>
      <c r="AA23" s="62">
        <v>12502500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1445304</v>
      </c>
      <c r="D25" s="217">
        <f>+D5+D9+D15+D19+D24</f>
        <v>0</v>
      </c>
      <c r="E25" s="230">
        <f t="shared" si="4"/>
        <v>17692000</v>
      </c>
      <c r="F25" s="219">
        <f t="shared" si="4"/>
        <v>17692000</v>
      </c>
      <c r="G25" s="219">
        <f t="shared" si="4"/>
        <v>0</v>
      </c>
      <c r="H25" s="219">
        <f t="shared" si="4"/>
        <v>10711</v>
      </c>
      <c r="I25" s="219">
        <f t="shared" si="4"/>
        <v>522661</v>
      </c>
      <c r="J25" s="219">
        <f t="shared" si="4"/>
        <v>533372</v>
      </c>
      <c r="K25" s="219">
        <f t="shared" si="4"/>
        <v>255044</v>
      </c>
      <c r="L25" s="219">
        <f t="shared" si="4"/>
        <v>105681</v>
      </c>
      <c r="M25" s="219">
        <f t="shared" si="4"/>
        <v>50020</v>
      </c>
      <c r="N25" s="219">
        <f t="shared" si="4"/>
        <v>410745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944117</v>
      </c>
      <c r="X25" s="219">
        <f t="shared" si="4"/>
        <v>8846000</v>
      </c>
      <c r="Y25" s="219">
        <f t="shared" si="4"/>
        <v>-7901883</v>
      </c>
      <c r="Z25" s="231">
        <f>+IF(X25&lt;&gt;0,+(Y25/X25)*100,0)</f>
        <v>-89.3271874293466</v>
      </c>
      <c r="AA25" s="232">
        <f>+AA5+AA9+AA15+AA19+AA24</f>
        <v>17692000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139790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139790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50020</v>
      </c>
      <c r="N33" s="60">
        <v>50020</v>
      </c>
      <c r="O33" s="60"/>
      <c r="P33" s="60"/>
      <c r="Q33" s="60"/>
      <c r="R33" s="60"/>
      <c r="S33" s="60"/>
      <c r="T33" s="60"/>
      <c r="U33" s="60"/>
      <c r="V33" s="60"/>
      <c r="W33" s="60">
        <v>50020</v>
      </c>
      <c r="X33" s="60"/>
      <c r="Y33" s="60">
        <v>50020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821872</v>
      </c>
      <c r="D34" s="155"/>
      <c r="E34" s="156">
        <v>15300000</v>
      </c>
      <c r="F34" s="60">
        <v>15300000</v>
      </c>
      <c r="G34" s="60"/>
      <c r="H34" s="60"/>
      <c r="I34" s="60">
        <v>515183</v>
      </c>
      <c r="J34" s="60">
        <v>515183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515183</v>
      </c>
      <c r="X34" s="60">
        <v>7650000</v>
      </c>
      <c r="Y34" s="60">
        <v>-7134817</v>
      </c>
      <c r="Z34" s="140">
        <v>-93.27</v>
      </c>
      <c r="AA34" s="62">
        <v>15300000</v>
      </c>
    </row>
    <row r="35" spans="1:27" ht="13.5">
      <c r="A35" s="237" t="s">
        <v>53</v>
      </c>
      <c r="B35" s="136"/>
      <c r="C35" s="155">
        <v>483642</v>
      </c>
      <c r="D35" s="155"/>
      <c r="E35" s="156">
        <v>2392000</v>
      </c>
      <c r="F35" s="60">
        <v>2392000</v>
      </c>
      <c r="G35" s="60"/>
      <c r="H35" s="60">
        <v>10711</v>
      </c>
      <c r="I35" s="60">
        <v>7478</v>
      </c>
      <c r="J35" s="60">
        <v>18189</v>
      </c>
      <c r="K35" s="60">
        <v>255044</v>
      </c>
      <c r="L35" s="60">
        <v>105681</v>
      </c>
      <c r="M35" s="60"/>
      <c r="N35" s="60">
        <v>360725</v>
      </c>
      <c r="O35" s="60"/>
      <c r="P35" s="60"/>
      <c r="Q35" s="60"/>
      <c r="R35" s="60"/>
      <c r="S35" s="60"/>
      <c r="T35" s="60"/>
      <c r="U35" s="60"/>
      <c r="V35" s="60"/>
      <c r="W35" s="60">
        <v>378914</v>
      </c>
      <c r="X35" s="60">
        <v>1196000</v>
      </c>
      <c r="Y35" s="60">
        <v>-817086</v>
      </c>
      <c r="Z35" s="140">
        <v>-68.32</v>
      </c>
      <c r="AA35" s="62">
        <v>2392000</v>
      </c>
    </row>
    <row r="36" spans="1:27" ht="13.5">
      <c r="A36" s="238" t="s">
        <v>139</v>
      </c>
      <c r="B36" s="149"/>
      <c r="C36" s="222">
        <f aca="true" t="shared" si="6" ref="C36:Y36">SUM(C32:C35)</f>
        <v>1445304</v>
      </c>
      <c r="D36" s="222">
        <f>SUM(D32:D35)</f>
        <v>0</v>
      </c>
      <c r="E36" s="218">
        <f t="shared" si="6"/>
        <v>17692000</v>
      </c>
      <c r="F36" s="220">
        <f t="shared" si="6"/>
        <v>17692000</v>
      </c>
      <c r="G36" s="220">
        <f t="shared" si="6"/>
        <v>0</v>
      </c>
      <c r="H36" s="220">
        <f t="shared" si="6"/>
        <v>10711</v>
      </c>
      <c r="I36" s="220">
        <f t="shared" si="6"/>
        <v>522661</v>
      </c>
      <c r="J36" s="220">
        <f t="shared" si="6"/>
        <v>533372</v>
      </c>
      <c r="K36" s="220">
        <f t="shared" si="6"/>
        <v>255044</v>
      </c>
      <c r="L36" s="220">
        <f t="shared" si="6"/>
        <v>105681</v>
      </c>
      <c r="M36" s="220">
        <f t="shared" si="6"/>
        <v>50020</v>
      </c>
      <c r="N36" s="220">
        <f t="shared" si="6"/>
        <v>410745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944117</v>
      </c>
      <c r="X36" s="220">
        <f t="shared" si="6"/>
        <v>8846000</v>
      </c>
      <c r="Y36" s="220">
        <f t="shared" si="6"/>
        <v>-7901883</v>
      </c>
      <c r="Z36" s="221">
        <f>+IF(X36&lt;&gt;0,+(Y36/X36)*100,0)</f>
        <v>-89.3271874293466</v>
      </c>
      <c r="AA36" s="239">
        <f>SUM(AA32:AA35)</f>
        <v>17692000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12487228</v>
      </c>
      <c r="D6" s="155"/>
      <c r="E6" s="59">
        <v>1584469</v>
      </c>
      <c r="F6" s="60">
        <v>1584469</v>
      </c>
      <c r="G6" s="60">
        <v>14842152</v>
      </c>
      <c r="H6" s="60">
        <v>8607615</v>
      </c>
      <c r="I6" s="60"/>
      <c r="J6" s="60"/>
      <c r="K6" s="60">
        <v>1236894</v>
      </c>
      <c r="L6" s="60">
        <v>2101742</v>
      </c>
      <c r="M6" s="60">
        <v>1009877</v>
      </c>
      <c r="N6" s="60">
        <v>1009877</v>
      </c>
      <c r="O6" s="60"/>
      <c r="P6" s="60"/>
      <c r="Q6" s="60"/>
      <c r="R6" s="60"/>
      <c r="S6" s="60"/>
      <c r="T6" s="60"/>
      <c r="U6" s="60"/>
      <c r="V6" s="60"/>
      <c r="W6" s="60">
        <v>1009877</v>
      </c>
      <c r="X6" s="60">
        <v>792235</v>
      </c>
      <c r="Y6" s="60">
        <v>217642</v>
      </c>
      <c r="Z6" s="140">
        <v>27.47</v>
      </c>
      <c r="AA6" s="62">
        <v>1584469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>
        <v>32552480</v>
      </c>
      <c r="L7" s="60">
        <v>22644982</v>
      </c>
      <c r="M7" s="60">
        <v>26144982</v>
      </c>
      <c r="N7" s="60">
        <v>26144982</v>
      </c>
      <c r="O7" s="60"/>
      <c r="P7" s="60"/>
      <c r="Q7" s="60"/>
      <c r="R7" s="60"/>
      <c r="S7" s="60"/>
      <c r="T7" s="60"/>
      <c r="U7" s="60"/>
      <c r="V7" s="60"/>
      <c r="W7" s="60">
        <v>26144982</v>
      </c>
      <c r="X7" s="60"/>
      <c r="Y7" s="60">
        <v>26144982</v>
      </c>
      <c r="Z7" s="140"/>
      <c r="AA7" s="62"/>
    </row>
    <row r="8" spans="1:27" ht="13.5">
      <c r="A8" s="249" t="s">
        <v>145</v>
      </c>
      <c r="B8" s="182"/>
      <c r="C8" s="155">
        <v>439560</v>
      </c>
      <c r="D8" s="155"/>
      <c r="E8" s="59">
        <v>2345817</v>
      </c>
      <c r="F8" s="60">
        <v>2345817</v>
      </c>
      <c r="G8" s="60">
        <v>6730098</v>
      </c>
      <c r="H8" s="60">
        <v>-514094</v>
      </c>
      <c r="I8" s="60">
        <v>-562227</v>
      </c>
      <c r="J8" s="60">
        <v>-562227</v>
      </c>
      <c r="K8" s="60">
        <v>447093</v>
      </c>
      <c r="L8" s="60">
        <v>2047009</v>
      </c>
      <c r="M8" s="60">
        <v>428867</v>
      </c>
      <c r="N8" s="60">
        <v>428867</v>
      </c>
      <c r="O8" s="60"/>
      <c r="P8" s="60"/>
      <c r="Q8" s="60"/>
      <c r="R8" s="60"/>
      <c r="S8" s="60"/>
      <c r="T8" s="60"/>
      <c r="U8" s="60"/>
      <c r="V8" s="60"/>
      <c r="W8" s="60">
        <v>428867</v>
      </c>
      <c r="X8" s="60">
        <v>1172909</v>
      </c>
      <c r="Y8" s="60">
        <v>-744042</v>
      </c>
      <c r="Z8" s="140">
        <v>-63.44</v>
      </c>
      <c r="AA8" s="62">
        <v>2345817</v>
      </c>
    </row>
    <row r="9" spans="1:27" ht="13.5">
      <c r="A9" s="249" t="s">
        <v>146</v>
      </c>
      <c r="B9" s="182"/>
      <c r="C9" s="155">
        <v>1582823</v>
      </c>
      <c r="D9" s="155"/>
      <c r="E9" s="59">
        <v>581091</v>
      </c>
      <c r="F9" s="60">
        <v>581091</v>
      </c>
      <c r="G9" s="60"/>
      <c r="H9" s="60"/>
      <c r="I9" s="60"/>
      <c r="J9" s="60"/>
      <c r="K9" s="60">
        <v>1553931</v>
      </c>
      <c r="L9" s="60">
        <v>68714</v>
      </c>
      <c r="M9" s="60">
        <v>5048452</v>
      </c>
      <c r="N9" s="60">
        <v>5048452</v>
      </c>
      <c r="O9" s="60"/>
      <c r="P9" s="60"/>
      <c r="Q9" s="60"/>
      <c r="R9" s="60"/>
      <c r="S9" s="60"/>
      <c r="T9" s="60"/>
      <c r="U9" s="60"/>
      <c r="V9" s="60"/>
      <c r="W9" s="60">
        <v>5048452</v>
      </c>
      <c r="X9" s="60">
        <v>290546</v>
      </c>
      <c r="Y9" s="60">
        <v>4757906</v>
      </c>
      <c r="Z9" s="140">
        <v>1637.57</v>
      </c>
      <c r="AA9" s="62">
        <v>581091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2757201</v>
      </c>
      <c r="D11" s="155"/>
      <c r="E11" s="59">
        <v>1138542</v>
      </c>
      <c r="F11" s="60">
        <v>1138542</v>
      </c>
      <c r="G11" s="60">
        <v>165236</v>
      </c>
      <c r="H11" s="60">
        <v>45077</v>
      </c>
      <c r="I11" s="60">
        <v>-426454</v>
      </c>
      <c r="J11" s="60">
        <v>-426454</v>
      </c>
      <c r="K11" s="60">
        <v>2540531</v>
      </c>
      <c r="L11" s="60">
        <v>2690925</v>
      </c>
      <c r="M11" s="60">
        <v>2790597</v>
      </c>
      <c r="N11" s="60">
        <v>2790597</v>
      </c>
      <c r="O11" s="60"/>
      <c r="P11" s="60"/>
      <c r="Q11" s="60"/>
      <c r="R11" s="60"/>
      <c r="S11" s="60"/>
      <c r="T11" s="60"/>
      <c r="U11" s="60"/>
      <c r="V11" s="60"/>
      <c r="W11" s="60">
        <v>2790597</v>
      </c>
      <c r="X11" s="60">
        <v>569271</v>
      </c>
      <c r="Y11" s="60">
        <v>2221326</v>
      </c>
      <c r="Z11" s="140">
        <v>390.21</v>
      </c>
      <c r="AA11" s="62">
        <v>1138542</v>
      </c>
    </row>
    <row r="12" spans="1:27" ht="13.5">
      <c r="A12" s="250" t="s">
        <v>56</v>
      </c>
      <c r="B12" s="251"/>
      <c r="C12" s="168">
        <f aca="true" t="shared" si="0" ref="C12:Y12">SUM(C6:C11)</f>
        <v>17266812</v>
      </c>
      <c r="D12" s="168">
        <f>SUM(D6:D11)</f>
        <v>0</v>
      </c>
      <c r="E12" s="72">
        <f t="shared" si="0"/>
        <v>5649919</v>
      </c>
      <c r="F12" s="73">
        <f t="shared" si="0"/>
        <v>5649919</v>
      </c>
      <c r="G12" s="73">
        <f t="shared" si="0"/>
        <v>21737486</v>
      </c>
      <c r="H12" s="73">
        <f t="shared" si="0"/>
        <v>8138598</v>
      </c>
      <c r="I12" s="73">
        <f t="shared" si="0"/>
        <v>-988681</v>
      </c>
      <c r="J12" s="73">
        <f t="shared" si="0"/>
        <v>-988681</v>
      </c>
      <c r="K12" s="73">
        <f t="shared" si="0"/>
        <v>38330929</v>
      </c>
      <c r="L12" s="73">
        <f t="shared" si="0"/>
        <v>29553372</v>
      </c>
      <c r="M12" s="73">
        <f t="shared" si="0"/>
        <v>35422775</v>
      </c>
      <c r="N12" s="73">
        <f t="shared" si="0"/>
        <v>35422775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35422775</v>
      </c>
      <c r="X12" s="73">
        <f t="shared" si="0"/>
        <v>2824961</v>
      </c>
      <c r="Y12" s="73">
        <f t="shared" si="0"/>
        <v>32597814</v>
      </c>
      <c r="Z12" s="170">
        <f>+IF(X12&lt;&gt;0,+(Y12/X12)*100,0)</f>
        <v>1153.9208505887339</v>
      </c>
      <c r="AA12" s="74">
        <f>SUM(AA6:AA11)</f>
        <v>5649919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34234502</v>
      </c>
      <c r="D19" s="155"/>
      <c r="E19" s="59">
        <v>49527200</v>
      </c>
      <c r="F19" s="60">
        <v>49527200</v>
      </c>
      <c r="G19" s="60"/>
      <c r="H19" s="60">
        <v>10711</v>
      </c>
      <c r="I19" s="60">
        <v>7478</v>
      </c>
      <c r="J19" s="60">
        <v>7478</v>
      </c>
      <c r="K19" s="60">
        <v>33062556</v>
      </c>
      <c r="L19" s="60">
        <v>33168237</v>
      </c>
      <c r="M19" s="60">
        <v>40166586</v>
      </c>
      <c r="N19" s="60">
        <v>40166586</v>
      </c>
      <c r="O19" s="60"/>
      <c r="P19" s="60"/>
      <c r="Q19" s="60"/>
      <c r="R19" s="60"/>
      <c r="S19" s="60"/>
      <c r="T19" s="60"/>
      <c r="U19" s="60"/>
      <c r="V19" s="60"/>
      <c r="W19" s="60">
        <v>40166586</v>
      </c>
      <c r="X19" s="60">
        <v>24763600</v>
      </c>
      <c r="Y19" s="60">
        <v>15402986</v>
      </c>
      <c r="Z19" s="140">
        <v>62.2</v>
      </c>
      <c r="AA19" s="62">
        <v>49527200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342978</v>
      </c>
      <c r="D22" s="155"/>
      <c r="E22" s="59">
        <v>249061</v>
      </c>
      <c r="F22" s="60">
        <v>249061</v>
      </c>
      <c r="G22" s="60"/>
      <c r="H22" s="60"/>
      <c r="I22" s="60"/>
      <c r="J22" s="60"/>
      <c r="K22" s="60">
        <v>342978</v>
      </c>
      <c r="L22" s="60">
        <v>342978</v>
      </c>
      <c r="M22" s="60">
        <v>342978</v>
      </c>
      <c r="N22" s="60">
        <v>342978</v>
      </c>
      <c r="O22" s="60"/>
      <c r="P22" s="60"/>
      <c r="Q22" s="60"/>
      <c r="R22" s="60"/>
      <c r="S22" s="60"/>
      <c r="T22" s="60"/>
      <c r="U22" s="60"/>
      <c r="V22" s="60"/>
      <c r="W22" s="60">
        <v>342978</v>
      </c>
      <c r="X22" s="60">
        <v>124531</v>
      </c>
      <c r="Y22" s="60">
        <v>218447</v>
      </c>
      <c r="Z22" s="140">
        <v>175.42</v>
      </c>
      <c r="AA22" s="62">
        <v>249061</v>
      </c>
    </row>
    <row r="23" spans="1:27" ht="13.5">
      <c r="A23" s="249" t="s">
        <v>158</v>
      </c>
      <c r="B23" s="182"/>
      <c r="C23" s="155">
        <v>1644223</v>
      </c>
      <c r="D23" s="155"/>
      <c r="E23" s="59">
        <v>1596852</v>
      </c>
      <c r="F23" s="60">
        <v>1596852</v>
      </c>
      <c r="G23" s="159"/>
      <c r="H23" s="159"/>
      <c r="I23" s="159"/>
      <c r="J23" s="60"/>
      <c r="K23" s="159">
        <v>1644223</v>
      </c>
      <c r="L23" s="159">
        <v>1644223</v>
      </c>
      <c r="M23" s="60">
        <v>1644223</v>
      </c>
      <c r="N23" s="159">
        <v>1644223</v>
      </c>
      <c r="O23" s="159"/>
      <c r="P23" s="159"/>
      <c r="Q23" s="60"/>
      <c r="R23" s="159"/>
      <c r="S23" s="159"/>
      <c r="T23" s="60"/>
      <c r="U23" s="159"/>
      <c r="V23" s="159"/>
      <c r="W23" s="159">
        <v>1644223</v>
      </c>
      <c r="X23" s="60">
        <v>798426</v>
      </c>
      <c r="Y23" s="159">
        <v>845797</v>
      </c>
      <c r="Z23" s="141">
        <v>105.93</v>
      </c>
      <c r="AA23" s="225">
        <v>1596852</v>
      </c>
    </row>
    <row r="24" spans="1:27" ht="13.5">
      <c r="A24" s="250" t="s">
        <v>57</v>
      </c>
      <c r="B24" s="253"/>
      <c r="C24" s="168">
        <f aca="true" t="shared" si="1" ref="C24:Y24">SUM(C15:C23)</f>
        <v>36221703</v>
      </c>
      <c r="D24" s="168">
        <f>SUM(D15:D23)</f>
        <v>0</v>
      </c>
      <c r="E24" s="76">
        <f t="shared" si="1"/>
        <v>51373113</v>
      </c>
      <c r="F24" s="77">
        <f t="shared" si="1"/>
        <v>51373113</v>
      </c>
      <c r="G24" s="77">
        <f t="shared" si="1"/>
        <v>0</v>
      </c>
      <c r="H24" s="77">
        <f t="shared" si="1"/>
        <v>10711</v>
      </c>
      <c r="I24" s="77">
        <f t="shared" si="1"/>
        <v>7478</v>
      </c>
      <c r="J24" s="77">
        <f t="shared" si="1"/>
        <v>7478</v>
      </c>
      <c r="K24" s="77">
        <f t="shared" si="1"/>
        <v>35049757</v>
      </c>
      <c r="L24" s="77">
        <f t="shared" si="1"/>
        <v>35155438</v>
      </c>
      <c r="M24" s="77">
        <f t="shared" si="1"/>
        <v>42153787</v>
      </c>
      <c r="N24" s="77">
        <f t="shared" si="1"/>
        <v>42153787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42153787</v>
      </c>
      <c r="X24" s="77">
        <f t="shared" si="1"/>
        <v>25686557</v>
      </c>
      <c r="Y24" s="77">
        <f t="shared" si="1"/>
        <v>16467230</v>
      </c>
      <c r="Z24" s="212">
        <f>+IF(X24&lt;&gt;0,+(Y24/X24)*100,0)</f>
        <v>64.10835831365021</v>
      </c>
      <c r="AA24" s="79">
        <f>SUM(AA15:AA23)</f>
        <v>51373113</v>
      </c>
    </row>
    <row r="25" spans="1:27" ht="13.5">
      <c r="A25" s="250" t="s">
        <v>159</v>
      </c>
      <c r="B25" s="251"/>
      <c r="C25" s="168">
        <f aca="true" t="shared" si="2" ref="C25:Y25">+C12+C24</f>
        <v>53488515</v>
      </c>
      <c r="D25" s="168">
        <f>+D12+D24</f>
        <v>0</v>
      </c>
      <c r="E25" s="72">
        <f t="shared" si="2"/>
        <v>57023032</v>
      </c>
      <c r="F25" s="73">
        <f t="shared" si="2"/>
        <v>57023032</v>
      </c>
      <c r="G25" s="73">
        <f t="shared" si="2"/>
        <v>21737486</v>
      </c>
      <c r="H25" s="73">
        <f t="shared" si="2"/>
        <v>8149309</v>
      </c>
      <c r="I25" s="73">
        <f t="shared" si="2"/>
        <v>-981203</v>
      </c>
      <c r="J25" s="73">
        <f t="shared" si="2"/>
        <v>-981203</v>
      </c>
      <c r="K25" s="73">
        <f t="shared" si="2"/>
        <v>73380686</v>
      </c>
      <c r="L25" s="73">
        <f t="shared" si="2"/>
        <v>64708810</v>
      </c>
      <c r="M25" s="73">
        <f t="shared" si="2"/>
        <v>77576562</v>
      </c>
      <c r="N25" s="73">
        <f t="shared" si="2"/>
        <v>77576562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77576562</v>
      </c>
      <c r="X25" s="73">
        <f t="shared" si="2"/>
        <v>28511518</v>
      </c>
      <c r="Y25" s="73">
        <f t="shared" si="2"/>
        <v>49065044</v>
      </c>
      <c r="Z25" s="170">
        <f>+IF(X25&lt;&gt;0,+(Y25/X25)*100,0)</f>
        <v>172.08850121554383</v>
      </c>
      <c r="AA25" s="74">
        <f>+AA12+AA24</f>
        <v>57023032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41495537</v>
      </c>
      <c r="J29" s="60">
        <v>41495537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891489</v>
      </c>
      <c r="D30" s="155"/>
      <c r="E30" s="59">
        <v>3808179</v>
      </c>
      <c r="F30" s="60">
        <v>3808179</v>
      </c>
      <c r="G30" s="60"/>
      <c r="H30" s="60"/>
      <c r="I30" s="60"/>
      <c r="J30" s="60"/>
      <c r="K30" s="60">
        <v>891489</v>
      </c>
      <c r="L30" s="60">
        <v>891489</v>
      </c>
      <c r="M30" s="60">
        <v>1071593</v>
      </c>
      <c r="N30" s="60">
        <v>1071593</v>
      </c>
      <c r="O30" s="60"/>
      <c r="P30" s="60"/>
      <c r="Q30" s="60"/>
      <c r="R30" s="60"/>
      <c r="S30" s="60"/>
      <c r="T30" s="60"/>
      <c r="U30" s="60"/>
      <c r="V30" s="60"/>
      <c r="W30" s="60">
        <v>1071593</v>
      </c>
      <c r="X30" s="60">
        <v>1904090</v>
      </c>
      <c r="Y30" s="60">
        <v>-832497</v>
      </c>
      <c r="Z30" s="140">
        <v>-43.72</v>
      </c>
      <c r="AA30" s="62">
        <v>3808179</v>
      </c>
    </row>
    <row r="31" spans="1:27" ht="13.5">
      <c r="A31" s="249" t="s">
        <v>163</v>
      </c>
      <c r="B31" s="182"/>
      <c r="C31" s="155">
        <v>17590</v>
      </c>
      <c r="D31" s="155"/>
      <c r="E31" s="59">
        <v>20080</v>
      </c>
      <c r="F31" s="60">
        <v>20080</v>
      </c>
      <c r="G31" s="60"/>
      <c r="H31" s="60"/>
      <c r="I31" s="60"/>
      <c r="J31" s="60"/>
      <c r="K31" s="60">
        <v>17590</v>
      </c>
      <c r="L31" s="60">
        <v>18590</v>
      </c>
      <c r="M31" s="60">
        <v>17590</v>
      </c>
      <c r="N31" s="60">
        <v>17590</v>
      </c>
      <c r="O31" s="60"/>
      <c r="P31" s="60"/>
      <c r="Q31" s="60"/>
      <c r="R31" s="60"/>
      <c r="S31" s="60"/>
      <c r="T31" s="60"/>
      <c r="U31" s="60"/>
      <c r="V31" s="60"/>
      <c r="W31" s="60">
        <v>17590</v>
      </c>
      <c r="X31" s="60">
        <v>10040</v>
      </c>
      <c r="Y31" s="60">
        <v>7550</v>
      </c>
      <c r="Z31" s="140">
        <v>75.2</v>
      </c>
      <c r="AA31" s="62">
        <v>20080</v>
      </c>
    </row>
    <row r="32" spans="1:27" ht="13.5">
      <c r="A32" s="249" t="s">
        <v>164</v>
      </c>
      <c r="B32" s="182"/>
      <c r="C32" s="155">
        <v>12172519</v>
      </c>
      <c r="D32" s="155"/>
      <c r="E32" s="59">
        <v>2340360</v>
      </c>
      <c r="F32" s="60">
        <v>2340360</v>
      </c>
      <c r="G32" s="60">
        <v>-50132</v>
      </c>
      <c r="H32" s="60">
        <v>-169257</v>
      </c>
      <c r="I32" s="60">
        <v>-244041</v>
      </c>
      <c r="J32" s="60">
        <v>-244041</v>
      </c>
      <c r="K32" s="60">
        <v>6923258</v>
      </c>
      <c r="L32" s="60">
        <v>6673461</v>
      </c>
      <c r="M32" s="60">
        <v>12833558</v>
      </c>
      <c r="N32" s="60">
        <v>12833558</v>
      </c>
      <c r="O32" s="60"/>
      <c r="P32" s="60"/>
      <c r="Q32" s="60"/>
      <c r="R32" s="60"/>
      <c r="S32" s="60"/>
      <c r="T32" s="60"/>
      <c r="U32" s="60"/>
      <c r="V32" s="60"/>
      <c r="W32" s="60">
        <v>12833558</v>
      </c>
      <c r="X32" s="60">
        <v>1170180</v>
      </c>
      <c r="Y32" s="60">
        <v>11663378</v>
      </c>
      <c r="Z32" s="140">
        <v>996.72</v>
      </c>
      <c r="AA32" s="62">
        <v>2340360</v>
      </c>
    </row>
    <row r="33" spans="1:27" ht="13.5">
      <c r="A33" s="249" t="s">
        <v>165</v>
      </c>
      <c r="B33" s="182"/>
      <c r="C33" s="155">
        <v>7335489</v>
      </c>
      <c r="D33" s="155"/>
      <c r="E33" s="59">
        <v>7204176</v>
      </c>
      <c r="F33" s="60">
        <v>7204176</v>
      </c>
      <c r="G33" s="60"/>
      <c r="H33" s="60"/>
      <c r="I33" s="60"/>
      <c r="J33" s="60"/>
      <c r="K33" s="60">
        <v>8260972</v>
      </c>
      <c r="L33" s="60">
        <v>8260972</v>
      </c>
      <c r="M33" s="60">
        <v>5936728</v>
      </c>
      <c r="N33" s="60">
        <v>5936728</v>
      </c>
      <c r="O33" s="60"/>
      <c r="P33" s="60"/>
      <c r="Q33" s="60"/>
      <c r="R33" s="60"/>
      <c r="S33" s="60"/>
      <c r="T33" s="60"/>
      <c r="U33" s="60"/>
      <c r="V33" s="60"/>
      <c r="W33" s="60">
        <v>5936728</v>
      </c>
      <c r="X33" s="60">
        <v>3602088</v>
      </c>
      <c r="Y33" s="60">
        <v>2334640</v>
      </c>
      <c r="Z33" s="140">
        <v>64.81</v>
      </c>
      <c r="AA33" s="62">
        <v>7204176</v>
      </c>
    </row>
    <row r="34" spans="1:27" ht="13.5">
      <c r="A34" s="250" t="s">
        <v>58</v>
      </c>
      <c r="B34" s="251"/>
      <c r="C34" s="168">
        <f aca="true" t="shared" si="3" ref="C34:Y34">SUM(C29:C33)</f>
        <v>20417087</v>
      </c>
      <c r="D34" s="168">
        <f>SUM(D29:D33)</f>
        <v>0</v>
      </c>
      <c r="E34" s="72">
        <f t="shared" si="3"/>
        <v>13372795</v>
      </c>
      <c r="F34" s="73">
        <f t="shared" si="3"/>
        <v>13372795</v>
      </c>
      <c r="G34" s="73">
        <f t="shared" si="3"/>
        <v>-50132</v>
      </c>
      <c r="H34" s="73">
        <f t="shared" si="3"/>
        <v>-169257</v>
      </c>
      <c r="I34" s="73">
        <f t="shared" si="3"/>
        <v>41251496</v>
      </c>
      <c r="J34" s="73">
        <f t="shared" si="3"/>
        <v>41251496</v>
      </c>
      <c r="K34" s="73">
        <f t="shared" si="3"/>
        <v>16093309</v>
      </c>
      <c r="L34" s="73">
        <f t="shared" si="3"/>
        <v>15844512</v>
      </c>
      <c r="M34" s="73">
        <f t="shared" si="3"/>
        <v>19859469</v>
      </c>
      <c r="N34" s="73">
        <f t="shared" si="3"/>
        <v>19859469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19859469</v>
      </c>
      <c r="X34" s="73">
        <f t="shared" si="3"/>
        <v>6686398</v>
      </c>
      <c r="Y34" s="73">
        <f t="shared" si="3"/>
        <v>13173071</v>
      </c>
      <c r="Z34" s="170">
        <f>+IF(X34&lt;&gt;0,+(Y34/X34)*100,0)</f>
        <v>197.0129657253427</v>
      </c>
      <c r="AA34" s="74">
        <f>SUM(AA29:AA33)</f>
        <v>13372795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1876157</v>
      </c>
      <c r="D37" s="155"/>
      <c r="E37" s="59">
        <v>12482855</v>
      </c>
      <c r="F37" s="60">
        <v>12482855</v>
      </c>
      <c r="G37" s="60"/>
      <c r="H37" s="60"/>
      <c r="I37" s="60">
        <v>-45912</v>
      </c>
      <c r="J37" s="60">
        <v>-45912</v>
      </c>
      <c r="K37" s="60">
        <v>2320169</v>
      </c>
      <c r="L37" s="60">
        <v>2283344</v>
      </c>
      <c r="M37" s="60">
        <v>1738884</v>
      </c>
      <c r="N37" s="60">
        <v>1738884</v>
      </c>
      <c r="O37" s="60"/>
      <c r="P37" s="60"/>
      <c r="Q37" s="60"/>
      <c r="R37" s="60"/>
      <c r="S37" s="60"/>
      <c r="T37" s="60"/>
      <c r="U37" s="60"/>
      <c r="V37" s="60"/>
      <c r="W37" s="60">
        <v>1738884</v>
      </c>
      <c r="X37" s="60">
        <v>6241428</v>
      </c>
      <c r="Y37" s="60">
        <v>-4502544</v>
      </c>
      <c r="Z37" s="140">
        <v>-72.14</v>
      </c>
      <c r="AA37" s="62">
        <v>12482855</v>
      </c>
    </row>
    <row r="38" spans="1:27" ht="13.5">
      <c r="A38" s="249" t="s">
        <v>165</v>
      </c>
      <c r="B38" s="182"/>
      <c r="C38" s="155">
        <v>58446096</v>
      </c>
      <c r="D38" s="155"/>
      <c r="E38" s="59">
        <v>63713805</v>
      </c>
      <c r="F38" s="60">
        <v>63713805</v>
      </c>
      <c r="G38" s="60"/>
      <c r="H38" s="60"/>
      <c r="I38" s="60"/>
      <c r="J38" s="60"/>
      <c r="K38" s="60">
        <v>59554281</v>
      </c>
      <c r="L38" s="60">
        <v>59554281</v>
      </c>
      <c r="M38" s="60">
        <v>60126279</v>
      </c>
      <c r="N38" s="60">
        <v>60126279</v>
      </c>
      <c r="O38" s="60"/>
      <c r="P38" s="60"/>
      <c r="Q38" s="60"/>
      <c r="R38" s="60"/>
      <c r="S38" s="60"/>
      <c r="T38" s="60"/>
      <c r="U38" s="60"/>
      <c r="V38" s="60"/>
      <c r="W38" s="60">
        <v>60126279</v>
      </c>
      <c r="X38" s="60">
        <v>31856903</v>
      </c>
      <c r="Y38" s="60">
        <v>28269376</v>
      </c>
      <c r="Z38" s="140">
        <v>88.74</v>
      </c>
      <c r="AA38" s="62">
        <v>63713805</v>
      </c>
    </row>
    <row r="39" spans="1:27" ht="13.5">
      <c r="A39" s="250" t="s">
        <v>59</v>
      </c>
      <c r="B39" s="253"/>
      <c r="C39" s="168">
        <f aca="true" t="shared" si="4" ref="C39:Y39">SUM(C37:C38)</f>
        <v>60322253</v>
      </c>
      <c r="D39" s="168">
        <f>SUM(D37:D38)</f>
        <v>0</v>
      </c>
      <c r="E39" s="76">
        <f t="shared" si="4"/>
        <v>76196660</v>
      </c>
      <c r="F39" s="77">
        <f t="shared" si="4"/>
        <v>76196660</v>
      </c>
      <c r="G39" s="77">
        <f t="shared" si="4"/>
        <v>0</v>
      </c>
      <c r="H39" s="77">
        <f t="shared" si="4"/>
        <v>0</v>
      </c>
      <c r="I39" s="77">
        <f t="shared" si="4"/>
        <v>-45912</v>
      </c>
      <c r="J39" s="77">
        <f t="shared" si="4"/>
        <v>-45912</v>
      </c>
      <c r="K39" s="77">
        <f t="shared" si="4"/>
        <v>61874450</v>
      </c>
      <c r="L39" s="77">
        <f t="shared" si="4"/>
        <v>61837625</v>
      </c>
      <c r="M39" s="77">
        <f t="shared" si="4"/>
        <v>61865163</v>
      </c>
      <c r="N39" s="77">
        <f t="shared" si="4"/>
        <v>61865163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61865163</v>
      </c>
      <c r="X39" s="77">
        <f t="shared" si="4"/>
        <v>38098331</v>
      </c>
      <c r="Y39" s="77">
        <f t="shared" si="4"/>
        <v>23766832</v>
      </c>
      <c r="Z39" s="212">
        <f>+IF(X39&lt;&gt;0,+(Y39/X39)*100,0)</f>
        <v>62.382869212827195</v>
      </c>
      <c r="AA39" s="79">
        <f>SUM(AA37:AA38)</f>
        <v>76196660</v>
      </c>
    </row>
    <row r="40" spans="1:27" ht="13.5">
      <c r="A40" s="250" t="s">
        <v>167</v>
      </c>
      <c r="B40" s="251"/>
      <c r="C40" s="168">
        <f aca="true" t="shared" si="5" ref="C40:Y40">+C34+C39</f>
        <v>80739340</v>
      </c>
      <c r="D40" s="168">
        <f>+D34+D39</f>
        <v>0</v>
      </c>
      <c r="E40" s="72">
        <f t="shared" si="5"/>
        <v>89569455</v>
      </c>
      <c r="F40" s="73">
        <f t="shared" si="5"/>
        <v>89569455</v>
      </c>
      <c r="G40" s="73">
        <f t="shared" si="5"/>
        <v>-50132</v>
      </c>
      <c r="H40" s="73">
        <f t="shared" si="5"/>
        <v>-169257</v>
      </c>
      <c r="I40" s="73">
        <f t="shared" si="5"/>
        <v>41205584</v>
      </c>
      <c r="J40" s="73">
        <f t="shared" si="5"/>
        <v>41205584</v>
      </c>
      <c r="K40" s="73">
        <f t="shared" si="5"/>
        <v>77967759</v>
      </c>
      <c r="L40" s="73">
        <f t="shared" si="5"/>
        <v>77682137</v>
      </c>
      <c r="M40" s="73">
        <f t="shared" si="5"/>
        <v>81724632</v>
      </c>
      <c r="N40" s="73">
        <f t="shared" si="5"/>
        <v>81724632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81724632</v>
      </c>
      <c r="X40" s="73">
        <f t="shared" si="5"/>
        <v>44784729</v>
      </c>
      <c r="Y40" s="73">
        <f t="shared" si="5"/>
        <v>36939903</v>
      </c>
      <c r="Z40" s="170">
        <f>+IF(X40&lt;&gt;0,+(Y40/X40)*100,0)</f>
        <v>82.48325673691137</v>
      </c>
      <c r="AA40" s="74">
        <f>+AA34+AA39</f>
        <v>89569455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-27250825</v>
      </c>
      <c r="D42" s="257">
        <f>+D25-D40</f>
        <v>0</v>
      </c>
      <c r="E42" s="258">
        <f t="shared" si="6"/>
        <v>-32546423</v>
      </c>
      <c r="F42" s="259">
        <f t="shared" si="6"/>
        <v>-32546423</v>
      </c>
      <c r="G42" s="259">
        <f t="shared" si="6"/>
        <v>21787618</v>
      </c>
      <c r="H42" s="259">
        <f t="shared" si="6"/>
        <v>8318566</v>
      </c>
      <c r="I42" s="259">
        <f t="shared" si="6"/>
        <v>-42186787</v>
      </c>
      <c r="J42" s="259">
        <f t="shared" si="6"/>
        <v>-42186787</v>
      </c>
      <c r="K42" s="259">
        <f t="shared" si="6"/>
        <v>-4587073</v>
      </c>
      <c r="L42" s="259">
        <f t="shared" si="6"/>
        <v>-12973327</v>
      </c>
      <c r="M42" s="259">
        <f t="shared" si="6"/>
        <v>-4148070</v>
      </c>
      <c r="N42" s="259">
        <f t="shared" si="6"/>
        <v>-4148070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-4148070</v>
      </c>
      <c r="X42" s="259">
        <f t="shared" si="6"/>
        <v>-16273211</v>
      </c>
      <c r="Y42" s="259">
        <f t="shared" si="6"/>
        <v>12125141</v>
      </c>
      <c r="Z42" s="260">
        <f>+IF(X42&lt;&gt;0,+(Y42/X42)*100,0)</f>
        <v>-74.50982476660567</v>
      </c>
      <c r="AA42" s="261">
        <f>+AA25-AA40</f>
        <v>-32546423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-27250825</v>
      </c>
      <c r="D45" s="155"/>
      <c r="E45" s="59">
        <v>-32546423</v>
      </c>
      <c r="F45" s="60">
        <v>-32546423</v>
      </c>
      <c r="G45" s="60">
        <v>21787618</v>
      </c>
      <c r="H45" s="60">
        <v>8318566</v>
      </c>
      <c r="I45" s="60">
        <v>-42186788</v>
      </c>
      <c r="J45" s="60">
        <v>-42186788</v>
      </c>
      <c r="K45" s="60">
        <v>-4587073</v>
      </c>
      <c r="L45" s="60">
        <v>-12973327</v>
      </c>
      <c r="M45" s="60">
        <v>-4148070</v>
      </c>
      <c r="N45" s="60">
        <v>-4148070</v>
      </c>
      <c r="O45" s="60"/>
      <c r="P45" s="60"/>
      <c r="Q45" s="60"/>
      <c r="R45" s="60"/>
      <c r="S45" s="60"/>
      <c r="T45" s="60"/>
      <c r="U45" s="60"/>
      <c r="V45" s="60"/>
      <c r="W45" s="60">
        <v>-4148070</v>
      </c>
      <c r="X45" s="60">
        <v>-16273212</v>
      </c>
      <c r="Y45" s="60">
        <v>12125142</v>
      </c>
      <c r="Z45" s="139">
        <v>-74.51</v>
      </c>
      <c r="AA45" s="62">
        <v>-32546423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-27250825</v>
      </c>
      <c r="D48" s="217">
        <f>SUM(D45:D47)</f>
        <v>0</v>
      </c>
      <c r="E48" s="264">
        <f t="shared" si="7"/>
        <v>-32546423</v>
      </c>
      <c r="F48" s="219">
        <f t="shared" si="7"/>
        <v>-32546423</v>
      </c>
      <c r="G48" s="219">
        <f t="shared" si="7"/>
        <v>21787618</v>
      </c>
      <c r="H48" s="219">
        <f t="shared" si="7"/>
        <v>8318566</v>
      </c>
      <c r="I48" s="219">
        <f t="shared" si="7"/>
        <v>-42186788</v>
      </c>
      <c r="J48" s="219">
        <f t="shared" si="7"/>
        <v>-42186788</v>
      </c>
      <c r="K48" s="219">
        <f t="shared" si="7"/>
        <v>-4587073</v>
      </c>
      <c r="L48" s="219">
        <f t="shared" si="7"/>
        <v>-12973327</v>
      </c>
      <c r="M48" s="219">
        <f t="shared" si="7"/>
        <v>-4148070</v>
      </c>
      <c r="N48" s="219">
        <f t="shared" si="7"/>
        <v>-4148070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-4148070</v>
      </c>
      <c r="X48" s="219">
        <f t="shared" si="7"/>
        <v>-16273212</v>
      </c>
      <c r="Y48" s="219">
        <f t="shared" si="7"/>
        <v>12125142</v>
      </c>
      <c r="Z48" s="265">
        <f>+IF(X48&lt;&gt;0,+(Y48/X48)*100,0)</f>
        <v>-74.50982633299436</v>
      </c>
      <c r="AA48" s="232">
        <f>SUM(AA45:AA47)</f>
        <v>-32546423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18744864</v>
      </c>
      <c r="D6" s="155"/>
      <c r="E6" s="59">
        <v>16372382</v>
      </c>
      <c r="F6" s="60">
        <v>16372382</v>
      </c>
      <c r="G6" s="60">
        <v>2205591</v>
      </c>
      <c r="H6" s="60">
        <v>2292079</v>
      </c>
      <c r="I6" s="60">
        <v>3271965</v>
      </c>
      <c r="J6" s="60">
        <v>7769635</v>
      </c>
      <c r="K6" s="60">
        <v>2138030</v>
      </c>
      <c r="L6" s="60">
        <v>1793602</v>
      </c>
      <c r="M6" s="60">
        <v>2167867</v>
      </c>
      <c r="N6" s="60">
        <v>6099499</v>
      </c>
      <c r="O6" s="60"/>
      <c r="P6" s="60"/>
      <c r="Q6" s="60"/>
      <c r="R6" s="60"/>
      <c r="S6" s="60"/>
      <c r="T6" s="60"/>
      <c r="U6" s="60"/>
      <c r="V6" s="60"/>
      <c r="W6" s="60">
        <v>13869134</v>
      </c>
      <c r="X6" s="60">
        <v>6961102</v>
      </c>
      <c r="Y6" s="60">
        <v>6908032</v>
      </c>
      <c r="Z6" s="140">
        <v>99.24</v>
      </c>
      <c r="AA6" s="62">
        <v>16372382</v>
      </c>
    </row>
    <row r="7" spans="1:27" ht="13.5">
      <c r="A7" s="249" t="s">
        <v>178</v>
      </c>
      <c r="B7" s="182"/>
      <c r="C7" s="155">
        <v>97209206</v>
      </c>
      <c r="D7" s="155"/>
      <c r="E7" s="59">
        <v>91288579</v>
      </c>
      <c r="F7" s="60">
        <v>91288579</v>
      </c>
      <c r="G7" s="60">
        <v>19441063</v>
      </c>
      <c r="H7" s="60">
        <v>15165196</v>
      </c>
      <c r="I7" s="60">
        <v>9599196</v>
      </c>
      <c r="J7" s="60">
        <v>44205455</v>
      </c>
      <c r="K7" s="60">
        <v>11535994</v>
      </c>
      <c r="L7" s="60">
        <v>9133</v>
      </c>
      <c r="M7" s="60">
        <v>15546000</v>
      </c>
      <c r="N7" s="60">
        <v>27091127</v>
      </c>
      <c r="O7" s="60"/>
      <c r="P7" s="60"/>
      <c r="Q7" s="60"/>
      <c r="R7" s="60"/>
      <c r="S7" s="60"/>
      <c r="T7" s="60"/>
      <c r="U7" s="60"/>
      <c r="V7" s="60"/>
      <c r="W7" s="60">
        <v>71296582</v>
      </c>
      <c r="X7" s="60">
        <v>58218668</v>
      </c>
      <c r="Y7" s="60">
        <v>13077914</v>
      </c>
      <c r="Z7" s="140">
        <v>22.46</v>
      </c>
      <c r="AA7" s="62">
        <v>91288579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488565</v>
      </c>
      <c r="D9" s="155"/>
      <c r="E9" s="59">
        <v>504099</v>
      </c>
      <c r="F9" s="60">
        <v>504099</v>
      </c>
      <c r="G9" s="60">
        <v>42636</v>
      </c>
      <c r="H9" s="60">
        <v>82879</v>
      </c>
      <c r="I9" s="60">
        <v>48048</v>
      </c>
      <c r="J9" s="60">
        <v>173563</v>
      </c>
      <c r="K9" s="60">
        <v>111606</v>
      </c>
      <c r="L9" s="60">
        <v>68673</v>
      </c>
      <c r="M9" s="60">
        <v>22332</v>
      </c>
      <c r="N9" s="60">
        <v>202611</v>
      </c>
      <c r="O9" s="60"/>
      <c r="P9" s="60"/>
      <c r="Q9" s="60"/>
      <c r="R9" s="60"/>
      <c r="S9" s="60"/>
      <c r="T9" s="60"/>
      <c r="U9" s="60"/>
      <c r="V9" s="60"/>
      <c r="W9" s="60">
        <v>376174</v>
      </c>
      <c r="X9" s="60">
        <v>281064</v>
      </c>
      <c r="Y9" s="60">
        <v>95110</v>
      </c>
      <c r="Z9" s="140">
        <v>33.84</v>
      </c>
      <c r="AA9" s="62">
        <v>504099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-100565689</v>
      </c>
      <c r="D12" s="155"/>
      <c r="E12" s="59">
        <v>-104965605</v>
      </c>
      <c r="F12" s="60">
        <v>-104965605</v>
      </c>
      <c r="G12" s="60">
        <v>-7317886</v>
      </c>
      <c r="H12" s="60">
        <v>-8928426</v>
      </c>
      <c r="I12" s="60">
        <v>-18308795</v>
      </c>
      <c r="J12" s="60">
        <v>-34555107</v>
      </c>
      <c r="K12" s="60">
        <v>-11340246</v>
      </c>
      <c r="L12" s="60">
        <v>-10940159</v>
      </c>
      <c r="M12" s="60">
        <v>-15328064</v>
      </c>
      <c r="N12" s="60">
        <v>-37608469</v>
      </c>
      <c r="O12" s="60"/>
      <c r="P12" s="60"/>
      <c r="Q12" s="60"/>
      <c r="R12" s="60"/>
      <c r="S12" s="60"/>
      <c r="T12" s="60"/>
      <c r="U12" s="60"/>
      <c r="V12" s="60"/>
      <c r="W12" s="60">
        <v>-72163576</v>
      </c>
      <c r="X12" s="60">
        <v>-45391025</v>
      </c>
      <c r="Y12" s="60">
        <v>-26772551</v>
      </c>
      <c r="Z12" s="140">
        <v>58.98</v>
      </c>
      <c r="AA12" s="62">
        <v>-104965605</v>
      </c>
    </row>
    <row r="13" spans="1:27" ht="13.5">
      <c r="A13" s="249" t="s">
        <v>40</v>
      </c>
      <c r="B13" s="182"/>
      <c r="C13" s="155">
        <v>-1392464</v>
      </c>
      <c r="D13" s="155"/>
      <c r="E13" s="59">
        <v>-611300</v>
      </c>
      <c r="F13" s="60">
        <v>-611300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-150754</v>
      </c>
      <c r="Y13" s="60">
        <v>150754</v>
      </c>
      <c r="Z13" s="140">
        <v>-100</v>
      </c>
      <c r="AA13" s="62">
        <v>-611300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14484482</v>
      </c>
      <c r="D15" s="168">
        <f>SUM(D6:D14)</f>
        <v>0</v>
      </c>
      <c r="E15" s="72">
        <f t="shared" si="0"/>
        <v>2588155</v>
      </c>
      <c r="F15" s="73">
        <f t="shared" si="0"/>
        <v>2588155</v>
      </c>
      <c r="G15" s="73">
        <f t="shared" si="0"/>
        <v>14371404</v>
      </c>
      <c r="H15" s="73">
        <f t="shared" si="0"/>
        <v>8611728</v>
      </c>
      <c r="I15" s="73">
        <f t="shared" si="0"/>
        <v>-5389586</v>
      </c>
      <c r="J15" s="73">
        <f t="shared" si="0"/>
        <v>17593546</v>
      </c>
      <c r="K15" s="73">
        <f t="shared" si="0"/>
        <v>2445384</v>
      </c>
      <c r="L15" s="73">
        <f t="shared" si="0"/>
        <v>-9068751</v>
      </c>
      <c r="M15" s="73">
        <f t="shared" si="0"/>
        <v>2408135</v>
      </c>
      <c r="N15" s="73">
        <f t="shared" si="0"/>
        <v>-4215232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13378314</v>
      </c>
      <c r="X15" s="73">
        <f t="shared" si="0"/>
        <v>19919055</v>
      </c>
      <c r="Y15" s="73">
        <f t="shared" si="0"/>
        <v>-6540741</v>
      </c>
      <c r="Z15" s="170">
        <f>+IF(X15&lt;&gt;0,+(Y15/X15)*100,0)</f>
        <v>-32.836602941253986</v>
      </c>
      <c r="AA15" s="74">
        <f>SUM(AA6:AA14)</f>
        <v>2588155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1704337</v>
      </c>
      <c r="D19" s="155"/>
      <c r="E19" s="59">
        <v>1779026</v>
      </c>
      <c r="F19" s="60">
        <v>1779026</v>
      </c>
      <c r="G19" s="159">
        <v>475250</v>
      </c>
      <c r="H19" s="159"/>
      <c r="I19" s="159"/>
      <c r="J19" s="60">
        <v>475250</v>
      </c>
      <c r="K19" s="159">
        <v>815218</v>
      </c>
      <c r="L19" s="159"/>
      <c r="M19" s="60"/>
      <c r="N19" s="159">
        <v>815218</v>
      </c>
      <c r="O19" s="159"/>
      <c r="P19" s="159"/>
      <c r="Q19" s="60"/>
      <c r="R19" s="159"/>
      <c r="S19" s="159"/>
      <c r="T19" s="60"/>
      <c r="U19" s="159"/>
      <c r="V19" s="159"/>
      <c r="W19" s="159">
        <v>1290468</v>
      </c>
      <c r="X19" s="60">
        <v>1779000</v>
      </c>
      <c r="Y19" s="159">
        <v>-488532</v>
      </c>
      <c r="Z19" s="141">
        <v>-27.46</v>
      </c>
      <c r="AA19" s="225">
        <v>1779026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357810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-1445305</v>
      </c>
      <c r="D24" s="155"/>
      <c r="E24" s="59">
        <v>-17692000</v>
      </c>
      <c r="F24" s="60">
        <v>-17692000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-3242000</v>
      </c>
      <c r="Y24" s="60">
        <v>3242000</v>
      </c>
      <c r="Z24" s="140">
        <v>-100</v>
      </c>
      <c r="AA24" s="62">
        <v>-17692000</v>
      </c>
    </row>
    <row r="25" spans="1:27" ht="13.5">
      <c r="A25" s="250" t="s">
        <v>191</v>
      </c>
      <c r="B25" s="251"/>
      <c r="C25" s="168">
        <f aca="true" t="shared" si="1" ref="C25:Y25">SUM(C19:C24)</f>
        <v>616842</v>
      </c>
      <c r="D25" s="168">
        <f>SUM(D19:D24)</f>
        <v>0</v>
      </c>
      <c r="E25" s="72">
        <f t="shared" si="1"/>
        <v>-15912974</v>
      </c>
      <c r="F25" s="73">
        <f t="shared" si="1"/>
        <v>-15912974</v>
      </c>
      <c r="G25" s="73">
        <f t="shared" si="1"/>
        <v>475250</v>
      </c>
      <c r="H25" s="73">
        <f t="shared" si="1"/>
        <v>0</v>
      </c>
      <c r="I25" s="73">
        <f t="shared" si="1"/>
        <v>0</v>
      </c>
      <c r="J25" s="73">
        <f t="shared" si="1"/>
        <v>475250</v>
      </c>
      <c r="K25" s="73">
        <f t="shared" si="1"/>
        <v>815218</v>
      </c>
      <c r="L25" s="73">
        <f t="shared" si="1"/>
        <v>0</v>
      </c>
      <c r="M25" s="73">
        <f t="shared" si="1"/>
        <v>0</v>
      </c>
      <c r="N25" s="73">
        <f t="shared" si="1"/>
        <v>815218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1290468</v>
      </c>
      <c r="X25" s="73">
        <f t="shared" si="1"/>
        <v>-1463000</v>
      </c>
      <c r="Y25" s="73">
        <f t="shared" si="1"/>
        <v>2753468</v>
      </c>
      <c r="Z25" s="170">
        <f>+IF(X25&lt;&gt;0,+(Y25/X25)*100,0)</f>
        <v>-188.20697197539303</v>
      </c>
      <c r="AA25" s="74">
        <f>SUM(AA19:AA24)</f>
        <v>-15912974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15300000</v>
      </c>
      <c r="F30" s="60">
        <v>15300000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15300000</v>
      </c>
      <c r="Y30" s="60">
        <v>-15300000</v>
      </c>
      <c r="Z30" s="140">
        <v>-100</v>
      </c>
      <c r="AA30" s="62">
        <v>15300000</v>
      </c>
    </row>
    <row r="31" spans="1:27" ht="13.5">
      <c r="A31" s="249" t="s">
        <v>195</v>
      </c>
      <c r="B31" s="182"/>
      <c r="C31" s="155">
        <v>-2490</v>
      </c>
      <c r="D31" s="155"/>
      <c r="E31" s="59"/>
      <c r="F31" s="60"/>
      <c r="G31" s="60"/>
      <c r="H31" s="159"/>
      <c r="I31" s="159"/>
      <c r="J31" s="159"/>
      <c r="K31" s="60"/>
      <c r="L31" s="60">
        <v>2800</v>
      </c>
      <c r="M31" s="60"/>
      <c r="N31" s="60">
        <v>2800</v>
      </c>
      <c r="O31" s="159"/>
      <c r="P31" s="159"/>
      <c r="Q31" s="159"/>
      <c r="R31" s="60"/>
      <c r="S31" s="60"/>
      <c r="T31" s="60"/>
      <c r="U31" s="60"/>
      <c r="V31" s="159"/>
      <c r="W31" s="159">
        <v>2800</v>
      </c>
      <c r="X31" s="159"/>
      <c r="Y31" s="60">
        <v>2800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-643269</v>
      </c>
      <c r="D33" s="155"/>
      <c r="E33" s="59">
        <v>-1794428</v>
      </c>
      <c r="F33" s="60">
        <v>-1794428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-897215</v>
      </c>
      <c r="Y33" s="60">
        <v>897215</v>
      </c>
      <c r="Z33" s="140">
        <v>-100</v>
      </c>
      <c r="AA33" s="62">
        <v>-1794428</v>
      </c>
    </row>
    <row r="34" spans="1:27" ht="13.5">
      <c r="A34" s="250" t="s">
        <v>197</v>
      </c>
      <c r="B34" s="251"/>
      <c r="C34" s="168">
        <f aca="true" t="shared" si="2" ref="C34:Y34">SUM(C29:C33)</f>
        <v>-645759</v>
      </c>
      <c r="D34" s="168">
        <f>SUM(D29:D33)</f>
        <v>0</v>
      </c>
      <c r="E34" s="72">
        <f t="shared" si="2"/>
        <v>13505572</v>
      </c>
      <c r="F34" s="73">
        <f t="shared" si="2"/>
        <v>13505572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2800</v>
      </c>
      <c r="M34" s="73">
        <f t="shared" si="2"/>
        <v>0</v>
      </c>
      <c r="N34" s="73">
        <f t="shared" si="2"/>
        <v>2800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2800</v>
      </c>
      <c r="X34" s="73">
        <f t="shared" si="2"/>
        <v>14402785</v>
      </c>
      <c r="Y34" s="73">
        <f t="shared" si="2"/>
        <v>-14399985</v>
      </c>
      <c r="Z34" s="170">
        <f>+IF(X34&lt;&gt;0,+(Y34/X34)*100,0)</f>
        <v>-99.98055931543796</v>
      </c>
      <c r="AA34" s="74">
        <f>SUM(AA29:AA33)</f>
        <v>13505572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14455565</v>
      </c>
      <c r="D36" s="153">
        <f>+D15+D25+D34</f>
        <v>0</v>
      </c>
      <c r="E36" s="99">
        <f t="shared" si="3"/>
        <v>180753</v>
      </c>
      <c r="F36" s="100">
        <f t="shared" si="3"/>
        <v>180753</v>
      </c>
      <c r="G36" s="100">
        <f t="shared" si="3"/>
        <v>14846654</v>
      </c>
      <c r="H36" s="100">
        <f t="shared" si="3"/>
        <v>8611728</v>
      </c>
      <c r="I36" s="100">
        <f t="shared" si="3"/>
        <v>-5389586</v>
      </c>
      <c r="J36" s="100">
        <f t="shared" si="3"/>
        <v>18068796</v>
      </c>
      <c r="K36" s="100">
        <f t="shared" si="3"/>
        <v>3260602</v>
      </c>
      <c r="L36" s="100">
        <f t="shared" si="3"/>
        <v>-9065951</v>
      </c>
      <c r="M36" s="100">
        <f t="shared" si="3"/>
        <v>2408135</v>
      </c>
      <c r="N36" s="100">
        <f t="shared" si="3"/>
        <v>-3397214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14671582</v>
      </c>
      <c r="X36" s="100">
        <f t="shared" si="3"/>
        <v>32858840</v>
      </c>
      <c r="Y36" s="100">
        <f t="shared" si="3"/>
        <v>-18187258</v>
      </c>
      <c r="Z36" s="137">
        <f>+IF(X36&lt;&gt;0,+(Y36/X36)*100,0)</f>
        <v>-55.349665417281926</v>
      </c>
      <c r="AA36" s="102">
        <f>+AA15+AA25+AA34</f>
        <v>180753</v>
      </c>
    </row>
    <row r="37" spans="1:27" ht="13.5">
      <c r="A37" s="249" t="s">
        <v>199</v>
      </c>
      <c r="B37" s="182"/>
      <c r="C37" s="153"/>
      <c r="D37" s="153"/>
      <c r="E37" s="99">
        <v>1553713</v>
      </c>
      <c r="F37" s="100">
        <v>1553713</v>
      </c>
      <c r="G37" s="100">
        <v>12483278</v>
      </c>
      <c r="H37" s="100">
        <v>27329932</v>
      </c>
      <c r="I37" s="100">
        <v>35941660</v>
      </c>
      <c r="J37" s="100">
        <v>12483278</v>
      </c>
      <c r="K37" s="100">
        <v>30552074</v>
      </c>
      <c r="L37" s="100">
        <v>33812676</v>
      </c>
      <c r="M37" s="100">
        <v>24746725</v>
      </c>
      <c r="N37" s="100">
        <v>30552074</v>
      </c>
      <c r="O37" s="100"/>
      <c r="P37" s="100"/>
      <c r="Q37" s="100"/>
      <c r="R37" s="100"/>
      <c r="S37" s="100"/>
      <c r="T37" s="100"/>
      <c r="U37" s="100"/>
      <c r="V37" s="100"/>
      <c r="W37" s="100">
        <v>12483278</v>
      </c>
      <c r="X37" s="100">
        <v>1553713</v>
      </c>
      <c r="Y37" s="100">
        <v>10929565</v>
      </c>
      <c r="Z37" s="137">
        <v>703.45</v>
      </c>
      <c r="AA37" s="102">
        <v>1553713</v>
      </c>
    </row>
    <row r="38" spans="1:27" ht="13.5">
      <c r="A38" s="269" t="s">
        <v>200</v>
      </c>
      <c r="B38" s="256"/>
      <c r="C38" s="257">
        <v>14455565</v>
      </c>
      <c r="D38" s="257"/>
      <c r="E38" s="258">
        <v>1734466</v>
      </c>
      <c r="F38" s="259">
        <v>1734466</v>
      </c>
      <c r="G38" s="259">
        <v>27329932</v>
      </c>
      <c r="H38" s="259">
        <v>35941660</v>
      </c>
      <c r="I38" s="259">
        <v>30552074</v>
      </c>
      <c r="J38" s="259">
        <v>30552074</v>
      </c>
      <c r="K38" s="259">
        <v>33812676</v>
      </c>
      <c r="L38" s="259">
        <v>24746725</v>
      </c>
      <c r="M38" s="259">
        <v>27154860</v>
      </c>
      <c r="N38" s="259">
        <v>27154860</v>
      </c>
      <c r="O38" s="259"/>
      <c r="P38" s="259"/>
      <c r="Q38" s="259"/>
      <c r="R38" s="259"/>
      <c r="S38" s="259"/>
      <c r="T38" s="259"/>
      <c r="U38" s="259"/>
      <c r="V38" s="259"/>
      <c r="W38" s="259">
        <v>27154860</v>
      </c>
      <c r="X38" s="259">
        <v>34412553</v>
      </c>
      <c r="Y38" s="259">
        <v>-7257693</v>
      </c>
      <c r="Z38" s="260">
        <v>-21.09</v>
      </c>
      <c r="AA38" s="261">
        <v>1734466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61045</v>
      </c>
      <c r="D5" s="200">
        <f t="shared" si="0"/>
        <v>0</v>
      </c>
      <c r="E5" s="106">
        <f t="shared" si="0"/>
        <v>17692000</v>
      </c>
      <c r="F5" s="106">
        <f t="shared" si="0"/>
        <v>17692000</v>
      </c>
      <c r="G5" s="106">
        <f t="shared" si="0"/>
        <v>0</v>
      </c>
      <c r="H5" s="106">
        <f t="shared" si="0"/>
        <v>10711</v>
      </c>
      <c r="I5" s="106">
        <f t="shared" si="0"/>
        <v>522661</v>
      </c>
      <c r="J5" s="106">
        <f t="shared" si="0"/>
        <v>533372</v>
      </c>
      <c r="K5" s="106">
        <f t="shared" si="0"/>
        <v>237912</v>
      </c>
      <c r="L5" s="106">
        <f t="shared" si="0"/>
        <v>105681</v>
      </c>
      <c r="M5" s="106">
        <f t="shared" si="0"/>
        <v>50020</v>
      </c>
      <c r="N5" s="106">
        <f t="shared" si="0"/>
        <v>393613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926985</v>
      </c>
      <c r="X5" s="106">
        <f t="shared" si="0"/>
        <v>8846000</v>
      </c>
      <c r="Y5" s="106">
        <f t="shared" si="0"/>
        <v>-7919015</v>
      </c>
      <c r="Z5" s="201">
        <f>+IF(X5&lt;&gt;0,+(Y5/X5)*100,0)</f>
        <v>-89.52085688446756</v>
      </c>
      <c r="AA5" s="199">
        <f>SUM(AA11:AA18)</f>
        <v>17692000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12500000</v>
      </c>
      <c r="F10" s="60">
        <v>12500000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6250000</v>
      </c>
      <c r="Y10" s="60">
        <v>-6250000</v>
      </c>
      <c r="Z10" s="140">
        <v>-100</v>
      </c>
      <c r="AA10" s="155">
        <v>12500000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12500000</v>
      </c>
      <c r="F11" s="295">
        <f t="shared" si="1"/>
        <v>12500000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6250000</v>
      </c>
      <c r="Y11" s="295">
        <f t="shared" si="1"/>
        <v>-6250000</v>
      </c>
      <c r="Z11" s="296">
        <f>+IF(X11&lt;&gt;0,+(Y11/X11)*100,0)</f>
        <v>-100</v>
      </c>
      <c r="AA11" s="297">
        <f>SUM(AA6:AA10)</f>
        <v>12500000</v>
      </c>
    </row>
    <row r="12" spans="1:27" ht="13.5">
      <c r="A12" s="298" t="s">
        <v>210</v>
      </c>
      <c r="B12" s="136"/>
      <c r="C12" s="62"/>
      <c r="D12" s="156"/>
      <c r="E12" s="60">
        <v>170000</v>
      </c>
      <c r="F12" s="60">
        <v>170000</v>
      </c>
      <c r="G12" s="60"/>
      <c r="H12" s="60"/>
      <c r="I12" s="60"/>
      <c r="J12" s="60"/>
      <c r="K12" s="60"/>
      <c r="L12" s="60">
        <v>15965</v>
      </c>
      <c r="M12" s="60">
        <v>3251</v>
      </c>
      <c r="N12" s="60">
        <v>19216</v>
      </c>
      <c r="O12" s="60"/>
      <c r="P12" s="60"/>
      <c r="Q12" s="60"/>
      <c r="R12" s="60"/>
      <c r="S12" s="60"/>
      <c r="T12" s="60"/>
      <c r="U12" s="60"/>
      <c r="V12" s="60"/>
      <c r="W12" s="60">
        <v>19216</v>
      </c>
      <c r="X12" s="60">
        <v>85000</v>
      </c>
      <c r="Y12" s="60">
        <v>-65784</v>
      </c>
      <c r="Z12" s="140">
        <v>-77.39</v>
      </c>
      <c r="AA12" s="155">
        <v>170000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5022000</v>
      </c>
      <c r="F15" s="60">
        <v>5022000</v>
      </c>
      <c r="G15" s="60"/>
      <c r="H15" s="60">
        <v>10711</v>
      </c>
      <c r="I15" s="60">
        <v>522661</v>
      </c>
      <c r="J15" s="60">
        <v>533372</v>
      </c>
      <c r="K15" s="60">
        <v>237912</v>
      </c>
      <c r="L15" s="60">
        <v>89716</v>
      </c>
      <c r="M15" s="60">
        <v>46769</v>
      </c>
      <c r="N15" s="60">
        <v>374397</v>
      </c>
      <c r="O15" s="60"/>
      <c r="P15" s="60"/>
      <c r="Q15" s="60"/>
      <c r="R15" s="60"/>
      <c r="S15" s="60"/>
      <c r="T15" s="60"/>
      <c r="U15" s="60"/>
      <c r="V15" s="60"/>
      <c r="W15" s="60">
        <v>907769</v>
      </c>
      <c r="X15" s="60">
        <v>2511000</v>
      </c>
      <c r="Y15" s="60">
        <v>-1603231</v>
      </c>
      <c r="Z15" s="140">
        <v>-63.85</v>
      </c>
      <c r="AA15" s="155">
        <v>5022000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61045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1384259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17132</v>
      </c>
      <c r="L20" s="100">
        <f t="shared" si="2"/>
        <v>0</v>
      </c>
      <c r="M20" s="100">
        <f t="shared" si="2"/>
        <v>0</v>
      </c>
      <c r="N20" s="100">
        <f t="shared" si="2"/>
        <v>17132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17132</v>
      </c>
      <c r="X20" s="100">
        <f t="shared" si="2"/>
        <v>0</v>
      </c>
      <c r="Y20" s="100">
        <f t="shared" si="2"/>
        <v>17132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5667</v>
      </c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5667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33620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1344972</v>
      </c>
      <c r="D30" s="156"/>
      <c r="E30" s="60"/>
      <c r="F30" s="60"/>
      <c r="G30" s="60"/>
      <c r="H30" s="60"/>
      <c r="I30" s="60"/>
      <c r="J30" s="60"/>
      <c r="K30" s="60">
        <v>17132</v>
      </c>
      <c r="L30" s="60"/>
      <c r="M30" s="60"/>
      <c r="N30" s="60">
        <v>17132</v>
      </c>
      <c r="O30" s="60"/>
      <c r="P30" s="60"/>
      <c r="Q30" s="60"/>
      <c r="R30" s="60"/>
      <c r="S30" s="60"/>
      <c r="T30" s="60"/>
      <c r="U30" s="60"/>
      <c r="V30" s="60"/>
      <c r="W30" s="60">
        <v>17132</v>
      </c>
      <c r="X30" s="60"/>
      <c r="Y30" s="60">
        <v>17132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5667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12500000</v>
      </c>
      <c r="F40" s="60">
        <f t="shared" si="4"/>
        <v>12500000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6250000</v>
      </c>
      <c r="Y40" s="60">
        <f t="shared" si="4"/>
        <v>-6250000</v>
      </c>
      <c r="Z40" s="140">
        <f t="shared" si="5"/>
        <v>-100</v>
      </c>
      <c r="AA40" s="155">
        <f>AA10+AA25</f>
        <v>12500000</v>
      </c>
    </row>
    <row r="41" spans="1:27" ht="13.5">
      <c r="A41" s="292" t="s">
        <v>209</v>
      </c>
      <c r="B41" s="142"/>
      <c r="C41" s="293">
        <f aca="true" t="shared" si="6" ref="C41:Y41">SUM(C36:C40)</f>
        <v>5667</v>
      </c>
      <c r="D41" s="294">
        <f t="shared" si="6"/>
        <v>0</v>
      </c>
      <c r="E41" s="295">
        <f t="shared" si="6"/>
        <v>12500000</v>
      </c>
      <c r="F41" s="295">
        <f t="shared" si="6"/>
        <v>12500000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6250000</v>
      </c>
      <c r="Y41" s="295">
        <f t="shared" si="6"/>
        <v>-6250000</v>
      </c>
      <c r="Z41" s="296">
        <f t="shared" si="5"/>
        <v>-100</v>
      </c>
      <c r="AA41" s="297">
        <f>SUM(AA36:AA40)</f>
        <v>12500000</v>
      </c>
    </row>
    <row r="42" spans="1:27" ht="13.5">
      <c r="A42" s="298" t="s">
        <v>210</v>
      </c>
      <c r="B42" s="136"/>
      <c r="C42" s="95">
        <f aca="true" t="shared" si="7" ref="C42:Y48">C12+C27</f>
        <v>33620</v>
      </c>
      <c r="D42" s="129">
        <f t="shared" si="7"/>
        <v>0</v>
      </c>
      <c r="E42" s="54">
        <f t="shared" si="7"/>
        <v>170000</v>
      </c>
      <c r="F42" s="54">
        <f t="shared" si="7"/>
        <v>170000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15965</v>
      </c>
      <c r="M42" s="54">
        <f t="shared" si="7"/>
        <v>3251</v>
      </c>
      <c r="N42" s="54">
        <f t="shared" si="7"/>
        <v>19216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19216</v>
      </c>
      <c r="X42" s="54">
        <f t="shared" si="7"/>
        <v>85000</v>
      </c>
      <c r="Y42" s="54">
        <f t="shared" si="7"/>
        <v>-65784</v>
      </c>
      <c r="Z42" s="184">
        <f t="shared" si="5"/>
        <v>-77.39294117647059</v>
      </c>
      <c r="AA42" s="130">
        <f aca="true" t="shared" si="8" ref="AA42:AA48">AA12+AA27</f>
        <v>170000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1344972</v>
      </c>
      <c r="D45" s="129">
        <f t="shared" si="7"/>
        <v>0</v>
      </c>
      <c r="E45" s="54">
        <f t="shared" si="7"/>
        <v>5022000</v>
      </c>
      <c r="F45" s="54">
        <f t="shared" si="7"/>
        <v>5022000</v>
      </c>
      <c r="G45" s="54">
        <f t="shared" si="7"/>
        <v>0</v>
      </c>
      <c r="H45" s="54">
        <f t="shared" si="7"/>
        <v>10711</v>
      </c>
      <c r="I45" s="54">
        <f t="shared" si="7"/>
        <v>522661</v>
      </c>
      <c r="J45" s="54">
        <f t="shared" si="7"/>
        <v>533372</v>
      </c>
      <c r="K45" s="54">
        <f t="shared" si="7"/>
        <v>255044</v>
      </c>
      <c r="L45" s="54">
        <f t="shared" si="7"/>
        <v>89716</v>
      </c>
      <c r="M45" s="54">
        <f t="shared" si="7"/>
        <v>46769</v>
      </c>
      <c r="N45" s="54">
        <f t="shared" si="7"/>
        <v>391529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924901</v>
      </c>
      <c r="X45" s="54">
        <f t="shared" si="7"/>
        <v>2511000</v>
      </c>
      <c r="Y45" s="54">
        <f t="shared" si="7"/>
        <v>-1586099</v>
      </c>
      <c r="Z45" s="184">
        <f t="shared" si="5"/>
        <v>-63.16602947033054</v>
      </c>
      <c r="AA45" s="130">
        <f t="shared" si="8"/>
        <v>5022000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61045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1445304</v>
      </c>
      <c r="D49" s="218">
        <f t="shared" si="9"/>
        <v>0</v>
      </c>
      <c r="E49" s="220">
        <f t="shared" si="9"/>
        <v>17692000</v>
      </c>
      <c r="F49" s="220">
        <f t="shared" si="9"/>
        <v>17692000</v>
      </c>
      <c r="G49" s="220">
        <f t="shared" si="9"/>
        <v>0</v>
      </c>
      <c r="H49" s="220">
        <f t="shared" si="9"/>
        <v>10711</v>
      </c>
      <c r="I49" s="220">
        <f t="shared" si="9"/>
        <v>522661</v>
      </c>
      <c r="J49" s="220">
        <f t="shared" si="9"/>
        <v>533372</v>
      </c>
      <c r="K49" s="220">
        <f t="shared" si="9"/>
        <v>255044</v>
      </c>
      <c r="L49" s="220">
        <f t="shared" si="9"/>
        <v>105681</v>
      </c>
      <c r="M49" s="220">
        <f t="shared" si="9"/>
        <v>50020</v>
      </c>
      <c r="N49" s="220">
        <f t="shared" si="9"/>
        <v>410745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944117</v>
      </c>
      <c r="X49" s="220">
        <f t="shared" si="9"/>
        <v>8846000</v>
      </c>
      <c r="Y49" s="220">
        <f t="shared" si="9"/>
        <v>-7901883</v>
      </c>
      <c r="Z49" s="221">
        <f t="shared" si="5"/>
        <v>-89.3271874293466</v>
      </c>
      <c r="AA49" s="222">
        <f>SUM(AA41:AA48)</f>
        <v>17692000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900000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1500170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412500</v>
      </c>
      <c r="F68" s="60"/>
      <c r="G68" s="60">
        <v>526860</v>
      </c>
      <c r="H68" s="60">
        <v>1788000</v>
      </c>
      <c r="I68" s="60">
        <v>1498391</v>
      </c>
      <c r="J68" s="60">
        <v>3813251</v>
      </c>
      <c r="K68" s="60">
        <v>3276910</v>
      </c>
      <c r="L68" s="60">
        <v>3214302</v>
      </c>
      <c r="M68" s="60">
        <v>3493440</v>
      </c>
      <c r="N68" s="60">
        <v>9984652</v>
      </c>
      <c r="O68" s="60"/>
      <c r="P68" s="60"/>
      <c r="Q68" s="60"/>
      <c r="R68" s="60"/>
      <c r="S68" s="60"/>
      <c r="T68" s="60"/>
      <c r="U68" s="60"/>
      <c r="V68" s="60"/>
      <c r="W68" s="60">
        <v>13797903</v>
      </c>
      <c r="X68" s="60"/>
      <c r="Y68" s="60">
        <v>13797903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2862670</v>
      </c>
      <c r="F69" s="220">
        <f t="shared" si="12"/>
        <v>0</v>
      </c>
      <c r="G69" s="220">
        <f t="shared" si="12"/>
        <v>526860</v>
      </c>
      <c r="H69" s="220">
        <f t="shared" si="12"/>
        <v>1788000</v>
      </c>
      <c r="I69" s="220">
        <f t="shared" si="12"/>
        <v>1498391</v>
      </c>
      <c r="J69" s="220">
        <f t="shared" si="12"/>
        <v>3813251</v>
      </c>
      <c r="K69" s="220">
        <f t="shared" si="12"/>
        <v>3276910</v>
      </c>
      <c r="L69" s="220">
        <f t="shared" si="12"/>
        <v>3214302</v>
      </c>
      <c r="M69" s="220">
        <f t="shared" si="12"/>
        <v>3493440</v>
      </c>
      <c r="N69" s="220">
        <f t="shared" si="12"/>
        <v>9984652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13797903</v>
      </c>
      <c r="X69" s="220">
        <f t="shared" si="12"/>
        <v>0</v>
      </c>
      <c r="Y69" s="220">
        <f t="shared" si="12"/>
        <v>13797903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12500000</v>
      </c>
      <c r="F5" s="358">
        <f t="shared" si="0"/>
        <v>12500000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6250000</v>
      </c>
      <c r="Y5" s="358">
        <f t="shared" si="0"/>
        <v>-6250000</v>
      </c>
      <c r="Z5" s="359">
        <f>+IF(X5&lt;&gt;0,+(Y5/X5)*100,0)</f>
        <v>-100</v>
      </c>
      <c r="AA5" s="360">
        <f>+AA6+AA8+AA11+AA13+AA15</f>
        <v>12500000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12500000</v>
      </c>
      <c r="F15" s="59">
        <f t="shared" si="5"/>
        <v>12500000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6250000</v>
      </c>
      <c r="Y15" s="59">
        <f t="shared" si="5"/>
        <v>-6250000</v>
      </c>
      <c r="Z15" s="61">
        <f>+IF(X15&lt;&gt;0,+(Y15/X15)*100,0)</f>
        <v>-100</v>
      </c>
      <c r="AA15" s="62">
        <f>SUM(AA16:AA20)</f>
        <v>12500000</v>
      </c>
    </row>
    <row r="16" spans="1:27" ht="13.5">
      <c r="A16" s="291" t="s">
        <v>233</v>
      </c>
      <c r="B16" s="300"/>
      <c r="C16" s="60"/>
      <c r="D16" s="340"/>
      <c r="E16" s="60">
        <v>12500000</v>
      </c>
      <c r="F16" s="59">
        <v>12500000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6250000</v>
      </c>
      <c r="Y16" s="59">
        <v>-6250000</v>
      </c>
      <c r="Z16" s="61">
        <v>-100</v>
      </c>
      <c r="AA16" s="62">
        <v>12500000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170000</v>
      </c>
      <c r="F22" s="345">
        <f t="shared" si="6"/>
        <v>170000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15965</v>
      </c>
      <c r="M22" s="343">
        <f t="shared" si="6"/>
        <v>3251</v>
      </c>
      <c r="N22" s="345">
        <f t="shared" si="6"/>
        <v>19216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19216</v>
      </c>
      <c r="X22" s="343">
        <f t="shared" si="6"/>
        <v>85000</v>
      </c>
      <c r="Y22" s="345">
        <f t="shared" si="6"/>
        <v>-65784</v>
      </c>
      <c r="Z22" s="336">
        <f>+IF(X22&lt;&gt;0,+(Y22/X22)*100,0)</f>
        <v>-77.39294117647059</v>
      </c>
      <c r="AA22" s="350">
        <f>SUM(AA23:AA32)</f>
        <v>170000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170000</v>
      </c>
      <c r="F27" s="59">
        <v>170000</v>
      </c>
      <c r="G27" s="59"/>
      <c r="H27" s="60"/>
      <c r="I27" s="60"/>
      <c r="J27" s="59"/>
      <c r="K27" s="59"/>
      <c r="L27" s="60">
        <v>15965</v>
      </c>
      <c r="M27" s="60">
        <v>3251</v>
      </c>
      <c r="N27" s="59">
        <v>19216</v>
      </c>
      <c r="O27" s="59"/>
      <c r="P27" s="60"/>
      <c r="Q27" s="60"/>
      <c r="R27" s="59"/>
      <c r="S27" s="59"/>
      <c r="T27" s="60"/>
      <c r="U27" s="60"/>
      <c r="V27" s="59"/>
      <c r="W27" s="59">
        <v>19216</v>
      </c>
      <c r="X27" s="60">
        <v>85000</v>
      </c>
      <c r="Y27" s="59">
        <v>-65784</v>
      </c>
      <c r="Z27" s="61">
        <v>-77.39</v>
      </c>
      <c r="AA27" s="62">
        <v>170000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5022000</v>
      </c>
      <c r="F40" s="345">
        <f t="shared" si="9"/>
        <v>5022000</v>
      </c>
      <c r="G40" s="345">
        <f t="shared" si="9"/>
        <v>0</v>
      </c>
      <c r="H40" s="343">
        <f t="shared" si="9"/>
        <v>10711</v>
      </c>
      <c r="I40" s="343">
        <f t="shared" si="9"/>
        <v>522661</v>
      </c>
      <c r="J40" s="345">
        <f t="shared" si="9"/>
        <v>533372</v>
      </c>
      <c r="K40" s="345">
        <f t="shared" si="9"/>
        <v>237912</v>
      </c>
      <c r="L40" s="343">
        <f t="shared" si="9"/>
        <v>89716</v>
      </c>
      <c r="M40" s="343">
        <f t="shared" si="9"/>
        <v>46769</v>
      </c>
      <c r="N40" s="345">
        <f t="shared" si="9"/>
        <v>374397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907769</v>
      </c>
      <c r="X40" s="343">
        <f t="shared" si="9"/>
        <v>2511000</v>
      </c>
      <c r="Y40" s="345">
        <f t="shared" si="9"/>
        <v>-1603231</v>
      </c>
      <c r="Z40" s="336">
        <f>+IF(X40&lt;&gt;0,+(Y40/X40)*100,0)</f>
        <v>-63.84830744723218</v>
      </c>
      <c r="AA40" s="350">
        <f>SUM(AA41:AA49)</f>
        <v>5022000</v>
      </c>
    </row>
    <row r="41" spans="1:27" ht="13.5">
      <c r="A41" s="361" t="s">
        <v>247</v>
      </c>
      <c r="B41" s="142"/>
      <c r="C41" s="362"/>
      <c r="D41" s="363"/>
      <c r="E41" s="362">
        <v>390000</v>
      </c>
      <c r="F41" s="364">
        <v>390000</v>
      </c>
      <c r="G41" s="364"/>
      <c r="H41" s="362"/>
      <c r="I41" s="362"/>
      <c r="J41" s="364"/>
      <c r="K41" s="364">
        <v>210844</v>
      </c>
      <c r="L41" s="362"/>
      <c r="M41" s="362"/>
      <c r="N41" s="364">
        <v>210844</v>
      </c>
      <c r="O41" s="364"/>
      <c r="P41" s="362"/>
      <c r="Q41" s="362"/>
      <c r="R41" s="364"/>
      <c r="S41" s="364"/>
      <c r="T41" s="362"/>
      <c r="U41" s="362"/>
      <c r="V41" s="364"/>
      <c r="W41" s="364">
        <v>210844</v>
      </c>
      <c r="X41" s="362">
        <v>195000</v>
      </c>
      <c r="Y41" s="364">
        <v>15844</v>
      </c>
      <c r="Z41" s="365">
        <v>8.13</v>
      </c>
      <c r="AA41" s="366">
        <v>390000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750000</v>
      </c>
      <c r="Y42" s="53">
        <f t="shared" si="10"/>
        <v>-750000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/>
      <c r="D43" s="369"/>
      <c r="E43" s="305">
        <v>60000</v>
      </c>
      <c r="F43" s="370">
        <v>60000</v>
      </c>
      <c r="G43" s="370"/>
      <c r="H43" s="305">
        <v>9163</v>
      </c>
      <c r="I43" s="305"/>
      <c r="J43" s="370">
        <v>9163</v>
      </c>
      <c r="K43" s="370">
        <v>8636</v>
      </c>
      <c r="L43" s="305">
        <v>43838</v>
      </c>
      <c r="M43" s="305">
        <v>13731</v>
      </c>
      <c r="N43" s="370">
        <v>66205</v>
      </c>
      <c r="O43" s="370"/>
      <c r="P43" s="305"/>
      <c r="Q43" s="305"/>
      <c r="R43" s="370"/>
      <c r="S43" s="370"/>
      <c r="T43" s="305"/>
      <c r="U43" s="305"/>
      <c r="V43" s="370"/>
      <c r="W43" s="370">
        <v>75368</v>
      </c>
      <c r="X43" s="305">
        <v>30000</v>
      </c>
      <c r="Y43" s="370">
        <v>45368</v>
      </c>
      <c r="Z43" s="371">
        <v>151.23</v>
      </c>
      <c r="AA43" s="303">
        <v>60000</v>
      </c>
    </row>
    <row r="44" spans="1:27" ht="13.5">
      <c r="A44" s="361" t="s">
        <v>250</v>
      </c>
      <c r="B44" s="136"/>
      <c r="C44" s="60"/>
      <c r="D44" s="368"/>
      <c r="E44" s="54">
        <v>3072000</v>
      </c>
      <c r="F44" s="53">
        <v>3072000</v>
      </c>
      <c r="G44" s="53"/>
      <c r="H44" s="54">
        <v>1548</v>
      </c>
      <c r="I44" s="54">
        <v>522661</v>
      </c>
      <c r="J44" s="53">
        <v>524209</v>
      </c>
      <c r="K44" s="53">
        <v>18432</v>
      </c>
      <c r="L44" s="54">
        <v>16861</v>
      </c>
      <c r="M44" s="54">
        <v>24838</v>
      </c>
      <c r="N44" s="53">
        <v>60131</v>
      </c>
      <c r="O44" s="53"/>
      <c r="P44" s="54"/>
      <c r="Q44" s="54"/>
      <c r="R44" s="53"/>
      <c r="S44" s="53"/>
      <c r="T44" s="54"/>
      <c r="U44" s="54"/>
      <c r="V44" s="53"/>
      <c r="W44" s="53">
        <v>584340</v>
      </c>
      <c r="X44" s="54">
        <v>1536000</v>
      </c>
      <c r="Y44" s="53">
        <v>-951660</v>
      </c>
      <c r="Z44" s="94">
        <v>-61.96</v>
      </c>
      <c r="AA44" s="95">
        <v>3072000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25201</v>
      </c>
      <c r="M47" s="54"/>
      <c r="N47" s="53">
        <v>25201</v>
      </c>
      <c r="O47" s="53"/>
      <c r="P47" s="54"/>
      <c r="Q47" s="54"/>
      <c r="R47" s="53"/>
      <c r="S47" s="53"/>
      <c r="T47" s="54"/>
      <c r="U47" s="54"/>
      <c r="V47" s="53"/>
      <c r="W47" s="53">
        <v>25201</v>
      </c>
      <c r="X47" s="54"/>
      <c r="Y47" s="53">
        <v>25201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3816</v>
      </c>
      <c r="M49" s="54">
        <v>8200</v>
      </c>
      <c r="N49" s="53">
        <v>12016</v>
      </c>
      <c r="O49" s="53"/>
      <c r="P49" s="54"/>
      <c r="Q49" s="54"/>
      <c r="R49" s="53"/>
      <c r="S49" s="53"/>
      <c r="T49" s="54"/>
      <c r="U49" s="54"/>
      <c r="V49" s="53"/>
      <c r="W49" s="53">
        <v>12016</v>
      </c>
      <c r="X49" s="54"/>
      <c r="Y49" s="53">
        <v>12016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61045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61045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61045</v>
      </c>
      <c r="D60" s="346">
        <f t="shared" si="14"/>
        <v>0</v>
      </c>
      <c r="E60" s="219">
        <f t="shared" si="14"/>
        <v>17692000</v>
      </c>
      <c r="F60" s="264">
        <f t="shared" si="14"/>
        <v>17692000</v>
      </c>
      <c r="G60" s="264">
        <f t="shared" si="14"/>
        <v>0</v>
      </c>
      <c r="H60" s="219">
        <f t="shared" si="14"/>
        <v>10711</v>
      </c>
      <c r="I60" s="219">
        <f t="shared" si="14"/>
        <v>522661</v>
      </c>
      <c r="J60" s="264">
        <f t="shared" si="14"/>
        <v>533372</v>
      </c>
      <c r="K60" s="264">
        <f t="shared" si="14"/>
        <v>237912</v>
      </c>
      <c r="L60" s="219">
        <f t="shared" si="14"/>
        <v>105681</v>
      </c>
      <c r="M60" s="219">
        <f t="shared" si="14"/>
        <v>50020</v>
      </c>
      <c r="N60" s="264">
        <f t="shared" si="14"/>
        <v>393613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926985</v>
      </c>
      <c r="X60" s="219">
        <f t="shared" si="14"/>
        <v>8846000</v>
      </c>
      <c r="Y60" s="264">
        <f t="shared" si="14"/>
        <v>-7919015</v>
      </c>
      <c r="Z60" s="337">
        <f>+IF(X60&lt;&gt;0,+(Y60/X60)*100,0)</f>
        <v>-89.52085688446756</v>
      </c>
      <c r="AA60" s="232">
        <f>+AA57+AA54+AA51+AA40+AA37+AA34+AA22+AA5</f>
        <v>17692000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750000</v>
      </c>
      <c r="Y62" s="349">
        <f t="shared" si="15"/>
        <v>-750000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1500000</v>
      </c>
      <c r="F64" s="59">
        <v>1500000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750000</v>
      </c>
      <c r="Y64" s="59">
        <v>-750000</v>
      </c>
      <c r="Z64" s="61">
        <v>-100</v>
      </c>
      <c r="AA64" s="62">
        <v>1500000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5667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5667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5667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33620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33620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1344972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17132</v>
      </c>
      <c r="L40" s="343">
        <f t="shared" si="9"/>
        <v>0</v>
      </c>
      <c r="M40" s="343">
        <f t="shared" si="9"/>
        <v>0</v>
      </c>
      <c r="N40" s="345">
        <f t="shared" si="9"/>
        <v>17132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17132</v>
      </c>
      <c r="X40" s="343">
        <f t="shared" si="9"/>
        <v>0</v>
      </c>
      <c r="Y40" s="345">
        <f t="shared" si="9"/>
        <v>17132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1078349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138990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127633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>
        <v>17132</v>
      </c>
      <c r="L48" s="54"/>
      <c r="M48" s="54"/>
      <c r="N48" s="53">
        <v>17132</v>
      </c>
      <c r="O48" s="53"/>
      <c r="P48" s="54"/>
      <c r="Q48" s="54"/>
      <c r="R48" s="53"/>
      <c r="S48" s="53"/>
      <c r="T48" s="54"/>
      <c r="U48" s="54"/>
      <c r="V48" s="53"/>
      <c r="W48" s="53">
        <v>17132</v>
      </c>
      <c r="X48" s="54"/>
      <c r="Y48" s="53">
        <v>17132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1384259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17132</v>
      </c>
      <c r="L60" s="219">
        <f t="shared" si="14"/>
        <v>0</v>
      </c>
      <c r="M60" s="219">
        <f t="shared" si="14"/>
        <v>0</v>
      </c>
      <c r="N60" s="264">
        <f t="shared" si="14"/>
        <v>17132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17132</v>
      </c>
      <c r="X60" s="219">
        <f t="shared" si="14"/>
        <v>0</v>
      </c>
      <c r="Y60" s="264">
        <f t="shared" si="14"/>
        <v>17132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2014-02-11T06:36:54Z</dcterms:created>
  <dcterms:modified xsi:type="dcterms:W3CDTF">2014-02-11T06:36:58Z</dcterms:modified>
  <cp:category/>
  <cp:version/>
  <cp:contentType/>
  <cp:contentStatus/>
</cp:coreProperties>
</file>