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<sst xmlns="http://schemas.openxmlformats.org/spreadsheetml/2006/main" count="855" uniqueCount="302">
  <si>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Gert Sibande(DC30)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</si>
  <si>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</si>
  <si>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</si>
  <si>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</si>
  <si>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</si>
  <si>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</si>
  <si>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</si>
  <si>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</si>
  <si>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</si>
  <si>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</si>
  <si>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</si>
  <si>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</si>
  <si>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</si>
  <si>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</si>
  <si>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</si>
  <si>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</si>
  <si>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</si>
  <si>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</si>
  <si>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</si>
  <si>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</si>
  <si>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</si>
  <si>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</si>
  <si>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</si>
  <si>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</si>
  <si>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</si>
  <si>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</si>
  <si>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</si>
  <si>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</si>
  <si>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</si>
  <si>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</si>
  <si>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</si>
  <si>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</si>
  <si>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</si>
  <si>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</si>
  <si>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</si>
  <si>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</si>
  <si>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</si>
  <si>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</si>
  <si>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</si>
  <si>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</si>
  <si>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</si>
  <si>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</si>
  <si>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</si>
  <si>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</si>
  <si>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</si>
  <si>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</si>
  <si>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</si>
  <si>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</si>
  <si>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</si>
  <si>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</si>
  <si>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</si>
  <si>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</si>
  <si>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</si>
  <si>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</si>
  <si>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</si>
  <si>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</si>
  <si>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</si>
  <si>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</si>
  <si>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</si>
  <si>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</si>
  <si>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</si>
  <si>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</si>
  <si>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</si>
  <si>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</si>
  <si>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</si>
  <si>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</si>
  <si>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</si>
  <si>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</si>
  <si>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</si>
  <si>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</si>
  <si>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Gert Sibande(DC30)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</si>
  <si>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</si>
  <si>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</si>
  <si>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</si>
  <si>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</si>
  <si>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</si>
  <si>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</si>
  <si>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</si>
  <si>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</si>
  <si>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</si>
  <si>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</si>
  <si>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</si>
  <si>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</si>
  <si>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</si>
  <si>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</si>
  <si>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</si>
  <si>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</si>
  <si>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</si>
  <si>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</si>
  <si>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</si>
  <si>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</si>
  <si>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</si>
  <si>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</si>
  <si>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</si>
  <si>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</si>
  <si>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</si>
  <si>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</si>
  <si>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</si>
  <si>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</si>
  <si>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</si>
  <si>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Gert Sibande(DC30)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</si>
  <si>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</si>
  <si>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</si>
  <si>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</si>
  <si>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</si>
  <si>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</si>
  <si>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</si>
  <si>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</si>
  <si>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</si>
  <si>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</si>
  <si>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</si>
  <si>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</si>
  <si>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</si>
  <si>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</si>
  <si>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</si>
  <si>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</si>
  <si>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</si>
  <si>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</si>
  <si>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</si>
  <si>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</si>
  <si>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</si>
  <si>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</si>
  <si>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</si>
  <si>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</si>
  <si>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</si>
  <si>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</si>
  <si>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</si>
  <si>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</si>
  <si>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</si>
  <si>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Gert Sibande(DC30)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</si>
  <si>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</si>
  <si>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</si>
  <si>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</si>
  <si>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</si>
  <si>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</si>
  <si>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</si>
  <si>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</si>
  <si>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</si>
  <si>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</si>
  <si>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</si>
  <si>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Gert Sibande(DC30)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</si>
  <si>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</si>
  <si>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</si>
  <si>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</si>
  <si>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</si>
  <si>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</si>
  <si>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</si>
  <si>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</si>
  <si>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</si>
  <si>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</si>
  <si>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</si>
  <si>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</si>
  <si>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</si>
  <si>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</si>
  <si>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</si>
  <si>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</si>
  <si>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</si>
  <si>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</si>
  <si>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</si>
  <si>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</si>
  <si>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</si>
  <si>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</si>
  <si>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</si>
  <si>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</si>
  <si>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</si>
  <si>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</si>
  <si>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</si>
  <si>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</si>
  <si>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</si>
  <si>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</si>
  <si>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</si>
  <si>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</si>
  <si>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</si>
  <si>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</si>
  <si>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Gert Sibande(DC30)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</si>
  <si>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</si>
  <si>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</si>
  <si>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</si>
  <si>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</si>
  <si>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</si>
  <si>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</si>
  <si>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</si>
  <si>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</si>
  <si>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</si>
  <si>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</si>
  <si>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</si>
  <si>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</si>
  <si>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</si>
  <si>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</si>
  <si>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</si>
  <si>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</si>
  <si>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</si>
  <si>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</si>
  <si>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</si>
  <si>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</si>
  <si>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</si>
  <si>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</si>
  <si>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</si>
  <si>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</si>
  <si>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</si>
  <si>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</si>
  <si>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Gert Sibande(DC30)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</si>
  <si>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</si>
  <si>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</si>
  <si>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</si>
  <si>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</si>
  <si>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</si>
  <si>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</si>
  <si>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</si>
  <si>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</si>
  <si>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</si>
  <si>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</si>
  <si>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</si>
  <si>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</si>
  <si>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</si>
  <si>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</si>
  <si>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</si>
  <si>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</si>
  <si>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</si>
  <si>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</si>
  <si>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</si>
  <si>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</si>
  <si>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</si>
  <si>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</si>
  <si>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</si>
  <si>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</si>
  <si>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Gert Sibande(DC30)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</si>
  <si>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</si>
  <si>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</si>
  <si>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</si>
  <si>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</si>
  <si>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</si>
  <si>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</si>
  <si>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</si>
  <si>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</si>
  <si>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</si>
  <si>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</si>
  <si>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</si>
  <si>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</si>
  <si>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</si>
  <si>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</si>
  <si>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</si>
  <si>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</si>
  <si>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</si>
  <si>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</si>
  <si>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</si>
  <si>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</si>
  <si>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</si>
  <si>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</si>
  <si>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</si>
  <si>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</si>
  <si>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</si>
  <si>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</si>
  <si>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</si>
  <si>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</si>
  <si>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</si>
  <si>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</si>
  <si>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</si>
  <si>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</si>
  <si>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</si>
  <si>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</si>
  <si>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</si>
  <si>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Gert Sibande(DC30)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</si>
  <si>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</si>
  <si>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</si>
  <si>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Mpumalanga: Gert Sibande(DC30)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</si>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</sst>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1500000</v>
      </c>
      <c r="E6" s="60">
        <v>1500000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750000</v>
      </c>
      <c r="X6" s="60">
        <v>-750000</v>
      </c>
      <c r="Y6" s="61">
        <v>-100</v>
      </c>
      <c r="Z6" s="62">
        <v>1500000</v>
      </c>
    </row>
    <row r="7" spans="1:26" ht="13.5">
      <c r="A7" s="58" t="s">
        <v>33</v>
      </c>
      <c r="B7" s="19">
        <v>4677772</v>
      </c>
      <c r="C7" s="19">
        <v>0</v>
      </c>
      <c r="D7" s="59">
        <v>2900000</v>
      </c>
      <c r="E7" s="60">
        <v>2900000</v>
      </c>
      <c r="F7" s="60">
        <v>177748</v>
      </c>
      <c r="G7" s="60">
        <v>74213</v>
      </c>
      <c r="H7" s="60">
        <v>249059</v>
      </c>
      <c r="I7" s="60">
        <v>501020</v>
      </c>
      <c r="J7" s="60">
        <v>461560</v>
      </c>
      <c r="K7" s="60">
        <v>475593</v>
      </c>
      <c r="L7" s="60">
        <v>113249</v>
      </c>
      <c r="M7" s="60">
        <v>1050402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1551422</v>
      </c>
      <c r="W7" s="60">
        <v>1450000</v>
      </c>
      <c r="X7" s="60">
        <v>101422</v>
      </c>
      <c r="Y7" s="61">
        <v>6.99</v>
      </c>
      <c r="Z7" s="62">
        <v>2900000</v>
      </c>
    </row>
    <row r="8" spans="1:26" ht="13.5">
      <c r="A8" s="58" t="s">
        <v>34</v>
      </c>
      <c r="B8" s="19">
        <v>273824341</v>
      </c>
      <c r="C8" s="19">
        <v>0</v>
      </c>
      <c r="D8" s="59">
        <v>338245780</v>
      </c>
      <c r="E8" s="60">
        <v>338245780</v>
      </c>
      <c r="F8" s="60">
        <v>109525000</v>
      </c>
      <c r="G8" s="60">
        <v>2888246</v>
      </c>
      <c r="H8" s="60">
        <v>0</v>
      </c>
      <c r="I8" s="60">
        <v>112413246</v>
      </c>
      <c r="J8" s="60">
        <v>663401</v>
      </c>
      <c r="K8" s="60">
        <v>87920000</v>
      </c>
      <c r="L8" s="60">
        <v>0</v>
      </c>
      <c r="M8" s="60">
        <v>88583401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200996647</v>
      </c>
      <c r="W8" s="60">
        <v>169122890</v>
      </c>
      <c r="X8" s="60">
        <v>31873757</v>
      </c>
      <c r="Y8" s="61">
        <v>18.85</v>
      </c>
      <c r="Z8" s="62">
        <v>338245780</v>
      </c>
    </row>
    <row r="9" spans="1:26" ht="13.5">
      <c r="A9" s="58" t="s">
        <v>35</v>
      </c>
      <c r="B9" s="19">
        <v>11398665</v>
      </c>
      <c r="C9" s="19">
        <v>0</v>
      </c>
      <c r="D9" s="59">
        <v>60840480</v>
      </c>
      <c r="E9" s="60">
        <v>60840480</v>
      </c>
      <c r="F9" s="60">
        <v>710102</v>
      </c>
      <c r="G9" s="60">
        <v>400981</v>
      </c>
      <c r="H9" s="60">
        <v>67041</v>
      </c>
      <c r="I9" s="60">
        <v>1178124</v>
      </c>
      <c r="J9" s="60">
        <v>378673</v>
      </c>
      <c r="K9" s="60">
        <v>250496</v>
      </c>
      <c r="L9" s="60">
        <v>218551</v>
      </c>
      <c r="M9" s="60">
        <v>847720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2025844</v>
      </c>
      <c r="W9" s="60">
        <v>30420240</v>
      </c>
      <c r="X9" s="60">
        <v>-28394396</v>
      </c>
      <c r="Y9" s="61">
        <v>-93.34</v>
      </c>
      <c r="Z9" s="62">
        <v>60840480</v>
      </c>
    </row>
    <row r="10" spans="1:26" ht="25.5">
      <c r="A10" s="63" t="s">
        <v>277</v>
      </c>
      <c r="B10" s="64">
        <f>SUM(B5:B9)</f>
        <v>289900778</v>
      </c>
      <c r="C10" s="64">
        <f>SUM(C5:C9)</f>
        <v>0</v>
      </c>
      <c r="D10" s="65">
        <f aca="true" t="shared" si="0" ref="D10:Z10">SUM(D5:D9)</f>
        <v>403486260</v>
      </c>
      <c r="E10" s="66">
        <f t="shared" si="0"/>
        <v>403486260</v>
      </c>
      <c r="F10" s="66">
        <f t="shared" si="0"/>
        <v>110412850</v>
      </c>
      <c r="G10" s="66">
        <f t="shared" si="0"/>
        <v>3363440</v>
      </c>
      <c r="H10" s="66">
        <f t="shared" si="0"/>
        <v>316100</v>
      </c>
      <c r="I10" s="66">
        <f t="shared" si="0"/>
        <v>114092390</v>
      </c>
      <c r="J10" s="66">
        <f t="shared" si="0"/>
        <v>1503634</v>
      </c>
      <c r="K10" s="66">
        <f t="shared" si="0"/>
        <v>88646089</v>
      </c>
      <c r="L10" s="66">
        <f t="shared" si="0"/>
        <v>331800</v>
      </c>
      <c r="M10" s="66">
        <f t="shared" si="0"/>
        <v>90481523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204573913</v>
      </c>
      <c r="W10" s="66">
        <f t="shared" si="0"/>
        <v>201743130</v>
      </c>
      <c r="X10" s="66">
        <f t="shared" si="0"/>
        <v>2830783</v>
      </c>
      <c r="Y10" s="67">
        <f>+IF(W10&lt;&gt;0,(X10/W10)*100,0)</f>
        <v>1.4031620308458583</v>
      </c>
      <c r="Z10" s="68">
        <f t="shared" si="0"/>
        <v>403486260</v>
      </c>
    </row>
    <row r="11" spans="1:26" ht="13.5">
      <c r="A11" s="58" t="s">
        <v>37</v>
      </c>
      <c r="B11" s="19">
        <v>65588162</v>
      </c>
      <c r="C11" s="19">
        <v>0</v>
      </c>
      <c r="D11" s="59">
        <v>109777100</v>
      </c>
      <c r="E11" s="60">
        <v>109777100</v>
      </c>
      <c r="F11" s="60">
        <v>6021474</v>
      </c>
      <c r="G11" s="60">
        <v>5981071</v>
      </c>
      <c r="H11" s="60">
        <v>7836635</v>
      </c>
      <c r="I11" s="60">
        <v>19839180</v>
      </c>
      <c r="J11" s="60">
        <v>6310796</v>
      </c>
      <c r="K11" s="60">
        <v>6211802</v>
      </c>
      <c r="L11" s="60">
        <v>6459644</v>
      </c>
      <c r="M11" s="60">
        <v>18982242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38821422</v>
      </c>
      <c r="W11" s="60">
        <v>54888550</v>
      </c>
      <c r="X11" s="60">
        <v>-16067128</v>
      </c>
      <c r="Y11" s="61">
        <v>-29.27</v>
      </c>
      <c r="Z11" s="62">
        <v>109777100</v>
      </c>
    </row>
    <row r="12" spans="1:26" ht="13.5">
      <c r="A12" s="58" t="s">
        <v>38</v>
      </c>
      <c r="B12" s="19">
        <v>9379877</v>
      </c>
      <c r="C12" s="19">
        <v>0</v>
      </c>
      <c r="D12" s="59">
        <v>12088690</v>
      </c>
      <c r="E12" s="60">
        <v>12088690</v>
      </c>
      <c r="F12" s="60">
        <v>787359</v>
      </c>
      <c r="G12" s="60">
        <v>916877</v>
      </c>
      <c r="H12" s="60">
        <v>784301</v>
      </c>
      <c r="I12" s="60">
        <v>2488537</v>
      </c>
      <c r="J12" s="60">
        <v>772993</v>
      </c>
      <c r="K12" s="60">
        <v>803142</v>
      </c>
      <c r="L12" s="60">
        <v>827747</v>
      </c>
      <c r="M12" s="60">
        <v>2403882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4892419</v>
      </c>
      <c r="W12" s="60">
        <v>6044345</v>
      </c>
      <c r="X12" s="60">
        <v>-1151926</v>
      </c>
      <c r="Y12" s="61">
        <v>-19.06</v>
      </c>
      <c r="Z12" s="62">
        <v>12088690</v>
      </c>
    </row>
    <row r="13" spans="1:26" ht="13.5">
      <c r="A13" s="58" t="s">
        <v>278</v>
      </c>
      <c r="B13" s="19">
        <v>16731178</v>
      </c>
      <c r="C13" s="19">
        <v>0</v>
      </c>
      <c r="D13" s="59">
        <v>14870080</v>
      </c>
      <c r="E13" s="60">
        <v>14870080</v>
      </c>
      <c r="F13" s="60">
        <v>1403931</v>
      </c>
      <c r="G13" s="60">
        <v>1403931</v>
      </c>
      <c r="H13" s="60">
        <v>1403931</v>
      </c>
      <c r="I13" s="60">
        <v>4211793</v>
      </c>
      <c r="J13" s="60">
        <v>1403931</v>
      </c>
      <c r="K13" s="60">
        <v>1403931</v>
      </c>
      <c r="L13" s="60">
        <v>1505826</v>
      </c>
      <c r="M13" s="60">
        <v>4313688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8525481</v>
      </c>
      <c r="W13" s="60">
        <v>7435040</v>
      </c>
      <c r="X13" s="60">
        <v>1090441</v>
      </c>
      <c r="Y13" s="61">
        <v>14.67</v>
      </c>
      <c r="Z13" s="62">
        <v>14870080</v>
      </c>
    </row>
    <row r="14" spans="1:26" ht="13.5">
      <c r="A14" s="58" t="s">
        <v>40</v>
      </c>
      <c r="B14" s="19">
        <v>7738903</v>
      </c>
      <c r="C14" s="19">
        <v>0</v>
      </c>
      <c r="D14" s="59">
        <v>2000000</v>
      </c>
      <c r="E14" s="60">
        <v>2000000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786735</v>
      </c>
      <c r="L14" s="60">
        <v>0</v>
      </c>
      <c r="M14" s="60">
        <v>786735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786735</v>
      </c>
      <c r="W14" s="60">
        <v>1000000</v>
      </c>
      <c r="X14" s="60">
        <v>-213265</v>
      </c>
      <c r="Y14" s="61">
        <v>-21.33</v>
      </c>
      <c r="Z14" s="62">
        <v>2000000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119791814</v>
      </c>
      <c r="C16" s="19">
        <v>0</v>
      </c>
      <c r="D16" s="59">
        <v>260625637</v>
      </c>
      <c r="E16" s="60">
        <v>260625637</v>
      </c>
      <c r="F16" s="60">
        <v>3270807</v>
      </c>
      <c r="G16" s="60">
        <v>9236339</v>
      </c>
      <c r="H16" s="60">
        <v>10483337</v>
      </c>
      <c r="I16" s="60">
        <v>22990483</v>
      </c>
      <c r="J16" s="60">
        <v>9651795</v>
      </c>
      <c r="K16" s="60">
        <v>17763946</v>
      </c>
      <c r="L16" s="60">
        <v>11784328</v>
      </c>
      <c r="M16" s="60">
        <v>39200069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62190552</v>
      </c>
      <c r="W16" s="60">
        <v>130312819</v>
      </c>
      <c r="X16" s="60">
        <v>-68122267</v>
      </c>
      <c r="Y16" s="61">
        <v>-52.28</v>
      </c>
      <c r="Z16" s="62">
        <v>260625637</v>
      </c>
    </row>
    <row r="17" spans="1:26" ht="13.5">
      <c r="A17" s="58" t="s">
        <v>43</v>
      </c>
      <c r="B17" s="19">
        <v>30805036</v>
      </c>
      <c r="C17" s="19">
        <v>0</v>
      </c>
      <c r="D17" s="59">
        <v>31182070</v>
      </c>
      <c r="E17" s="60">
        <v>31182070</v>
      </c>
      <c r="F17" s="60">
        <v>1512396</v>
      </c>
      <c r="G17" s="60">
        <v>1368400</v>
      </c>
      <c r="H17" s="60">
        <v>3884249</v>
      </c>
      <c r="I17" s="60">
        <v>6765045</v>
      </c>
      <c r="J17" s="60">
        <v>2428656</v>
      </c>
      <c r="K17" s="60">
        <v>2756090</v>
      </c>
      <c r="L17" s="60">
        <v>3147909</v>
      </c>
      <c r="M17" s="60">
        <v>8332655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15097700</v>
      </c>
      <c r="W17" s="60">
        <v>15591035</v>
      </c>
      <c r="X17" s="60">
        <v>-493335</v>
      </c>
      <c r="Y17" s="61">
        <v>-3.16</v>
      </c>
      <c r="Z17" s="62">
        <v>31182070</v>
      </c>
    </row>
    <row r="18" spans="1:26" ht="13.5">
      <c r="A18" s="70" t="s">
        <v>44</v>
      </c>
      <c r="B18" s="71">
        <f>SUM(B11:B17)</f>
        <v>250034970</v>
      </c>
      <c r="C18" s="71">
        <f>SUM(C11:C17)</f>
        <v>0</v>
      </c>
      <c r="D18" s="72">
        <f aca="true" t="shared" si="1" ref="D18:Z18">SUM(D11:D17)</f>
        <v>430543577</v>
      </c>
      <c r="E18" s="73">
        <f t="shared" si="1"/>
        <v>430543577</v>
      </c>
      <c r="F18" s="73">
        <f t="shared" si="1"/>
        <v>12995967</v>
      </c>
      <c r="G18" s="73">
        <f t="shared" si="1"/>
        <v>18906618</v>
      </c>
      <c r="H18" s="73">
        <f t="shared" si="1"/>
        <v>24392453</v>
      </c>
      <c r="I18" s="73">
        <f t="shared" si="1"/>
        <v>56295038</v>
      </c>
      <c r="J18" s="73">
        <f t="shared" si="1"/>
        <v>20568171</v>
      </c>
      <c r="K18" s="73">
        <f t="shared" si="1"/>
        <v>29725646</v>
      </c>
      <c r="L18" s="73">
        <f t="shared" si="1"/>
        <v>23725454</v>
      </c>
      <c r="M18" s="73">
        <f t="shared" si="1"/>
        <v>74019271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130314309</v>
      </c>
      <c r="W18" s="73">
        <f t="shared" si="1"/>
        <v>215271789</v>
      </c>
      <c r="X18" s="73">
        <f t="shared" si="1"/>
        <v>-84957480</v>
      </c>
      <c r="Y18" s="67">
        <f>+IF(W18&lt;&gt;0,(X18/W18)*100,0)</f>
        <v>-39.46521761845905</v>
      </c>
      <c r="Z18" s="74">
        <f t="shared" si="1"/>
        <v>430543577</v>
      </c>
    </row>
    <row r="19" spans="1:26" ht="13.5">
      <c r="A19" s="70" t="s">
        <v>45</v>
      </c>
      <c r="B19" s="75">
        <f>+B10-B18</f>
        <v>39865808</v>
      </c>
      <c r="C19" s="75">
        <f>+C10-C18</f>
        <v>0</v>
      </c>
      <c r="D19" s="76">
        <f aca="true" t="shared" si="2" ref="D19:Z19">+D10-D18</f>
        <v>-27057317</v>
      </c>
      <c r="E19" s="77">
        <f t="shared" si="2"/>
        <v>-27057317</v>
      </c>
      <c r="F19" s="77">
        <f t="shared" si="2"/>
        <v>97416883</v>
      </c>
      <c r="G19" s="77">
        <f t="shared" si="2"/>
        <v>-15543178</v>
      </c>
      <c r="H19" s="77">
        <f t="shared" si="2"/>
        <v>-24076353</v>
      </c>
      <c r="I19" s="77">
        <f t="shared" si="2"/>
        <v>57797352</v>
      </c>
      <c r="J19" s="77">
        <f t="shared" si="2"/>
        <v>-19064537</v>
      </c>
      <c r="K19" s="77">
        <f t="shared" si="2"/>
        <v>58920443</v>
      </c>
      <c r="L19" s="77">
        <f t="shared" si="2"/>
        <v>-23393654</v>
      </c>
      <c r="M19" s="77">
        <f t="shared" si="2"/>
        <v>16462252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74259604</v>
      </c>
      <c r="W19" s="77">
        <f>IF(E10=E18,0,W10-W18)</f>
        <v>-13528659</v>
      </c>
      <c r="X19" s="77">
        <f t="shared" si="2"/>
        <v>87788263</v>
      </c>
      <c r="Y19" s="78">
        <f>+IF(W19&lt;&gt;0,(X19/W19)*100,0)</f>
        <v>-648.9058745585945</v>
      </c>
      <c r="Z19" s="79">
        <f t="shared" si="2"/>
        <v>-27057317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39865808</v>
      </c>
      <c r="C22" s="86">
        <f>SUM(C19:C21)</f>
        <v>0</v>
      </c>
      <c r="D22" s="87">
        <f aca="true" t="shared" si="3" ref="D22:Z22">SUM(D19:D21)</f>
        <v>-27057317</v>
      </c>
      <c r="E22" s="88">
        <f t="shared" si="3"/>
        <v>-27057317</v>
      </c>
      <c r="F22" s="88">
        <f t="shared" si="3"/>
        <v>97416883</v>
      </c>
      <c r="G22" s="88">
        <f t="shared" si="3"/>
        <v>-15543178</v>
      </c>
      <c r="H22" s="88">
        <f t="shared" si="3"/>
        <v>-24076353</v>
      </c>
      <c r="I22" s="88">
        <f t="shared" si="3"/>
        <v>57797352</v>
      </c>
      <c r="J22" s="88">
        <f t="shared" si="3"/>
        <v>-19064537</v>
      </c>
      <c r="K22" s="88">
        <f t="shared" si="3"/>
        <v>58920443</v>
      </c>
      <c r="L22" s="88">
        <f t="shared" si="3"/>
        <v>-23393654</v>
      </c>
      <c r="M22" s="88">
        <f t="shared" si="3"/>
        <v>16462252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74259604</v>
      </c>
      <c r="W22" s="88">
        <f t="shared" si="3"/>
        <v>-13528659</v>
      </c>
      <c r="X22" s="88">
        <f t="shared" si="3"/>
        <v>87788263</v>
      </c>
      <c r="Y22" s="89">
        <f>+IF(W22&lt;&gt;0,(X22/W22)*100,0)</f>
        <v>-648.9058745585945</v>
      </c>
      <c r="Z22" s="90">
        <f t="shared" si="3"/>
        <v>-27057317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39865808</v>
      </c>
      <c r="C24" s="75">
        <f>SUM(C22:C23)</f>
        <v>0</v>
      </c>
      <c r="D24" s="76">
        <f aca="true" t="shared" si="4" ref="D24:Z24">SUM(D22:D23)</f>
        <v>-27057317</v>
      </c>
      <c r="E24" s="77">
        <f t="shared" si="4"/>
        <v>-27057317</v>
      </c>
      <c r="F24" s="77">
        <f t="shared" si="4"/>
        <v>97416883</v>
      </c>
      <c r="G24" s="77">
        <f t="shared" si="4"/>
        <v>-15543178</v>
      </c>
      <c r="H24" s="77">
        <f t="shared" si="4"/>
        <v>-24076353</v>
      </c>
      <c r="I24" s="77">
        <f t="shared" si="4"/>
        <v>57797352</v>
      </c>
      <c r="J24" s="77">
        <f t="shared" si="4"/>
        <v>-19064537</v>
      </c>
      <c r="K24" s="77">
        <f t="shared" si="4"/>
        <v>58920443</v>
      </c>
      <c r="L24" s="77">
        <f t="shared" si="4"/>
        <v>-23393654</v>
      </c>
      <c r="M24" s="77">
        <f t="shared" si="4"/>
        <v>16462252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74259604</v>
      </c>
      <c r="W24" s="77">
        <f t="shared" si="4"/>
        <v>-13528659</v>
      </c>
      <c r="X24" s="77">
        <f t="shared" si="4"/>
        <v>87788263</v>
      </c>
      <c r="Y24" s="78">
        <f>+IF(W24&lt;&gt;0,(X24/W24)*100,0)</f>
        <v>-648.9058745585945</v>
      </c>
      <c r="Z24" s="79">
        <f t="shared" si="4"/>
        <v>-27057317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19927040</v>
      </c>
      <c r="C27" s="22">
        <v>0</v>
      </c>
      <c r="D27" s="99">
        <v>40500300</v>
      </c>
      <c r="E27" s="100">
        <v>40500300</v>
      </c>
      <c r="F27" s="100">
        <v>0</v>
      </c>
      <c r="G27" s="100">
        <v>1209776</v>
      </c>
      <c r="H27" s="100">
        <v>1116237</v>
      </c>
      <c r="I27" s="100">
        <v>2326013</v>
      </c>
      <c r="J27" s="100">
        <v>2156310</v>
      </c>
      <c r="K27" s="100">
        <v>11237756</v>
      </c>
      <c r="L27" s="100">
        <v>304051</v>
      </c>
      <c r="M27" s="100">
        <v>13698117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16024130</v>
      </c>
      <c r="W27" s="100">
        <v>20250150</v>
      </c>
      <c r="X27" s="100">
        <v>-4226020</v>
      </c>
      <c r="Y27" s="101">
        <v>-20.87</v>
      </c>
      <c r="Z27" s="102">
        <v>40500300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19927040</v>
      </c>
      <c r="C31" s="19">
        <v>0</v>
      </c>
      <c r="D31" s="59">
        <v>40500300</v>
      </c>
      <c r="E31" s="60">
        <v>40500300</v>
      </c>
      <c r="F31" s="60">
        <v>0</v>
      </c>
      <c r="G31" s="60">
        <v>1209776</v>
      </c>
      <c r="H31" s="60">
        <v>1116237</v>
      </c>
      <c r="I31" s="60">
        <v>2326013</v>
      </c>
      <c r="J31" s="60">
        <v>2156310</v>
      </c>
      <c r="K31" s="60">
        <v>11237756</v>
      </c>
      <c r="L31" s="60">
        <v>304051</v>
      </c>
      <c r="M31" s="60">
        <v>13698117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16024130</v>
      </c>
      <c r="W31" s="60">
        <v>20250150</v>
      </c>
      <c r="X31" s="60">
        <v>-4226020</v>
      </c>
      <c r="Y31" s="61">
        <v>-20.87</v>
      </c>
      <c r="Z31" s="62">
        <v>40500300</v>
      </c>
    </row>
    <row r="32" spans="1:26" ht="13.5">
      <c r="A32" s="70" t="s">
        <v>54</v>
      </c>
      <c r="B32" s="22">
        <f>SUM(B28:B31)</f>
        <v>19927040</v>
      </c>
      <c r="C32" s="22">
        <f>SUM(C28:C31)</f>
        <v>0</v>
      </c>
      <c r="D32" s="99">
        <f aca="true" t="shared" si="5" ref="D32:Z32">SUM(D28:D31)</f>
        <v>40500300</v>
      </c>
      <c r="E32" s="100">
        <f t="shared" si="5"/>
        <v>40500300</v>
      </c>
      <c r="F32" s="100">
        <f t="shared" si="5"/>
        <v>0</v>
      </c>
      <c r="G32" s="100">
        <f t="shared" si="5"/>
        <v>1209776</v>
      </c>
      <c r="H32" s="100">
        <f t="shared" si="5"/>
        <v>1116237</v>
      </c>
      <c r="I32" s="100">
        <f t="shared" si="5"/>
        <v>2326013</v>
      </c>
      <c r="J32" s="100">
        <f t="shared" si="5"/>
        <v>2156310</v>
      </c>
      <c r="K32" s="100">
        <f t="shared" si="5"/>
        <v>11237756</v>
      </c>
      <c r="L32" s="100">
        <f t="shared" si="5"/>
        <v>304051</v>
      </c>
      <c r="M32" s="100">
        <f t="shared" si="5"/>
        <v>13698117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16024130</v>
      </c>
      <c r="W32" s="100">
        <f t="shared" si="5"/>
        <v>20250150</v>
      </c>
      <c r="X32" s="100">
        <f t="shared" si="5"/>
        <v>-4226020</v>
      </c>
      <c r="Y32" s="101">
        <f>+IF(W32&lt;&gt;0,(X32/W32)*100,0)</f>
        <v>-20.86907998212359</v>
      </c>
      <c r="Z32" s="102">
        <f t="shared" si="5"/>
        <v>40500300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71996904</v>
      </c>
      <c r="C35" s="19">
        <v>0</v>
      </c>
      <c r="D35" s="59">
        <v>46880000</v>
      </c>
      <c r="E35" s="60">
        <v>46880000</v>
      </c>
      <c r="F35" s="60">
        <v>75757943</v>
      </c>
      <c r="G35" s="60">
        <v>64776444</v>
      </c>
      <c r="H35" s="60">
        <v>56079480</v>
      </c>
      <c r="I35" s="60">
        <v>56079480</v>
      </c>
      <c r="J35" s="60">
        <v>65141902</v>
      </c>
      <c r="K35" s="60">
        <v>154043587</v>
      </c>
      <c r="L35" s="60">
        <v>67664190</v>
      </c>
      <c r="M35" s="60">
        <v>67664190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67664190</v>
      </c>
      <c r="W35" s="60">
        <v>23440000</v>
      </c>
      <c r="X35" s="60">
        <v>44224190</v>
      </c>
      <c r="Y35" s="61">
        <v>188.67</v>
      </c>
      <c r="Z35" s="62">
        <v>46880000</v>
      </c>
    </row>
    <row r="36" spans="1:26" ht="13.5">
      <c r="A36" s="58" t="s">
        <v>57</v>
      </c>
      <c r="B36" s="19">
        <v>376080306</v>
      </c>
      <c r="C36" s="19">
        <v>0</v>
      </c>
      <c r="D36" s="59">
        <v>386110000</v>
      </c>
      <c r="E36" s="60">
        <v>386110000</v>
      </c>
      <c r="F36" s="60">
        <v>439726733</v>
      </c>
      <c r="G36" s="60">
        <v>435239110</v>
      </c>
      <c r="H36" s="60">
        <v>418951417</v>
      </c>
      <c r="I36" s="60">
        <v>418951417</v>
      </c>
      <c r="J36" s="60">
        <v>387702721</v>
      </c>
      <c r="K36" s="60">
        <v>365872521</v>
      </c>
      <c r="L36" s="60">
        <v>428727746</v>
      </c>
      <c r="M36" s="60">
        <v>428727746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428727746</v>
      </c>
      <c r="W36" s="60">
        <v>193055000</v>
      </c>
      <c r="X36" s="60">
        <v>235672746</v>
      </c>
      <c r="Y36" s="61">
        <v>122.08</v>
      </c>
      <c r="Z36" s="62">
        <v>386110000</v>
      </c>
    </row>
    <row r="37" spans="1:26" ht="13.5">
      <c r="A37" s="58" t="s">
        <v>58</v>
      </c>
      <c r="B37" s="19">
        <v>62168212</v>
      </c>
      <c r="C37" s="19">
        <v>0</v>
      </c>
      <c r="D37" s="59">
        <v>66700000</v>
      </c>
      <c r="E37" s="60">
        <v>66700000</v>
      </c>
      <c r="F37" s="60">
        <v>19093207</v>
      </c>
      <c r="G37" s="60">
        <v>25537885</v>
      </c>
      <c r="H37" s="60">
        <v>24454956</v>
      </c>
      <c r="I37" s="60">
        <v>24454956</v>
      </c>
      <c r="J37" s="60">
        <v>21506543</v>
      </c>
      <c r="K37" s="60">
        <v>20507171</v>
      </c>
      <c r="L37" s="60">
        <v>20152119</v>
      </c>
      <c r="M37" s="60">
        <v>20152119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20152119</v>
      </c>
      <c r="W37" s="60">
        <v>33350000</v>
      </c>
      <c r="X37" s="60">
        <v>-13197881</v>
      </c>
      <c r="Y37" s="61">
        <v>-39.57</v>
      </c>
      <c r="Z37" s="62">
        <v>66700000</v>
      </c>
    </row>
    <row r="38" spans="1:26" ht="13.5">
      <c r="A38" s="58" t="s">
        <v>59</v>
      </c>
      <c r="B38" s="19">
        <v>39868104</v>
      </c>
      <c r="C38" s="19">
        <v>0</v>
      </c>
      <c r="D38" s="59">
        <v>31453000</v>
      </c>
      <c r="E38" s="60">
        <v>31453000</v>
      </c>
      <c r="F38" s="60">
        <v>46331734</v>
      </c>
      <c r="G38" s="60">
        <v>46478802</v>
      </c>
      <c r="H38" s="60">
        <v>46478802</v>
      </c>
      <c r="I38" s="60">
        <v>46478802</v>
      </c>
      <c r="J38" s="60">
        <v>46478802</v>
      </c>
      <c r="K38" s="60">
        <v>42930447</v>
      </c>
      <c r="L38" s="60">
        <v>42930447</v>
      </c>
      <c r="M38" s="60">
        <v>42930447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42930447</v>
      </c>
      <c r="W38" s="60">
        <v>15726500</v>
      </c>
      <c r="X38" s="60">
        <v>27203947</v>
      </c>
      <c r="Y38" s="61">
        <v>172.98</v>
      </c>
      <c r="Z38" s="62">
        <v>31453000</v>
      </c>
    </row>
    <row r="39" spans="1:26" ht="13.5">
      <c r="A39" s="58" t="s">
        <v>60</v>
      </c>
      <c r="B39" s="19">
        <v>346040894</v>
      </c>
      <c r="C39" s="19">
        <v>0</v>
      </c>
      <c r="D39" s="59">
        <v>334837000</v>
      </c>
      <c r="E39" s="60">
        <v>334837000</v>
      </c>
      <c r="F39" s="60">
        <v>450059735</v>
      </c>
      <c r="G39" s="60">
        <v>427998867</v>
      </c>
      <c r="H39" s="60">
        <v>404097139</v>
      </c>
      <c r="I39" s="60">
        <v>404097139</v>
      </c>
      <c r="J39" s="60">
        <v>384859278</v>
      </c>
      <c r="K39" s="60">
        <v>456478490</v>
      </c>
      <c r="L39" s="60">
        <v>433309370</v>
      </c>
      <c r="M39" s="60">
        <v>433309370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433309370</v>
      </c>
      <c r="W39" s="60">
        <v>167418500</v>
      </c>
      <c r="X39" s="60">
        <v>265890870</v>
      </c>
      <c r="Y39" s="61">
        <v>158.82</v>
      </c>
      <c r="Z39" s="62">
        <v>334837000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41912801</v>
      </c>
      <c r="C42" s="19">
        <v>0</v>
      </c>
      <c r="D42" s="59">
        <v>-35337237</v>
      </c>
      <c r="E42" s="60">
        <v>-35337237</v>
      </c>
      <c r="F42" s="60">
        <v>73591621</v>
      </c>
      <c r="G42" s="60">
        <v>-16307988</v>
      </c>
      <c r="H42" s="60">
        <v>-25378698</v>
      </c>
      <c r="I42" s="60">
        <v>31904935</v>
      </c>
      <c r="J42" s="60">
        <v>-19455006</v>
      </c>
      <c r="K42" s="60">
        <v>57401051</v>
      </c>
      <c r="L42" s="60">
        <v>-27470469</v>
      </c>
      <c r="M42" s="60">
        <v>10475576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42380511</v>
      </c>
      <c r="W42" s="60">
        <v>-6837377</v>
      </c>
      <c r="X42" s="60">
        <v>49217888</v>
      </c>
      <c r="Y42" s="61">
        <v>-719.84</v>
      </c>
      <c r="Z42" s="62">
        <v>-35337237</v>
      </c>
    </row>
    <row r="43" spans="1:26" ht="13.5">
      <c r="A43" s="58" t="s">
        <v>63</v>
      </c>
      <c r="B43" s="19">
        <v>-10075662</v>
      </c>
      <c r="C43" s="19">
        <v>0</v>
      </c>
      <c r="D43" s="59">
        <v>-40500300</v>
      </c>
      <c r="E43" s="60">
        <v>-40500300</v>
      </c>
      <c r="F43" s="60">
        <v>-76000000</v>
      </c>
      <c r="G43" s="60">
        <v>4000000</v>
      </c>
      <c r="H43" s="60">
        <v>14883763</v>
      </c>
      <c r="I43" s="60">
        <v>-57116237</v>
      </c>
      <c r="J43" s="60">
        <v>29843690</v>
      </c>
      <c r="K43" s="60">
        <v>12762244</v>
      </c>
      <c r="L43" s="60">
        <v>-64304051</v>
      </c>
      <c r="M43" s="60">
        <v>-21698117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-78814354</v>
      </c>
      <c r="W43" s="60">
        <v>-29000000</v>
      </c>
      <c r="X43" s="60">
        <v>-49814354</v>
      </c>
      <c r="Y43" s="61">
        <v>171.77</v>
      </c>
      <c r="Z43" s="62">
        <v>-40500300</v>
      </c>
    </row>
    <row r="44" spans="1:26" ht="13.5">
      <c r="A44" s="58" t="s">
        <v>64</v>
      </c>
      <c r="B44" s="19">
        <v>-5108774</v>
      </c>
      <c r="C44" s="19">
        <v>0</v>
      </c>
      <c r="D44" s="59">
        <v>23849000</v>
      </c>
      <c r="E44" s="60">
        <v>23849000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-3548355</v>
      </c>
      <c r="L44" s="60">
        <v>0</v>
      </c>
      <c r="M44" s="60">
        <v>-3548355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-3548355</v>
      </c>
      <c r="W44" s="60">
        <v>-6151000</v>
      </c>
      <c r="X44" s="60">
        <v>2602645</v>
      </c>
      <c r="Y44" s="61">
        <v>-42.31</v>
      </c>
      <c r="Z44" s="62">
        <v>23849000</v>
      </c>
    </row>
    <row r="45" spans="1:26" ht="13.5">
      <c r="A45" s="70" t="s">
        <v>65</v>
      </c>
      <c r="B45" s="22">
        <v>60170523</v>
      </c>
      <c r="C45" s="22">
        <v>0</v>
      </c>
      <c r="D45" s="99">
        <v>19608463</v>
      </c>
      <c r="E45" s="100">
        <v>19608463</v>
      </c>
      <c r="F45" s="100">
        <v>57495563</v>
      </c>
      <c r="G45" s="100">
        <v>45187575</v>
      </c>
      <c r="H45" s="100">
        <v>34692640</v>
      </c>
      <c r="I45" s="100">
        <v>34692640</v>
      </c>
      <c r="J45" s="100">
        <v>45081324</v>
      </c>
      <c r="K45" s="100">
        <v>111696264</v>
      </c>
      <c r="L45" s="100">
        <v>19921744</v>
      </c>
      <c r="M45" s="100">
        <v>19921744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19921744</v>
      </c>
      <c r="W45" s="100">
        <v>29608623</v>
      </c>
      <c r="X45" s="100">
        <v>-9686879</v>
      </c>
      <c r="Y45" s="101">
        <v>-32.72</v>
      </c>
      <c r="Z45" s="102">
        <v>19608463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9704311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268675</v>
      </c>
      <c r="X49" s="54">
        <v>2531255</v>
      </c>
      <c r="Y49" s="54">
        <v>12504241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3331013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16821106</v>
      </c>
      <c r="Y51" s="54">
        <v>20152119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1500000</v>
      </c>
      <c r="E67" s="26">
        <v>1500000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750000</v>
      </c>
      <c r="X67" s="26"/>
      <c r="Y67" s="25"/>
      <c r="Z67" s="27">
        <v>1500000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1500000</v>
      </c>
      <c r="E69" s="21">
        <v>1500000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750000</v>
      </c>
      <c r="X69" s="21"/>
      <c r="Y69" s="20"/>
      <c r="Z69" s="23">
        <v>1500000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1500000</v>
      </c>
      <c r="E74" s="21">
        <v>1500000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750000</v>
      </c>
      <c r="X74" s="21"/>
      <c r="Y74" s="20"/>
      <c r="Z74" s="23">
        <v>1500000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1500000</v>
      </c>
      <c r="E76" s="34">
        <v>1500000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750000</v>
      </c>
      <c r="X76" s="34"/>
      <c r="Y76" s="33"/>
      <c r="Z76" s="35">
        <v>1500000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1500000</v>
      </c>
      <c r="E78" s="21">
        <v>1500000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750000</v>
      </c>
      <c r="X78" s="21"/>
      <c r="Y78" s="20"/>
      <c r="Z78" s="23">
        <v>1500000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1500000</v>
      </c>
      <c r="E83" s="21">
        <v>1500000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750000</v>
      </c>
      <c r="X83" s="21"/>
      <c r="Y83" s="20"/>
      <c r="Z83" s="23">
        <v>1500000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270100966</v>
      </c>
      <c r="D5" s="153">
        <f>SUM(D6:D8)</f>
        <v>0</v>
      </c>
      <c r="E5" s="154">
        <f t="shared" si="0"/>
        <v>325659670</v>
      </c>
      <c r="F5" s="100">
        <f t="shared" si="0"/>
        <v>325659670</v>
      </c>
      <c r="G5" s="100">
        <f t="shared" si="0"/>
        <v>110407991</v>
      </c>
      <c r="H5" s="100">
        <f t="shared" si="0"/>
        <v>1360757</v>
      </c>
      <c r="I5" s="100">
        <f t="shared" si="0"/>
        <v>312814</v>
      </c>
      <c r="J5" s="100">
        <f t="shared" si="0"/>
        <v>112081562</v>
      </c>
      <c r="K5" s="100">
        <f t="shared" si="0"/>
        <v>833429</v>
      </c>
      <c r="L5" s="100">
        <f t="shared" si="0"/>
        <v>88338556</v>
      </c>
      <c r="M5" s="100">
        <f t="shared" si="0"/>
        <v>325767</v>
      </c>
      <c r="N5" s="100">
        <f t="shared" si="0"/>
        <v>89497752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201579314</v>
      </c>
      <c r="X5" s="100">
        <f t="shared" si="0"/>
        <v>162829835</v>
      </c>
      <c r="Y5" s="100">
        <f t="shared" si="0"/>
        <v>38749479</v>
      </c>
      <c r="Z5" s="137">
        <f>+IF(X5&lt;&gt;0,+(Y5/X5)*100,0)</f>
        <v>23.79753010251469</v>
      </c>
      <c r="AA5" s="153">
        <f>SUM(AA6:AA8)</f>
        <v>325659670</v>
      </c>
    </row>
    <row r="6" spans="1:27" ht="13.5">
      <c r="A6" s="138" t="s">
        <v>75</v>
      </c>
      <c r="B6" s="136"/>
      <c r="C6" s="155">
        <v>72839</v>
      </c>
      <c r="D6" s="155"/>
      <c r="E6" s="156">
        <v>30005870</v>
      </c>
      <c r="F6" s="60">
        <v>30005870</v>
      </c>
      <c r="G6" s="60">
        <v>6831</v>
      </c>
      <c r="H6" s="60">
        <v>57</v>
      </c>
      <c r="I6" s="60">
        <v>124</v>
      </c>
      <c r="J6" s="60">
        <v>7012</v>
      </c>
      <c r="K6" s="60">
        <v>505</v>
      </c>
      <c r="L6" s="60">
        <v>725</v>
      </c>
      <c r="M6" s="60">
        <v>228</v>
      </c>
      <c r="N6" s="60">
        <v>1458</v>
      </c>
      <c r="O6" s="60"/>
      <c r="P6" s="60"/>
      <c r="Q6" s="60"/>
      <c r="R6" s="60"/>
      <c r="S6" s="60"/>
      <c r="T6" s="60"/>
      <c r="U6" s="60"/>
      <c r="V6" s="60"/>
      <c r="W6" s="60">
        <v>8470</v>
      </c>
      <c r="X6" s="60">
        <v>15002935</v>
      </c>
      <c r="Y6" s="60">
        <v>-14994465</v>
      </c>
      <c r="Z6" s="140">
        <v>-99.94</v>
      </c>
      <c r="AA6" s="155">
        <v>30005870</v>
      </c>
    </row>
    <row r="7" spans="1:27" ht="13.5">
      <c r="A7" s="138" t="s">
        <v>76</v>
      </c>
      <c r="B7" s="136"/>
      <c r="C7" s="157">
        <v>269971750</v>
      </c>
      <c r="D7" s="157"/>
      <c r="E7" s="158">
        <v>295576130</v>
      </c>
      <c r="F7" s="159">
        <v>295576130</v>
      </c>
      <c r="G7" s="159">
        <v>110396008</v>
      </c>
      <c r="H7" s="159">
        <v>1359661</v>
      </c>
      <c r="I7" s="159">
        <v>310338</v>
      </c>
      <c r="J7" s="159">
        <v>112066007</v>
      </c>
      <c r="K7" s="159">
        <v>830713</v>
      </c>
      <c r="L7" s="159">
        <v>88333930</v>
      </c>
      <c r="M7" s="159">
        <v>322583</v>
      </c>
      <c r="N7" s="159">
        <v>89487226</v>
      </c>
      <c r="O7" s="159"/>
      <c r="P7" s="159"/>
      <c r="Q7" s="159"/>
      <c r="R7" s="159"/>
      <c r="S7" s="159"/>
      <c r="T7" s="159"/>
      <c r="U7" s="159"/>
      <c r="V7" s="159"/>
      <c r="W7" s="159">
        <v>201553233</v>
      </c>
      <c r="X7" s="159">
        <v>147788065</v>
      </c>
      <c r="Y7" s="159">
        <v>53765168</v>
      </c>
      <c r="Z7" s="141">
        <v>36.38</v>
      </c>
      <c r="AA7" s="157">
        <v>295576130</v>
      </c>
    </row>
    <row r="8" spans="1:27" ht="13.5">
      <c r="A8" s="138" t="s">
        <v>77</v>
      </c>
      <c r="B8" s="136"/>
      <c r="C8" s="155">
        <v>56377</v>
      </c>
      <c r="D8" s="155"/>
      <c r="E8" s="156">
        <v>77670</v>
      </c>
      <c r="F8" s="60">
        <v>77670</v>
      </c>
      <c r="G8" s="60">
        <v>5152</v>
      </c>
      <c r="H8" s="60">
        <v>1039</v>
      </c>
      <c r="I8" s="60">
        <v>2352</v>
      </c>
      <c r="J8" s="60">
        <v>8543</v>
      </c>
      <c r="K8" s="60">
        <v>2211</v>
      </c>
      <c r="L8" s="60">
        <v>3901</v>
      </c>
      <c r="M8" s="60">
        <v>2956</v>
      </c>
      <c r="N8" s="60">
        <v>9068</v>
      </c>
      <c r="O8" s="60"/>
      <c r="P8" s="60"/>
      <c r="Q8" s="60"/>
      <c r="R8" s="60"/>
      <c r="S8" s="60"/>
      <c r="T8" s="60"/>
      <c r="U8" s="60"/>
      <c r="V8" s="60"/>
      <c r="W8" s="60">
        <v>17611</v>
      </c>
      <c r="X8" s="60">
        <v>38835</v>
      </c>
      <c r="Y8" s="60">
        <v>-21224</v>
      </c>
      <c r="Z8" s="140">
        <v>-54.65</v>
      </c>
      <c r="AA8" s="155">
        <v>77670</v>
      </c>
    </row>
    <row r="9" spans="1:27" ht="13.5">
      <c r="A9" s="135" t="s">
        <v>78</v>
      </c>
      <c r="B9" s="136"/>
      <c r="C9" s="153">
        <f aca="true" t="shared" si="1" ref="C9:Y9">SUM(C10:C14)</f>
        <v>8020</v>
      </c>
      <c r="D9" s="153">
        <f>SUM(D10:D14)</f>
        <v>0</v>
      </c>
      <c r="E9" s="154">
        <f t="shared" si="1"/>
        <v>6861950</v>
      </c>
      <c r="F9" s="100">
        <f t="shared" si="1"/>
        <v>6861950</v>
      </c>
      <c r="G9" s="100">
        <f t="shared" si="1"/>
        <v>1035</v>
      </c>
      <c r="H9" s="100">
        <f t="shared" si="1"/>
        <v>1538</v>
      </c>
      <c r="I9" s="100">
        <f t="shared" si="1"/>
        <v>532</v>
      </c>
      <c r="J9" s="100">
        <f t="shared" si="1"/>
        <v>3105</v>
      </c>
      <c r="K9" s="100">
        <f t="shared" si="1"/>
        <v>2360</v>
      </c>
      <c r="L9" s="100">
        <f t="shared" si="1"/>
        <v>1651</v>
      </c>
      <c r="M9" s="100">
        <f t="shared" si="1"/>
        <v>1217</v>
      </c>
      <c r="N9" s="100">
        <f t="shared" si="1"/>
        <v>5228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8333</v>
      </c>
      <c r="X9" s="100">
        <f t="shared" si="1"/>
        <v>3430975</v>
      </c>
      <c r="Y9" s="100">
        <f t="shared" si="1"/>
        <v>-3422642</v>
      </c>
      <c r="Z9" s="137">
        <f>+IF(X9&lt;&gt;0,+(Y9/X9)*100,0)</f>
        <v>-99.75712443255927</v>
      </c>
      <c r="AA9" s="153">
        <f>SUM(AA10:AA14)</f>
        <v>6861950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8020</v>
      </c>
      <c r="D14" s="157"/>
      <c r="E14" s="158">
        <v>6861950</v>
      </c>
      <c r="F14" s="159">
        <v>6861950</v>
      </c>
      <c r="G14" s="159">
        <v>1035</v>
      </c>
      <c r="H14" s="159">
        <v>1538</v>
      </c>
      <c r="I14" s="159">
        <v>532</v>
      </c>
      <c r="J14" s="159">
        <v>3105</v>
      </c>
      <c r="K14" s="159">
        <v>2360</v>
      </c>
      <c r="L14" s="159">
        <v>1651</v>
      </c>
      <c r="M14" s="159">
        <v>1217</v>
      </c>
      <c r="N14" s="159">
        <v>5228</v>
      </c>
      <c r="O14" s="159"/>
      <c r="P14" s="159"/>
      <c r="Q14" s="159"/>
      <c r="R14" s="159"/>
      <c r="S14" s="159"/>
      <c r="T14" s="159"/>
      <c r="U14" s="159"/>
      <c r="V14" s="159"/>
      <c r="W14" s="159">
        <v>8333</v>
      </c>
      <c r="X14" s="159">
        <v>3430975</v>
      </c>
      <c r="Y14" s="159">
        <v>-3422642</v>
      </c>
      <c r="Z14" s="141">
        <v>-99.76</v>
      </c>
      <c r="AA14" s="157">
        <v>6861950</v>
      </c>
    </row>
    <row r="15" spans="1:27" ht="13.5">
      <c r="A15" s="135" t="s">
        <v>84</v>
      </c>
      <c r="B15" s="142"/>
      <c r="C15" s="153">
        <f aca="true" t="shared" si="2" ref="C15:Y15">SUM(C16:C18)</f>
        <v>19791792</v>
      </c>
      <c r="D15" s="153">
        <f>SUM(D16:D18)</f>
        <v>0</v>
      </c>
      <c r="E15" s="154">
        <f t="shared" si="2"/>
        <v>70964640</v>
      </c>
      <c r="F15" s="100">
        <f t="shared" si="2"/>
        <v>70964640</v>
      </c>
      <c r="G15" s="100">
        <f t="shared" si="2"/>
        <v>3824</v>
      </c>
      <c r="H15" s="100">
        <f t="shared" si="2"/>
        <v>2001145</v>
      </c>
      <c r="I15" s="100">
        <f t="shared" si="2"/>
        <v>2754</v>
      </c>
      <c r="J15" s="100">
        <f t="shared" si="2"/>
        <v>2007723</v>
      </c>
      <c r="K15" s="100">
        <f t="shared" si="2"/>
        <v>667845</v>
      </c>
      <c r="L15" s="100">
        <f t="shared" si="2"/>
        <v>305882</v>
      </c>
      <c r="M15" s="100">
        <f t="shared" si="2"/>
        <v>4816</v>
      </c>
      <c r="N15" s="100">
        <f t="shared" si="2"/>
        <v>978543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2986266</v>
      </c>
      <c r="X15" s="100">
        <f t="shared" si="2"/>
        <v>35482320</v>
      </c>
      <c r="Y15" s="100">
        <f t="shared" si="2"/>
        <v>-32496054</v>
      </c>
      <c r="Z15" s="137">
        <f>+IF(X15&lt;&gt;0,+(Y15/X15)*100,0)</f>
        <v>-91.58379158972694</v>
      </c>
      <c r="AA15" s="153">
        <f>SUM(AA16:AA18)</f>
        <v>70964640</v>
      </c>
    </row>
    <row r="16" spans="1:27" ht="13.5">
      <c r="A16" s="138" t="s">
        <v>85</v>
      </c>
      <c r="B16" s="136"/>
      <c r="C16" s="155">
        <v>19791792</v>
      </c>
      <c r="D16" s="155"/>
      <c r="E16" s="156">
        <v>70964640</v>
      </c>
      <c r="F16" s="60">
        <v>70964640</v>
      </c>
      <c r="G16" s="60">
        <v>3824</v>
      </c>
      <c r="H16" s="60">
        <v>2001145</v>
      </c>
      <c r="I16" s="60">
        <v>2754</v>
      </c>
      <c r="J16" s="60">
        <v>2007723</v>
      </c>
      <c r="K16" s="60">
        <v>667845</v>
      </c>
      <c r="L16" s="60">
        <v>305882</v>
      </c>
      <c r="M16" s="60">
        <v>4816</v>
      </c>
      <c r="N16" s="60">
        <v>978543</v>
      </c>
      <c r="O16" s="60"/>
      <c r="P16" s="60"/>
      <c r="Q16" s="60"/>
      <c r="R16" s="60"/>
      <c r="S16" s="60"/>
      <c r="T16" s="60"/>
      <c r="U16" s="60"/>
      <c r="V16" s="60"/>
      <c r="W16" s="60">
        <v>2986266</v>
      </c>
      <c r="X16" s="60">
        <v>35482320</v>
      </c>
      <c r="Y16" s="60">
        <v>-32496054</v>
      </c>
      <c r="Z16" s="140">
        <v>-91.58</v>
      </c>
      <c r="AA16" s="155">
        <v>70964640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289900778</v>
      </c>
      <c r="D25" s="168">
        <f>+D5+D9+D15+D19+D24</f>
        <v>0</v>
      </c>
      <c r="E25" s="169">
        <f t="shared" si="4"/>
        <v>403486260</v>
      </c>
      <c r="F25" s="73">
        <f t="shared" si="4"/>
        <v>403486260</v>
      </c>
      <c r="G25" s="73">
        <f t="shared" si="4"/>
        <v>110412850</v>
      </c>
      <c r="H25" s="73">
        <f t="shared" si="4"/>
        <v>3363440</v>
      </c>
      <c r="I25" s="73">
        <f t="shared" si="4"/>
        <v>316100</v>
      </c>
      <c r="J25" s="73">
        <f t="shared" si="4"/>
        <v>114092390</v>
      </c>
      <c r="K25" s="73">
        <f t="shared" si="4"/>
        <v>1503634</v>
      </c>
      <c r="L25" s="73">
        <f t="shared" si="4"/>
        <v>88646089</v>
      </c>
      <c r="M25" s="73">
        <f t="shared" si="4"/>
        <v>331800</v>
      </c>
      <c r="N25" s="73">
        <f t="shared" si="4"/>
        <v>90481523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204573913</v>
      </c>
      <c r="X25" s="73">
        <f t="shared" si="4"/>
        <v>201743130</v>
      </c>
      <c r="Y25" s="73">
        <f t="shared" si="4"/>
        <v>2830783</v>
      </c>
      <c r="Z25" s="170">
        <f>+IF(X25&lt;&gt;0,+(Y25/X25)*100,0)</f>
        <v>1.4031620308458583</v>
      </c>
      <c r="AA25" s="168">
        <f>+AA5+AA9+AA15+AA19+AA24</f>
        <v>403486260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101410968</v>
      </c>
      <c r="D28" s="153">
        <f>SUM(D29:D31)</f>
        <v>0</v>
      </c>
      <c r="E28" s="154">
        <f t="shared" si="5"/>
        <v>121121160</v>
      </c>
      <c r="F28" s="100">
        <f t="shared" si="5"/>
        <v>121121160</v>
      </c>
      <c r="G28" s="100">
        <f t="shared" si="5"/>
        <v>7235343</v>
      </c>
      <c r="H28" s="100">
        <f t="shared" si="5"/>
        <v>7210093</v>
      </c>
      <c r="I28" s="100">
        <f t="shared" si="5"/>
        <v>10452546</v>
      </c>
      <c r="J28" s="100">
        <f t="shared" si="5"/>
        <v>24897982</v>
      </c>
      <c r="K28" s="100">
        <f t="shared" si="5"/>
        <v>8275998</v>
      </c>
      <c r="L28" s="100">
        <f t="shared" si="5"/>
        <v>9305279</v>
      </c>
      <c r="M28" s="100">
        <f t="shared" si="5"/>
        <v>9174544</v>
      </c>
      <c r="N28" s="100">
        <f t="shared" si="5"/>
        <v>26755821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51653803</v>
      </c>
      <c r="X28" s="100">
        <f t="shared" si="5"/>
        <v>60560580</v>
      </c>
      <c r="Y28" s="100">
        <f t="shared" si="5"/>
        <v>-8906777</v>
      </c>
      <c r="Z28" s="137">
        <f>+IF(X28&lt;&gt;0,+(Y28/X28)*100,0)</f>
        <v>-14.707218788195226</v>
      </c>
      <c r="AA28" s="153">
        <f>SUM(AA29:AA31)</f>
        <v>121121160</v>
      </c>
    </row>
    <row r="29" spans="1:27" ht="13.5">
      <c r="A29" s="138" t="s">
        <v>75</v>
      </c>
      <c r="B29" s="136"/>
      <c r="C29" s="155">
        <v>19623312</v>
      </c>
      <c r="D29" s="155"/>
      <c r="E29" s="156">
        <v>24846830</v>
      </c>
      <c r="F29" s="60">
        <v>24846830</v>
      </c>
      <c r="G29" s="60">
        <v>1485985</v>
      </c>
      <c r="H29" s="60">
        <v>1747894</v>
      </c>
      <c r="I29" s="60">
        <v>2551979</v>
      </c>
      <c r="J29" s="60">
        <v>5785858</v>
      </c>
      <c r="K29" s="60">
        <v>1776552</v>
      </c>
      <c r="L29" s="60">
        <v>1752956</v>
      </c>
      <c r="M29" s="60">
        <v>1834759</v>
      </c>
      <c r="N29" s="60">
        <v>5364267</v>
      </c>
      <c r="O29" s="60"/>
      <c r="P29" s="60"/>
      <c r="Q29" s="60"/>
      <c r="R29" s="60"/>
      <c r="S29" s="60"/>
      <c r="T29" s="60"/>
      <c r="U29" s="60"/>
      <c r="V29" s="60"/>
      <c r="W29" s="60">
        <v>11150125</v>
      </c>
      <c r="X29" s="60">
        <v>12423415</v>
      </c>
      <c r="Y29" s="60">
        <v>-1273290</v>
      </c>
      <c r="Z29" s="140">
        <v>-10.25</v>
      </c>
      <c r="AA29" s="155">
        <v>24846830</v>
      </c>
    </row>
    <row r="30" spans="1:27" ht="13.5">
      <c r="A30" s="138" t="s">
        <v>76</v>
      </c>
      <c r="B30" s="136"/>
      <c r="C30" s="157">
        <v>33367507</v>
      </c>
      <c r="D30" s="157"/>
      <c r="E30" s="158">
        <v>35133650</v>
      </c>
      <c r="F30" s="159">
        <v>35133650</v>
      </c>
      <c r="G30" s="159">
        <v>2890338</v>
      </c>
      <c r="H30" s="159">
        <v>1912935</v>
      </c>
      <c r="I30" s="159">
        <v>3070688</v>
      </c>
      <c r="J30" s="159">
        <v>7873961</v>
      </c>
      <c r="K30" s="159">
        <v>2604823</v>
      </c>
      <c r="L30" s="159">
        <v>3611591</v>
      </c>
      <c r="M30" s="159">
        <v>3280109</v>
      </c>
      <c r="N30" s="159">
        <v>9496523</v>
      </c>
      <c r="O30" s="159"/>
      <c r="P30" s="159"/>
      <c r="Q30" s="159"/>
      <c r="R30" s="159"/>
      <c r="S30" s="159"/>
      <c r="T30" s="159"/>
      <c r="U30" s="159"/>
      <c r="V30" s="159"/>
      <c r="W30" s="159">
        <v>17370484</v>
      </c>
      <c r="X30" s="159">
        <v>17566825</v>
      </c>
      <c r="Y30" s="159">
        <v>-196341</v>
      </c>
      <c r="Z30" s="141">
        <v>-1.12</v>
      </c>
      <c r="AA30" s="157">
        <v>35133650</v>
      </c>
    </row>
    <row r="31" spans="1:27" ht="13.5">
      <c r="A31" s="138" t="s">
        <v>77</v>
      </c>
      <c r="B31" s="136"/>
      <c r="C31" s="155">
        <v>48420149</v>
      </c>
      <c r="D31" s="155"/>
      <c r="E31" s="156">
        <v>61140680</v>
      </c>
      <c r="F31" s="60">
        <v>61140680</v>
      </c>
      <c r="G31" s="60">
        <v>2859020</v>
      </c>
      <c r="H31" s="60">
        <v>3549264</v>
      </c>
      <c r="I31" s="60">
        <v>4829879</v>
      </c>
      <c r="J31" s="60">
        <v>11238163</v>
      </c>
      <c r="K31" s="60">
        <v>3894623</v>
      </c>
      <c r="L31" s="60">
        <v>3940732</v>
      </c>
      <c r="M31" s="60">
        <v>4059676</v>
      </c>
      <c r="N31" s="60">
        <v>11895031</v>
      </c>
      <c r="O31" s="60"/>
      <c r="P31" s="60"/>
      <c r="Q31" s="60"/>
      <c r="R31" s="60"/>
      <c r="S31" s="60"/>
      <c r="T31" s="60"/>
      <c r="U31" s="60"/>
      <c r="V31" s="60"/>
      <c r="W31" s="60">
        <v>23133194</v>
      </c>
      <c r="X31" s="60">
        <v>30570340</v>
      </c>
      <c r="Y31" s="60">
        <v>-7437146</v>
      </c>
      <c r="Z31" s="140">
        <v>-24.33</v>
      </c>
      <c r="AA31" s="155">
        <v>61140680</v>
      </c>
    </row>
    <row r="32" spans="1:27" ht="13.5">
      <c r="A32" s="135" t="s">
        <v>78</v>
      </c>
      <c r="B32" s="136"/>
      <c r="C32" s="153">
        <f aca="true" t="shared" si="6" ref="C32:Y32">SUM(C33:C37)</f>
        <v>7352114</v>
      </c>
      <c r="D32" s="153">
        <f>SUM(D33:D37)</f>
        <v>0</v>
      </c>
      <c r="E32" s="154">
        <f t="shared" si="6"/>
        <v>18549500</v>
      </c>
      <c r="F32" s="100">
        <f t="shared" si="6"/>
        <v>18549500</v>
      </c>
      <c r="G32" s="100">
        <f t="shared" si="6"/>
        <v>672257</v>
      </c>
      <c r="H32" s="100">
        <f t="shared" si="6"/>
        <v>698381</v>
      </c>
      <c r="I32" s="100">
        <f t="shared" si="6"/>
        <v>987288</v>
      </c>
      <c r="J32" s="100">
        <f t="shared" si="6"/>
        <v>2357926</v>
      </c>
      <c r="K32" s="100">
        <f t="shared" si="6"/>
        <v>702267</v>
      </c>
      <c r="L32" s="100">
        <f t="shared" si="6"/>
        <v>760364</v>
      </c>
      <c r="M32" s="100">
        <f t="shared" si="6"/>
        <v>681211</v>
      </c>
      <c r="N32" s="100">
        <f t="shared" si="6"/>
        <v>2143842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4501768</v>
      </c>
      <c r="X32" s="100">
        <f t="shared" si="6"/>
        <v>9274750</v>
      </c>
      <c r="Y32" s="100">
        <f t="shared" si="6"/>
        <v>-4772982</v>
      </c>
      <c r="Z32" s="137">
        <f>+IF(X32&lt;&gt;0,+(Y32/X32)*100,0)</f>
        <v>-51.46210949082185</v>
      </c>
      <c r="AA32" s="153">
        <f>SUM(AA33:AA37)</f>
        <v>18549500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7352114</v>
      </c>
      <c r="D37" s="157"/>
      <c r="E37" s="158">
        <v>18549500</v>
      </c>
      <c r="F37" s="159">
        <v>18549500</v>
      </c>
      <c r="G37" s="159">
        <v>672257</v>
      </c>
      <c r="H37" s="159">
        <v>698381</v>
      </c>
      <c r="I37" s="159">
        <v>987288</v>
      </c>
      <c r="J37" s="159">
        <v>2357926</v>
      </c>
      <c r="K37" s="159">
        <v>702267</v>
      </c>
      <c r="L37" s="159">
        <v>760364</v>
      </c>
      <c r="M37" s="159">
        <v>681211</v>
      </c>
      <c r="N37" s="159">
        <v>2143842</v>
      </c>
      <c r="O37" s="159"/>
      <c r="P37" s="159"/>
      <c r="Q37" s="159"/>
      <c r="R37" s="159"/>
      <c r="S37" s="159"/>
      <c r="T37" s="159"/>
      <c r="U37" s="159"/>
      <c r="V37" s="159"/>
      <c r="W37" s="159">
        <v>4501768</v>
      </c>
      <c r="X37" s="159">
        <v>9274750</v>
      </c>
      <c r="Y37" s="159">
        <v>-4772982</v>
      </c>
      <c r="Z37" s="141">
        <v>-51.46</v>
      </c>
      <c r="AA37" s="157">
        <v>18549500</v>
      </c>
    </row>
    <row r="38" spans="1:27" ht="13.5">
      <c r="A38" s="135" t="s">
        <v>84</v>
      </c>
      <c r="B38" s="142"/>
      <c r="C38" s="153">
        <f aca="true" t="shared" si="7" ref="C38:Y38">SUM(C39:C41)</f>
        <v>141271888</v>
      </c>
      <c r="D38" s="153">
        <f>SUM(D39:D41)</f>
        <v>0</v>
      </c>
      <c r="E38" s="154">
        <f t="shared" si="7"/>
        <v>290872917</v>
      </c>
      <c r="F38" s="100">
        <f t="shared" si="7"/>
        <v>290872917</v>
      </c>
      <c r="G38" s="100">
        <f t="shared" si="7"/>
        <v>5088367</v>
      </c>
      <c r="H38" s="100">
        <f t="shared" si="7"/>
        <v>10998144</v>
      </c>
      <c r="I38" s="100">
        <f t="shared" si="7"/>
        <v>12952619</v>
      </c>
      <c r="J38" s="100">
        <f t="shared" si="7"/>
        <v>29039130</v>
      </c>
      <c r="K38" s="100">
        <f t="shared" si="7"/>
        <v>11589906</v>
      </c>
      <c r="L38" s="100">
        <f t="shared" si="7"/>
        <v>19660003</v>
      </c>
      <c r="M38" s="100">
        <f t="shared" si="7"/>
        <v>13869699</v>
      </c>
      <c r="N38" s="100">
        <f t="shared" si="7"/>
        <v>45119608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74158738</v>
      </c>
      <c r="X38" s="100">
        <f t="shared" si="7"/>
        <v>145436459</v>
      </c>
      <c r="Y38" s="100">
        <f t="shared" si="7"/>
        <v>-71277721</v>
      </c>
      <c r="Z38" s="137">
        <f>+IF(X38&lt;&gt;0,+(Y38/X38)*100,0)</f>
        <v>-49.00952724653452</v>
      </c>
      <c r="AA38" s="153">
        <f>SUM(AA39:AA41)</f>
        <v>290872917</v>
      </c>
    </row>
    <row r="39" spans="1:27" ht="13.5">
      <c r="A39" s="138" t="s">
        <v>85</v>
      </c>
      <c r="B39" s="136"/>
      <c r="C39" s="155">
        <v>141271888</v>
      </c>
      <c r="D39" s="155"/>
      <c r="E39" s="156">
        <v>290872917</v>
      </c>
      <c r="F39" s="60">
        <v>290872917</v>
      </c>
      <c r="G39" s="60">
        <v>5088367</v>
      </c>
      <c r="H39" s="60">
        <v>10998144</v>
      </c>
      <c r="I39" s="60">
        <v>12952619</v>
      </c>
      <c r="J39" s="60">
        <v>29039130</v>
      </c>
      <c r="K39" s="60">
        <v>11589906</v>
      </c>
      <c r="L39" s="60">
        <v>19660003</v>
      </c>
      <c r="M39" s="60">
        <v>13869699</v>
      </c>
      <c r="N39" s="60">
        <v>45119608</v>
      </c>
      <c r="O39" s="60"/>
      <c r="P39" s="60"/>
      <c r="Q39" s="60"/>
      <c r="R39" s="60"/>
      <c r="S39" s="60"/>
      <c r="T39" s="60"/>
      <c r="U39" s="60"/>
      <c r="V39" s="60"/>
      <c r="W39" s="60">
        <v>74158738</v>
      </c>
      <c r="X39" s="60">
        <v>145436459</v>
      </c>
      <c r="Y39" s="60">
        <v>-71277721</v>
      </c>
      <c r="Z39" s="140">
        <v>-49.01</v>
      </c>
      <c r="AA39" s="155">
        <v>290872917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250034970</v>
      </c>
      <c r="D48" s="168">
        <f>+D28+D32+D38+D42+D47</f>
        <v>0</v>
      </c>
      <c r="E48" s="169">
        <f t="shared" si="9"/>
        <v>430543577</v>
      </c>
      <c r="F48" s="73">
        <f t="shared" si="9"/>
        <v>430543577</v>
      </c>
      <c r="G48" s="73">
        <f t="shared" si="9"/>
        <v>12995967</v>
      </c>
      <c r="H48" s="73">
        <f t="shared" si="9"/>
        <v>18906618</v>
      </c>
      <c r="I48" s="73">
        <f t="shared" si="9"/>
        <v>24392453</v>
      </c>
      <c r="J48" s="73">
        <f t="shared" si="9"/>
        <v>56295038</v>
      </c>
      <c r="K48" s="73">
        <f t="shared" si="9"/>
        <v>20568171</v>
      </c>
      <c r="L48" s="73">
        <f t="shared" si="9"/>
        <v>29725646</v>
      </c>
      <c r="M48" s="73">
        <f t="shared" si="9"/>
        <v>23725454</v>
      </c>
      <c r="N48" s="73">
        <f t="shared" si="9"/>
        <v>74019271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130314309</v>
      </c>
      <c r="X48" s="73">
        <f t="shared" si="9"/>
        <v>215271789</v>
      </c>
      <c r="Y48" s="73">
        <f t="shared" si="9"/>
        <v>-84957480</v>
      </c>
      <c r="Z48" s="170">
        <f>+IF(X48&lt;&gt;0,+(Y48/X48)*100,0)</f>
        <v>-39.46521761845905</v>
      </c>
      <c r="AA48" s="168">
        <f>+AA28+AA32+AA38+AA42+AA47</f>
        <v>430543577</v>
      </c>
    </row>
    <row r="49" spans="1:27" ht="13.5">
      <c r="A49" s="148" t="s">
        <v>49</v>
      </c>
      <c r="B49" s="149"/>
      <c r="C49" s="171">
        <f aca="true" t="shared" si="10" ref="C49:Y49">+C25-C48</f>
        <v>39865808</v>
      </c>
      <c r="D49" s="171">
        <f>+D25-D48</f>
        <v>0</v>
      </c>
      <c r="E49" s="172">
        <f t="shared" si="10"/>
        <v>-27057317</v>
      </c>
      <c r="F49" s="173">
        <f t="shared" si="10"/>
        <v>-27057317</v>
      </c>
      <c r="G49" s="173">
        <f t="shared" si="10"/>
        <v>97416883</v>
      </c>
      <c r="H49" s="173">
        <f t="shared" si="10"/>
        <v>-15543178</v>
      </c>
      <c r="I49" s="173">
        <f t="shared" si="10"/>
        <v>-24076353</v>
      </c>
      <c r="J49" s="173">
        <f t="shared" si="10"/>
        <v>57797352</v>
      </c>
      <c r="K49" s="173">
        <f t="shared" si="10"/>
        <v>-19064537</v>
      </c>
      <c r="L49" s="173">
        <f t="shared" si="10"/>
        <v>58920443</v>
      </c>
      <c r="M49" s="173">
        <f t="shared" si="10"/>
        <v>-23393654</v>
      </c>
      <c r="N49" s="173">
        <f t="shared" si="10"/>
        <v>16462252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74259604</v>
      </c>
      <c r="X49" s="173">
        <f>IF(F25=F48,0,X25-X48)</f>
        <v>-13528659</v>
      </c>
      <c r="Y49" s="173">
        <f t="shared" si="10"/>
        <v>87788263</v>
      </c>
      <c r="Z49" s="174">
        <f>+IF(X49&lt;&gt;0,+(Y49/X49)*100,0)</f>
        <v>-648.9058745585945</v>
      </c>
      <c r="AA49" s="171">
        <f>+AA25-AA48</f>
        <v>-27057317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1500000</v>
      </c>
      <c r="F11" s="60">
        <v>1500000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750000</v>
      </c>
      <c r="Y11" s="60">
        <v>-750000</v>
      </c>
      <c r="Z11" s="140">
        <v>-100</v>
      </c>
      <c r="AA11" s="155">
        <v>1500000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4677772</v>
      </c>
      <c r="D13" s="155">
        <v>0</v>
      </c>
      <c r="E13" s="156">
        <v>2900000</v>
      </c>
      <c r="F13" s="60">
        <v>2900000</v>
      </c>
      <c r="G13" s="60">
        <v>177748</v>
      </c>
      <c r="H13" s="60">
        <v>74213</v>
      </c>
      <c r="I13" s="60">
        <v>249059</v>
      </c>
      <c r="J13" s="60">
        <v>501020</v>
      </c>
      <c r="K13" s="60">
        <v>461560</v>
      </c>
      <c r="L13" s="60">
        <v>475593</v>
      </c>
      <c r="M13" s="60">
        <v>113249</v>
      </c>
      <c r="N13" s="60">
        <v>1050402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1551422</v>
      </c>
      <c r="X13" s="60">
        <v>1450000</v>
      </c>
      <c r="Y13" s="60">
        <v>101422</v>
      </c>
      <c r="Z13" s="140">
        <v>6.99</v>
      </c>
      <c r="AA13" s="155">
        <v>2900000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273824341</v>
      </c>
      <c r="D19" s="155">
        <v>0</v>
      </c>
      <c r="E19" s="156">
        <v>338245780</v>
      </c>
      <c r="F19" s="60">
        <v>338245780</v>
      </c>
      <c r="G19" s="60">
        <v>109525000</v>
      </c>
      <c r="H19" s="60">
        <v>2888246</v>
      </c>
      <c r="I19" s="60">
        <v>0</v>
      </c>
      <c r="J19" s="60">
        <v>112413246</v>
      </c>
      <c r="K19" s="60">
        <v>663401</v>
      </c>
      <c r="L19" s="60">
        <v>87920000</v>
      </c>
      <c r="M19" s="60">
        <v>0</v>
      </c>
      <c r="N19" s="60">
        <v>88583401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200996647</v>
      </c>
      <c r="X19" s="60">
        <v>169122890</v>
      </c>
      <c r="Y19" s="60">
        <v>31873757</v>
      </c>
      <c r="Z19" s="140">
        <v>18.85</v>
      </c>
      <c r="AA19" s="155">
        <v>338245780</v>
      </c>
    </row>
    <row r="20" spans="1:27" ht="13.5">
      <c r="A20" s="181" t="s">
        <v>35</v>
      </c>
      <c r="B20" s="185"/>
      <c r="C20" s="155">
        <v>11398665</v>
      </c>
      <c r="D20" s="155">
        <v>0</v>
      </c>
      <c r="E20" s="156">
        <v>30840480</v>
      </c>
      <c r="F20" s="54">
        <v>30840480</v>
      </c>
      <c r="G20" s="54">
        <v>710102</v>
      </c>
      <c r="H20" s="54">
        <v>400981</v>
      </c>
      <c r="I20" s="54">
        <v>67041</v>
      </c>
      <c r="J20" s="54">
        <v>1178124</v>
      </c>
      <c r="K20" s="54">
        <v>378673</v>
      </c>
      <c r="L20" s="54">
        <v>250496</v>
      </c>
      <c r="M20" s="54">
        <v>218551</v>
      </c>
      <c r="N20" s="54">
        <v>847720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2025844</v>
      </c>
      <c r="X20" s="54">
        <v>15420240</v>
      </c>
      <c r="Y20" s="54">
        <v>-13394396</v>
      </c>
      <c r="Z20" s="184">
        <v>-86.86</v>
      </c>
      <c r="AA20" s="130">
        <v>30840480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30000000</v>
      </c>
      <c r="F21" s="60">
        <v>30000000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15000000</v>
      </c>
      <c r="Y21" s="60">
        <v>-15000000</v>
      </c>
      <c r="Z21" s="140">
        <v>-100</v>
      </c>
      <c r="AA21" s="155">
        <v>30000000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289900778</v>
      </c>
      <c r="D22" s="188">
        <f>SUM(D5:D21)</f>
        <v>0</v>
      </c>
      <c r="E22" s="189">
        <f t="shared" si="0"/>
        <v>403486260</v>
      </c>
      <c r="F22" s="190">
        <f t="shared" si="0"/>
        <v>403486260</v>
      </c>
      <c r="G22" s="190">
        <f t="shared" si="0"/>
        <v>110412850</v>
      </c>
      <c r="H22" s="190">
        <f t="shared" si="0"/>
        <v>3363440</v>
      </c>
      <c r="I22" s="190">
        <f t="shared" si="0"/>
        <v>316100</v>
      </c>
      <c r="J22" s="190">
        <f t="shared" si="0"/>
        <v>114092390</v>
      </c>
      <c r="K22" s="190">
        <f t="shared" si="0"/>
        <v>1503634</v>
      </c>
      <c r="L22" s="190">
        <f t="shared" si="0"/>
        <v>88646089</v>
      </c>
      <c r="M22" s="190">
        <f t="shared" si="0"/>
        <v>331800</v>
      </c>
      <c r="N22" s="190">
        <f t="shared" si="0"/>
        <v>90481523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204573913</v>
      </c>
      <c r="X22" s="190">
        <f t="shared" si="0"/>
        <v>201743130</v>
      </c>
      <c r="Y22" s="190">
        <f t="shared" si="0"/>
        <v>2830783</v>
      </c>
      <c r="Z22" s="191">
        <f>+IF(X22&lt;&gt;0,+(Y22/X22)*100,0)</f>
        <v>1.4031620308458583</v>
      </c>
      <c r="AA22" s="188">
        <f>SUM(AA5:AA21)</f>
        <v>403486260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65588162</v>
      </c>
      <c r="D25" s="155">
        <v>0</v>
      </c>
      <c r="E25" s="156">
        <v>109777100</v>
      </c>
      <c r="F25" s="60">
        <v>109777100</v>
      </c>
      <c r="G25" s="60">
        <v>6021474</v>
      </c>
      <c r="H25" s="60">
        <v>5981071</v>
      </c>
      <c r="I25" s="60">
        <v>7836635</v>
      </c>
      <c r="J25" s="60">
        <v>19839180</v>
      </c>
      <c r="K25" s="60">
        <v>6310796</v>
      </c>
      <c r="L25" s="60">
        <v>6211802</v>
      </c>
      <c r="M25" s="60">
        <v>6459644</v>
      </c>
      <c r="N25" s="60">
        <v>18982242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38821422</v>
      </c>
      <c r="X25" s="60">
        <v>54888550</v>
      </c>
      <c r="Y25" s="60">
        <v>-16067128</v>
      </c>
      <c r="Z25" s="140">
        <v>-29.27</v>
      </c>
      <c r="AA25" s="155">
        <v>109777100</v>
      </c>
    </row>
    <row r="26" spans="1:27" ht="13.5">
      <c r="A26" s="183" t="s">
        <v>38</v>
      </c>
      <c r="B26" s="182"/>
      <c r="C26" s="155">
        <v>9379877</v>
      </c>
      <c r="D26" s="155">
        <v>0</v>
      </c>
      <c r="E26" s="156">
        <v>12088690</v>
      </c>
      <c r="F26" s="60">
        <v>12088690</v>
      </c>
      <c r="G26" s="60">
        <v>787359</v>
      </c>
      <c r="H26" s="60">
        <v>916877</v>
      </c>
      <c r="I26" s="60">
        <v>784301</v>
      </c>
      <c r="J26" s="60">
        <v>2488537</v>
      </c>
      <c r="K26" s="60">
        <v>772993</v>
      </c>
      <c r="L26" s="60">
        <v>803142</v>
      </c>
      <c r="M26" s="60">
        <v>827747</v>
      </c>
      <c r="N26" s="60">
        <v>2403882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4892419</v>
      </c>
      <c r="X26" s="60">
        <v>6044345</v>
      </c>
      <c r="Y26" s="60">
        <v>-1151926</v>
      </c>
      <c r="Z26" s="140">
        <v>-19.06</v>
      </c>
      <c r="AA26" s="155">
        <v>12088690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16731178</v>
      </c>
      <c r="D28" s="155">
        <v>0</v>
      </c>
      <c r="E28" s="156">
        <v>14870080</v>
      </c>
      <c r="F28" s="60">
        <v>14870080</v>
      </c>
      <c r="G28" s="60">
        <v>1403931</v>
      </c>
      <c r="H28" s="60">
        <v>1403931</v>
      </c>
      <c r="I28" s="60">
        <v>1403931</v>
      </c>
      <c r="J28" s="60">
        <v>4211793</v>
      </c>
      <c r="K28" s="60">
        <v>1403931</v>
      </c>
      <c r="L28" s="60">
        <v>1403931</v>
      </c>
      <c r="M28" s="60">
        <v>1505826</v>
      </c>
      <c r="N28" s="60">
        <v>4313688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8525481</v>
      </c>
      <c r="X28" s="60">
        <v>7435040</v>
      </c>
      <c r="Y28" s="60">
        <v>1090441</v>
      </c>
      <c r="Z28" s="140">
        <v>14.67</v>
      </c>
      <c r="AA28" s="155">
        <v>14870080</v>
      </c>
    </row>
    <row r="29" spans="1:27" ht="13.5">
      <c r="A29" s="183" t="s">
        <v>40</v>
      </c>
      <c r="B29" s="182"/>
      <c r="C29" s="155">
        <v>7738903</v>
      </c>
      <c r="D29" s="155">
        <v>0</v>
      </c>
      <c r="E29" s="156">
        <v>2000000</v>
      </c>
      <c r="F29" s="60">
        <v>2000000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786735</v>
      </c>
      <c r="M29" s="60">
        <v>0</v>
      </c>
      <c r="N29" s="60">
        <v>786735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786735</v>
      </c>
      <c r="X29" s="60">
        <v>1000000</v>
      </c>
      <c r="Y29" s="60">
        <v>-213265</v>
      </c>
      <c r="Z29" s="140">
        <v>-21.33</v>
      </c>
      <c r="AA29" s="155">
        <v>2000000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1941892</v>
      </c>
      <c r="D32" s="155">
        <v>0</v>
      </c>
      <c r="E32" s="156">
        <v>2346400</v>
      </c>
      <c r="F32" s="60">
        <v>2346400</v>
      </c>
      <c r="G32" s="60">
        <v>0</v>
      </c>
      <c r="H32" s="60">
        <v>16000</v>
      </c>
      <c r="I32" s="60">
        <v>545888</v>
      </c>
      <c r="J32" s="60">
        <v>561888</v>
      </c>
      <c r="K32" s="60">
        <v>22255</v>
      </c>
      <c r="L32" s="60">
        <v>276242</v>
      </c>
      <c r="M32" s="60">
        <v>29027</v>
      </c>
      <c r="N32" s="60">
        <v>327524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889412</v>
      </c>
      <c r="X32" s="60">
        <v>1173200</v>
      </c>
      <c r="Y32" s="60">
        <v>-283788</v>
      </c>
      <c r="Z32" s="140">
        <v>-24.19</v>
      </c>
      <c r="AA32" s="155">
        <v>2346400</v>
      </c>
    </row>
    <row r="33" spans="1:27" ht="13.5">
      <c r="A33" s="183" t="s">
        <v>42</v>
      </c>
      <c r="B33" s="182"/>
      <c r="C33" s="155">
        <v>119791814</v>
      </c>
      <c r="D33" s="155">
        <v>0</v>
      </c>
      <c r="E33" s="156">
        <v>260625637</v>
      </c>
      <c r="F33" s="60">
        <v>260625637</v>
      </c>
      <c r="G33" s="60">
        <v>3270807</v>
      </c>
      <c r="H33" s="60">
        <v>9236339</v>
      </c>
      <c r="I33" s="60">
        <v>10483337</v>
      </c>
      <c r="J33" s="60">
        <v>22990483</v>
      </c>
      <c r="K33" s="60">
        <v>9651795</v>
      </c>
      <c r="L33" s="60">
        <v>17763946</v>
      </c>
      <c r="M33" s="60">
        <v>11784328</v>
      </c>
      <c r="N33" s="60">
        <v>39200069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62190552</v>
      </c>
      <c r="X33" s="60">
        <v>130312819</v>
      </c>
      <c r="Y33" s="60">
        <v>-68122267</v>
      </c>
      <c r="Z33" s="140">
        <v>-52.28</v>
      </c>
      <c r="AA33" s="155">
        <v>260625637</v>
      </c>
    </row>
    <row r="34" spans="1:27" ht="13.5">
      <c r="A34" s="183" t="s">
        <v>43</v>
      </c>
      <c r="B34" s="182"/>
      <c r="C34" s="155">
        <v>28589749</v>
      </c>
      <c r="D34" s="155">
        <v>0</v>
      </c>
      <c r="E34" s="156">
        <v>28835670</v>
      </c>
      <c r="F34" s="60">
        <v>28835670</v>
      </c>
      <c r="G34" s="60">
        <v>1512396</v>
      </c>
      <c r="H34" s="60">
        <v>1352400</v>
      </c>
      <c r="I34" s="60">
        <v>3338361</v>
      </c>
      <c r="J34" s="60">
        <v>6203157</v>
      </c>
      <c r="K34" s="60">
        <v>2406401</v>
      </c>
      <c r="L34" s="60">
        <v>2479848</v>
      </c>
      <c r="M34" s="60">
        <v>3118882</v>
      </c>
      <c r="N34" s="60">
        <v>8005131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14208288</v>
      </c>
      <c r="X34" s="60">
        <v>14417835</v>
      </c>
      <c r="Y34" s="60">
        <v>-209547</v>
      </c>
      <c r="Z34" s="140">
        <v>-1.45</v>
      </c>
      <c r="AA34" s="155">
        <v>28835670</v>
      </c>
    </row>
    <row r="35" spans="1:27" ht="13.5">
      <c r="A35" s="181" t="s">
        <v>122</v>
      </c>
      <c r="B35" s="185"/>
      <c r="C35" s="155">
        <v>273395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250034970</v>
      </c>
      <c r="D36" s="188">
        <f>SUM(D25:D35)</f>
        <v>0</v>
      </c>
      <c r="E36" s="189">
        <f t="shared" si="1"/>
        <v>430543577</v>
      </c>
      <c r="F36" s="190">
        <f t="shared" si="1"/>
        <v>430543577</v>
      </c>
      <c r="G36" s="190">
        <f t="shared" si="1"/>
        <v>12995967</v>
      </c>
      <c r="H36" s="190">
        <f t="shared" si="1"/>
        <v>18906618</v>
      </c>
      <c r="I36" s="190">
        <f t="shared" si="1"/>
        <v>24392453</v>
      </c>
      <c r="J36" s="190">
        <f t="shared" si="1"/>
        <v>56295038</v>
      </c>
      <c r="K36" s="190">
        <f t="shared" si="1"/>
        <v>20568171</v>
      </c>
      <c r="L36" s="190">
        <f t="shared" si="1"/>
        <v>29725646</v>
      </c>
      <c r="M36" s="190">
        <f t="shared" si="1"/>
        <v>23725454</v>
      </c>
      <c r="N36" s="190">
        <f t="shared" si="1"/>
        <v>74019271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130314309</v>
      </c>
      <c r="X36" s="190">
        <f t="shared" si="1"/>
        <v>215271789</v>
      </c>
      <c r="Y36" s="190">
        <f t="shared" si="1"/>
        <v>-84957480</v>
      </c>
      <c r="Z36" s="191">
        <f>+IF(X36&lt;&gt;0,+(Y36/X36)*100,0)</f>
        <v>-39.46521761845905</v>
      </c>
      <c r="AA36" s="188">
        <f>SUM(AA25:AA35)</f>
        <v>430543577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39865808</v>
      </c>
      <c r="D38" s="199">
        <f>+D22-D36</f>
        <v>0</v>
      </c>
      <c r="E38" s="200">
        <f t="shared" si="2"/>
        <v>-27057317</v>
      </c>
      <c r="F38" s="106">
        <f t="shared" si="2"/>
        <v>-27057317</v>
      </c>
      <c r="G38" s="106">
        <f t="shared" si="2"/>
        <v>97416883</v>
      </c>
      <c r="H38" s="106">
        <f t="shared" si="2"/>
        <v>-15543178</v>
      </c>
      <c r="I38" s="106">
        <f t="shared" si="2"/>
        <v>-24076353</v>
      </c>
      <c r="J38" s="106">
        <f t="shared" si="2"/>
        <v>57797352</v>
      </c>
      <c r="K38" s="106">
        <f t="shared" si="2"/>
        <v>-19064537</v>
      </c>
      <c r="L38" s="106">
        <f t="shared" si="2"/>
        <v>58920443</v>
      </c>
      <c r="M38" s="106">
        <f t="shared" si="2"/>
        <v>-23393654</v>
      </c>
      <c r="N38" s="106">
        <f t="shared" si="2"/>
        <v>16462252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74259604</v>
      </c>
      <c r="X38" s="106">
        <f>IF(F22=F36,0,X22-X36)</f>
        <v>-13528659</v>
      </c>
      <c r="Y38" s="106">
        <f t="shared" si="2"/>
        <v>87788263</v>
      </c>
      <c r="Z38" s="201">
        <f>+IF(X38&lt;&gt;0,+(Y38/X38)*100,0)</f>
        <v>-648.9058745585945</v>
      </c>
      <c r="AA38" s="199">
        <f>+AA22-AA36</f>
        <v>-27057317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39865808</v>
      </c>
      <c r="D42" s="206">
        <f>SUM(D38:D41)</f>
        <v>0</v>
      </c>
      <c r="E42" s="207">
        <f t="shared" si="3"/>
        <v>-27057317</v>
      </c>
      <c r="F42" s="88">
        <f t="shared" si="3"/>
        <v>-27057317</v>
      </c>
      <c r="G42" s="88">
        <f t="shared" si="3"/>
        <v>97416883</v>
      </c>
      <c r="H42" s="88">
        <f t="shared" si="3"/>
        <v>-15543178</v>
      </c>
      <c r="I42" s="88">
        <f t="shared" si="3"/>
        <v>-24076353</v>
      </c>
      <c r="J42" s="88">
        <f t="shared" si="3"/>
        <v>57797352</v>
      </c>
      <c r="K42" s="88">
        <f t="shared" si="3"/>
        <v>-19064537</v>
      </c>
      <c r="L42" s="88">
        <f t="shared" si="3"/>
        <v>58920443</v>
      </c>
      <c r="M42" s="88">
        <f t="shared" si="3"/>
        <v>-23393654</v>
      </c>
      <c r="N42" s="88">
        <f t="shared" si="3"/>
        <v>16462252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74259604</v>
      </c>
      <c r="X42" s="88">
        <f t="shared" si="3"/>
        <v>-13528659</v>
      </c>
      <c r="Y42" s="88">
        <f t="shared" si="3"/>
        <v>87788263</v>
      </c>
      <c r="Z42" s="208">
        <f>+IF(X42&lt;&gt;0,+(Y42/X42)*100,0)</f>
        <v>-648.9058745585945</v>
      </c>
      <c r="AA42" s="206">
        <f>SUM(AA38:AA41)</f>
        <v>-27057317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39865808</v>
      </c>
      <c r="D44" s="210">
        <f>+D42-D43</f>
        <v>0</v>
      </c>
      <c r="E44" s="211">
        <f t="shared" si="4"/>
        <v>-27057317</v>
      </c>
      <c r="F44" s="77">
        <f t="shared" si="4"/>
        <v>-27057317</v>
      </c>
      <c r="G44" s="77">
        <f t="shared" si="4"/>
        <v>97416883</v>
      </c>
      <c r="H44" s="77">
        <f t="shared" si="4"/>
        <v>-15543178</v>
      </c>
      <c r="I44" s="77">
        <f t="shared" si="4"/>
        <v>-24076353</v>
      </c>
      <c r="J44" s="77">
        <f t="shared" si="4"/>
        <v>57797352</v>
      </c>
      <c r="K44" s="77">
        <f t="shared" si="4"/>
        <v>-19064537</v>
      </c>
      <c r="L44" s="77">
        <f t="shared" si="4"/>
        <v>58920443</v>
      </c>
      <c r="M44" s="77">
        <f t="shared" si="4"/>
        <v>-23393654</v>
      </c>
      <c r="N44" s="77">
        <f t="shared" si="4"/>
        <v>16462252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74259604</v>
      </c>
      <c r="X44" s="77">
        <f t="shared" si="4"/>
        <v>-13528659</v>
      </c>
      <c r="Y44" s="77">
        <f t="shared" si="4"/>
        <v>87788263</v>
      </c>
      <c r="Z44" s="212">
        <f>+IF(X44&lt;&gt;0,+(Y44/X44)*100,0)</f>
        <v>-648.9058745585945</v>
      </c>
      <c r="AA44" s="210">
        <f>+AA42-AA43</f>
        <v>-27057317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39865808</v>
      </c>
      <c r="D46" s="206">
        <f>SUM(D44:D45)</f>
        <v>0</v>
      </c>
      <c r="E46" s="207">
        <f t="shared" si="5"/>
        <v>-27057317</v>
      </c>
      <c r="F46" s="88">
        <f t="shared" si="5"/>
        <v>-27057317</v>
      </c>
      <c r="G46" s="88">
        <f t="shared" si="5"/>
        <v>97416883</v>
      </c>
      <c r="H46" s="88">
        <f t="shared" si="5"/>
        <v>-15543178</v>
      </c>
      <c r="I46" s="88">
        <f t="shared" si="5"/>
        <v>-24076353</v>
      </c>
      <c r="J46" s="88">
        <f t="shared" si="5"/>
        <v>57797352</v>
      </c>
      <c r="K46" s="88">
        <f t="shared" si="5"/>
        <v>-19064537</v>
      </c>
      <c r="L46" s="88">
        <f t="shared" si="5"/>
        <v>58920443</v>
      </c>
      <c r="M46" s="88">
        <f t="shared" si="5"/>
        <v>-23393654</v>
      </c>
      <c r="N46" s="88">
        <f t="shared" si="5"/>
        <v>16462252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74259604</v>
      </c>
      <c r="X46" s="88">
        <f t="shared" si="5"/>
        <v>-13528659</v>
      </c>
      <c r="Y46" s="88">
        <f t="shared" si="5"/>
        <v>87788263</v>
      </c>
      <c r="Z46" s="208">
        <f>+IF(X46&lt;&gt;0,+(Y46/X46)*100,0)</f>
        <v>-648.9058745585945</v>
      </c>
      <c r="AA46" s="206">
        <f>SUM(AA44:AA45)</f>
        <v>-27057317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39865808</v>
      </c>
      <c r="D48" s="217">
        <f>SUM(D46:D47)</f>
        <v>0</v>
      </c>
      <c r="E48" s="218">
        <f t="shared" si="6"/>
        <v>-27057317</v>
      </c>
      <c r="F48" s="219">
        <f t="shared" si="6"/>
        <v>-27057317</v>
      </c>
      <c r="G48" s="219">
        <f t="shared" si="6"/>
        <v>97416883</v>
      </c>
      <c r="H48" s="220">
        <f t="shared" si="6"/>
        <v>-15543178</v>
      </c>
      <c r="I48" s="220">
        <f t="shared" si="6"/>
        <v>-24076353</v>
      </c>
      <c r="J48" s="220">
        <f t="shared" si="6"/>
        <v>57797352</v>
      </c>
      <c r="K48" s="220">
        <f t="shared" si="6"/>
        <v>-19064537</v>
      </c>
      <c r="L48" s="220">
        <f t="shared" si="6"/>
        <v>58920443</v>
      </c>
      <c r="M48" s="219">
        <f t="shared" si="6"/>
        <v>-23393654</v>
      </c>
      <c r="N48" s="219">
        <f t="shared" si="6"/>
        <v>16462252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74259604</v>
      </c>
      <c r="X48" s="220">
        <f t="shared" si="6"/>
        <v>-13528659</v>
      </c>
      <c r="Y48" s="220">
        <f t="shared" si="6"/>
        <v>87788263</v>
      </c>
      <c r="Z48" s="221">
        <f>+IF(X48&lt;&gt;0,+(Y48/X48)*100,0)</f>
        <v>-648.9058745585945</v>
      </c>
      <c r="AA48" s="222">
        <f>SUM(AA46:AA47)</f>
        <v>-27057317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19927040</v>
      </c>
      <c r="D5" s="153">
        <f>SUM(D6:D8)</f>
        <v>0</v>
      </c>
      <c r="E5" s="154">
        <f t="shared" si="0"/>
        <v>40500300</v>
      </c>
      <c r="F5" s="100">
        <f t="shared" si="0"/>
        <v>40500300</v>
      </c>
      <c r="G5" s="100">
        <f t="shared" si="0"/>
        <v>0</v>
      </c>
      <c r="H5" s="100">
        <f t="shared" si="0"/>
        <v>1209776</v>
      </c>
      <c r="I5" s="100">
        <f t="shared" si="0"/>
        <v>1116237</v>
      </c>
      <c r="J5" s="100">
        <f t="shared" si="0"/>
        <v>2326013</v>
      </c>
      <c r="K5" s="100">
        <f t="shared" si="0"/>
        <v>2156310</v>
      </c>
      <c r="L5" s="100">
        <f t="shared" si="0"/>
        <v>11237756</v>
      </c>
      <c r="M5" s="100">
        <f t="shared" si="0"/>
        <v>304051</v>
      </c>
      <c r="N5" s="100">
        <f t="shared" si="0"/>
        <v>13698117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16024130</v>
      </c>
      <c r="X5" s="100">
        <f t="shared" si="0"/>
        <v>20250150</v>
      </c>
      <c r="Y5" s="100">
        <f t="shared" si="0"/>
        <v>-4226020</v>
      </c>
      <c r="Z5" s="137">
        <f>+IF(X5&lt;&gt;0,+(Y5/X5)*100,0)</f>
        <v>-20.86907998212359</v>
      </c>
      <c r="AA5" s="153">
        <f>SUM(AA6:AA8)</f>
        <v>40500300</v>
      </c>
    </row>
    <row r="6" spans="1:27" ht="13.5">
      <c r="A6" s="138" t="s">
        <v>75</v>
      </c>
      <c r="B6" s="136"/>
      <c r="C6" s="155">
        <v>19927040</v>
      </c>
      <c r="D6" s="155"/>
      <c r="E6" s="156">
        <v>40500300</v>
      </c>
      <c r="F6" s="60">
        <v>40500300</v>
      </c>
      <c r="G6" s="60"/>
      <c r="H6" s="60">
        <v>1209776</v>
      </c>
      <c r="I6" s="60">
        <v>1116237</v>
      </c>
      <c r="J6" s="60">
        <v>2326013</v>
      </c>
      <c r="K6" s="60">
        <v>2156310</v>
      </c>
      <c r="L6" s="60">
        <v>11237756</v>
      </c>
      <c r="M6" s="60">
        <v>304051</v>
      </c>
      <c r="N6" s="60">
        <v>13698117</v>
      </c>
      <c r="O6" s="60"/>
      <c r="P6" s="60"/>
      <c r="Q6" s="60"/>
      <c r="R6" s="60"/>
      <c r="S6" s="60"/>
      <c r="T6" s="60"/>
      <c r="U6" s="60"/>
      <c r="V6" s="60"/>
      <c r="W6" s="60">
        <v>16024130</v>
      </c>
      <c r="X6" s="60">
        <v>20250150</v>
      </c>
      <c r="Y6" s="60">
        <v>-4226020</v>
      </c>
      <c r="Z6" s="140">
        <v>-20.87</v>
      </c>
      <c r="AA6" s="62">
        <v>40500300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19927040</v>
      </c>
      <c r="D25" s="217">
        <f>+D5+D9+D15+D19+D24</f>
        <v>0</v>
      </c>
      <c r="E25" s="230">
        <f t="shared" si="4"/>
        <v>40500300</v>
      </c>
      <c r="F25" s="219">
        <f t="shared" si="4"/>
        <v>40500300</v>
      </c>
      <c r="G25" s="219">
        <f t="shared" si="4"/>
        <v>0</v>
      </c>
      <c r="H25" s="219">
        <f t="shared" si="4"/>
        <v>1209776</v>
      </c>
      <c r="I25" s="219">
        <f t="shared" si="4"/>
        <v>1116237</v>
      </c>
      <c r="J25" s="219">
        <f t="shared" si="4"/>
        <v>2326013</v>
      </c>
      <c r="K25" s="219">
        <f t="shared" si="4"/>
        <v>2156310</v>
      </c>
      <c r="L25" s="219">
        <f t="shared" si="4"/>
        <v>11237756</v>
      </c>
      <c r="M25" s="219">
        <f t="shared" si="4"/>
        <v>304051</v>
      </c>
      <c r="N25" s="219">
        <f t="shared" si="4"/>
        <v>13698117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16024130</v>
      </c>
      <c r="X25" s="219">
        <f t="shared" si="4"/>
        <v>20250150</v>
      </c>
      <c r="Y25" s="219">
        <f t="shared" si="4"/>
        <v>-4226020</v>
      </c>
      <c r="Z25" s="231">
        <f>+IF(X25&lt;&gt;0,+(Y25/X25)*100,0)</f>
        <v>-20.86907998212359</v>
      </c>
      <c r="AA25" s="232">
        <f>+AA5+AA9+AA15+AA19+AA24</f>
        <v>40500300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19927040</v>
      </c>
      <c r="D35" s="155"/>
      <c r="E35" s="156">
        <v>40500300</v>
      </c>
      <c r="F35" s="60">
        <v>40500300</v>
      </c>
      <c r="G35" s="60"/>
      <c r="H35" s="60">
        <v>1209776</v>
      </c>
      <c r="I35" s="60">
        <v>1116237</v>
      </c>
      <c r="J35" s="60">
        <v>2326013</v>
      </c>
      <c r="K35" s="60">
        <v>2156310</v>
      </c>
      <c r="L35" s="60">
        <v>11237756</v>
      </c>
      <c r="M35" s="60">
        <v>304051</v>
      </c>
      <c r="N35" s="60">
        <v>13698117</v>
      </c>
      <c r="O35" s="60"/>
      <c r="P35" s="60"/>
      <c r="Q35" s="60"/>
      <c r="R35" s="60"/>
      <c r="S35" s="60"/>
      <c r="T35" s="60"/>
      <c r="U35" s="60"/>
      <c r="V35" s="60"/>
      <c r="W35" s="60">
        <v>16024130</v>
      </c>
      <c r="X35" s="60">
        <v>20250150</v>
      </c>
      <c r="Y35" s="60">
        <v>-4226020</v>
      </c>
      <c r="Z35" s="140">
        <v>-20.87</v>
      </c>
      <c r="AA35" s="62">
        <v>40500300</v>
      </c>
    </row>
    <row r="36" spans="1:27" ht="13.5">
      <c r="A36" s="238" t="s">
        <v>139</v>
      </c>
      <c r="B36" s="149"/>
      <c r="C36" s="222">
        <f aca="true" t="shared" si="6" ref="C36:Y36">SUM(C32:C35)</f>
        <v>19927040</v>
      </c>
      <c r="D36" s="222">
        <f>SUM(D32:D35)</f>
        <v>0</v>
      </c>
      <c r="E36" s="218">
        <f t="shared" si="6"/>
        <v>40500300</v>
      </c>
      <c r="F36" s="220">
        <f t="shared" si="6"/>
        <v>40500300</v>
      </c>
      <c r="G36" s="220">
        <f t="shared" si="6"/>
        <v>0</v>
      </c>
      <c r="H36" s="220">
        <f t="shared" si="6"/>
        <v>1209776</v>
      </c>
      <c r="I36" s="220">
        <f t="shared" si="6"/>
        <v>1116237</v>
      </c>
      <c r="J36" s="220">
        <f t="shared" si="6"/>
        <v>2326013</v>
      </c>
      <c r="K36" s="220">
        <f t="shared" si="6"/>
        <v>2156310</v>
      </c>
      <c r="L36" s="220">
        <f t="shared" si="6"/>
        <v>11237756</v>
      </c>
      <c r="M36" s="220">
        <f t="shared" si="6"/>
        <v>304051</v>
      </c>
      <c r="N36" s="220">
        <f t="shared" si="6"/>
        <v>13698117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16024130</v>
      </c>
      <c r="X36" s="220">
        <f t="shared" si="6"/>
        <v>20250150</v>
      </c>
      <c r="Y36" s="220">
        <f t="shared" si="6"/>
        <v>-4226020</v>
      </c>
      <c r="Z36" s="221">
        <f>+IF(X36&lt;&gt;0,+(Y36/X36)*100,0)</f>
        <v>-20.86907998212359</v>
      </c>
      <c r="AA36" s="239">
        <f>SUM(AA32:AA35)</f>
        <v>40500300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60170523</v>
      </c>
      <c r="D6" s="155"/>
      <c r="E6" s="59">
        <v>19608000</v>
      </c>
      <c r="F6" s="60">
        <v>19608000</v>
      </c>
      <c r="G6" s="60">
        <v>57753591</v>
      </c>
      <c r="H6" s="60">
        <v>45454154</v>
      </c>
      <c r="I6" s="60">
        <v>34959220</v>
      </c>
      <c r="J6" s="60">
        <v>34959220</v>
      </c>
      <c r="K6" s="60">
        <v>45347904</v>
      </c>
      <c r="L6" s="60">
        <v>111962844</v>
      </c>
      <c r="M6" s="60">
        <v>20188323</v>
      </c>
      <c r="N6" s="60">
        <v>20188323</v>
      </c>
      <c r="O6" s="60"/>
      <c r="P6" s="60"/>
      <c r="Q6" s="60"/>
      <c r="R6" s="60"/>
      <c r="S6" s="60"/>
      <c r="T6" s="60"/>
      <c r="U6" s="60"/>
      <c r="V6" s="60"/>
      <c r="W6" s="60">
        <v>20188323</v>
      </c>
      <c r="X6" s="60">
        <v>9804000</v>
      </c>
      <c r="Y6" s="60">
        <v>10384323</v>
      </c>
      <c r="Z6" s="140">
        <v>105.92</v>
      </c>
      <c r="AA6" s="62">
        <v>19608000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11826381</v>
      </c>
      <c r="D9" s="155"/>
      <c r="E9" s="59">
        <v>27000000</v>
      </c>
      <c r="F9" s="60">
        <v>27000000</v>
      </c>
      <c r="G9" s="60">
        <v>18004352</v>
      </c>
      <c r="H9" s="60">
        <v>19322290</v>
      </c>
      <c r="I9" s="60">
        <v>21120260</v>
      </c>
      <c r="J9" s="60">
        <v>21120260</v>
      </c>
      <c r="K9" s="60">
        <v>19793998</v>
      </c>
      <c r="L9" s="60">
        <v>42080743</v>
      </c>
      <c r="M9" s="60">
        <v>47475867</v>
      </c>
      <c r="N9" s="60">
        <v>47475867</v>
      </c>
      <c r="O9" s="60"/>
      <c r="P9" s="60"/>
      <c r="Q9" s="60"/>
      <c r="R9" s="60"/>
      <c r="S9" s="60"/>
      <c r="T9" s="60"/>
      <c r="U9" s="60"/>
      <c r="V9" s="60"/>
      <c r="W9" s="60">
        <v>47475867</v>
      </c>
      <c r="X9" s="60">
        <v>13500000</v>
      </c>
      <c r="Y9" s="60">
        <v>33975867</v>
      </c>
      <c r="Z9" s="140">
        <v>251.67</v>
      </c>
      <c r="AA9" s="62">
        <v>27000000</v>
      </c>
    </row>
    <row r="10" spans="1:27" ht="13.5">
      <c r="A10" s="249" t="s">
        <v>147</v>
      </c>
      <c r="B10" s="182"/>
      <c r="C10" s="155"/>
      <c r="D10" s="155"/>
      <c r="E10" s="59">
        <v>272000</v>
      </c>
      <c r="F10" s="60">
        <v>272000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136000</v>
      </c>
      <c r="Y10" s="159">
        <v>-136000</v>
      </c>
      <c r="Z10" s="141">
        <v>-100</v>
      </c>
      <c r="AA10" s="225">
        <v>272000</v>
      </c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71996904</v>
      </c>
      <c r="D12" s="168">
        <f>SUM(D6:D11)</f>
        <v>0</v>
      </c>
      <c r="E12" s="72">
        <f t="shared" si="0"/>
        <v>46880000</v>
      </c>
      <c r="F12" s="73">
        <f t="shared" si="0"/>
        <v>46880000</v>
      </c>
      <c r="G12" s="73">
        <f t="shared" si="0"/>
        <v>75757943</v>
      </c>
      <c r="H12" s="73">
        <f t="shared" si="0"/>
        <v>64776444</v>
      </c>
      <c r="I12" s="73">
        <f t="shared" si="0"/>
        <v>56079480</v>
      </c>
      <c r="J12" s="73">
        <f t="shared" si="0"/>
        <v>56079480</v>
      </c>
      <c r="K12" s="73">
        <f t="shared" si="0"/>
        <v>65141902</v>
      </c>
      <c r="L12" s="73">
        <f t="shared" si="0"/>
        <v>154043587</v>
      </c>
      <c r="M12" s="73">
        <f t="shared" si="0"/>
        <v>67664190</v>
      </c>
      <c r="N12" s="73">
        <f t="shared" si="0"/>
        <v>67664190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67664190</v>
      </c>
      <c r="X12" s="73">
        <f t="shared" si="0"/>
        <v>23440000</v>
      </c>
      <c r="Y12" s="73">
        <f t="shared" si="0"/>
        <v>44224190</v>
      </c>
      <c r="Z12" s="170">
        <f>+IF(X12&lt;&gt;0,+(Y12/X12)*100,0)</f>
        <v>188.66975255972696</v>
      </c>
      <c r="AA12" s="74">
        <f>SUM(AA6:AA11)</f>
        <v>46880000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354886</v>
      </c>
      <c r="H15" s="60">
        <v>260577</v>
      </c>
      <c r="I15" s="60">
        <v>260577</v>
      </c>
      <c r="J15" s="60">
        <v>260577</v>
      </c>
      <c r="K15" s="60">
        <v>259502</v>
      </c>
      <c r="L15" s="60">
        <v>247244</v>
      </c>
      <c r="M15" s="60">
        <v>304244</v>
      </c>
      <c r="N15" s="60">
        <v>304244</v>
      </c>
      <c r="O15" s="60"/>
      <c r="P15" s="60"/>
      <c r="Q15" s="60"/>
      <c r="R15" s="60"/>
      <c r="S15" s="60"/>
      <c r="T15" s="60"/>
      <c r="U15" s="60"/>
      <c r="V15" s="60"/>
      <c r="W15" s="60">
        <v>304244</v>
      </c>
      <c r="X15" s="60"/>
      <c r="Y15" s="60">
        <v>304244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76000000</v>
      </c>
      <c r="H16" s="159">
        <v>72000000</v>
      </c>
      <c r="I16" s="159">
        <v>56000000</v>
      </c>
      <c r="J16" s="60">
        <v>56000000</v>
      </c>
      <c r="K16" s="159">
        <v>24000000</v>
      </c>
      <c r="L16" s="159"/>
      <c r="M16" s="60">
        <v>64000000</v>
      </c>
      <c r="N16" s="159">
        <v>64000000</v>
      </c>
      <c r="O16" s="159"/>
      <c r="P16" s="159"/>
      <c r="Q16" s="60"/>
      <c r="R16" s="159"/>
      <c r="S16" s="159"/>
      <c r="T16" s="60"/>
      <c r="U16" s="159"/>
      <c r="V16" s="159"/>
      <c r="W16" s="159">
        <v>64000000</v>
      </c>
      <c r="X16" s="60"/>
      <c r="Y16" s="159">
        <v>64000000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32852520</v>
      </c>
      <c r="D18" s="155"/>
      <c r="E18" s="59">
        <v>35000000</v>
      </c>
      <c r="F18" s="60">
        <v>35000000</v>
      </c>
      <c r="G18" s="60">
        <v>33051679</v>
      </c>
      <c r="H18" s="60">
        <v>32852520</v>
      </c>
      <c r="I18" s="60">
        <v>32852520</v>
      </c>
      <c r="J18" s="60">
        <v>32852520</v>
      </c>
      <c r="K18" s="60">
        <v>32852520</v>
      </c>
      <c r="L18" s="60">
        <v>25200752</v>
      </c>
      <c r="M18" s="60">
        <v>25200752</v>
      </c>
      <c r="N18" s="60">
        <v>25200752</v>
      </c>
      <c r="O18" s="60"/>
      <c r="P18" s="60"/>
      <c r="Q18" s="60"/>
      <c r="R18" s="60"/>
      <c r="S18" s="60"/>
      <c r="T18" s="60"/>
      <c r="U18" s="60"/>
      <c r="V18" s="60"/>
      <c r="W18" s="60">
        <v>25200752</v>
      </c>
      <c r="X18" s="60">
        <v>17500000</v>
      </c>
      <c r="Y18" s="60">
        <v>7700752</v>
      </c>
      <c r="Z18" s="140">
        <v>44</v>
      </c>
      <c r="AA18" s="62">
        <v>35000000</v>
      </c>
    </row>
    <row r="19" spans="1:27" ht="13.5">
      <c r="A19" s="249" t="s">
        <v>154</v>
      </c>
      <c r="B19" s="182"/>
      <c r="C19" s="155">
        <v>331467528</v>
      </c>
      <c r="D19" s="155"/>
      <c r="E19" s="59">
        <v>351110000</v>
      </c>
      <c r="F19" s="60">
        <v>351110000</v>
      </c>
      <c r="G19" s="60">
        <v>330320168</v>
      </c>
      <c r="H19" s="60">
        <v>330126013</v>
      </c>
      <c r="I19" s="60">
        <v>329838320</v>
      </c>
      <c r="J19" s="60">
        <v>329838320</v>
      </c>
      <c r="K19" s="60">
        <v>330590699</v>
      </c>
      <c r="L19" s="60">
        <v>340424525</v>
      </c>
      <c r="M19" s="60">
        <v>339222750</v>
      </c>
      <c r="N19" s="60">
        <v>339222750</v>
      </c>
      <c r="O19" s="60"/>
      <c r="P19" s="60"/>
      <c r="Q19" s="60"/>
      <c r="R19" s="60"/>
      <c r="S19" s="60"/>
      <c r="T19" s="60"/>
      <c r="U19" s="60"/>
      <c r="V19" s="60"/>
      <c r="W19" s="60">
        <v>339222750</v>
      </c>
      <c r="X19" s="60">
        <v>175555000</v>
      </c>
      <c r="Y19" s="60">
        <v>163667750</v>
      </c>
      <c r="Z19" s="140">
        <v>93.23</v>
      </c>
      <c r="AA19" s="62">
        <v>351110000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256571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11503687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376080306</v>
      </c>
      <c r="D24" s="168">
        <f>SUM(D15:D23)</f>
        <v>0</v>
      </c>
      <c r="E24" s="76">
        <f t="shared" si="1"/>
        <v>386110000</v>
      </c>
      <c r="F24" s="77">
        <f t="shared" si="1"/>
        <v>386110000</v>
      </c>
      <c r="G24" s="77">
        <f t="shared" si="1"/>
        <v>439726733</v>
      </c>
      <c r="H24" s="77">
        <f t="shared" si="1"/>
        <v>435239110</v>
      </c>
      <c r="I24" s="77">
        <f t="shared" si="1"/>
        <v>418951417</v>
      </c>
      <c r="J24" s="77">
        <f t="shared" si="1"/>
        <v>418951417</v>
      </c>
      <c r="K24" s="77">
        <f t="shared" si="1"/>
        <v>387702721</v>
      </c>
      <c r="L24" s="77">
        <f t="shared" si="1"/>
        <v>365872521</v>
      </c>
      <c r="M24" s="77">
        <f t="shared" si="1"/>
        <v>428727746</v>
      </c>
      <c r="N24" s="77">
        <f t="shared" si="1"/>
        <v>428727746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428727746</v>
      </c>
      <c r="X24" s="77">
        <f t="shared" si="1"/>
        <v>193055000</v>
      </c>
      <c r="Y24" s="77">
        <f t="shared" si="1"/>
        <v>235672746</v>
      </c>
      <c r="Z24" s="212">
        <f>+IF(X24&lt;&gt;0,+(Y24/X24)*100,0)</f>
        <v>122.07544274947554</v>
      </c>
      <c r="AA24" s="79">
        <f>SUM(AA15:AA23)</f>
        <v>386110000</v>
      </c>
    </row>
    <row r="25" spans="1:27" ht="13.5">
      <c r="A25" s="250" t="s">
        <v>159</v>
      </c>
      <c r="B25" s="251"/>
      <c r="C25" s="168">
        <f aca="true" t="shared" si="2" ref="C25:Y25">+C12+C24</f>
        <v>448077210</v>
      </c>
      <c r="D25" s="168">
        <f>+D12+D24</f>
        <v>0</v>
      </c>
      <c r="E25" s="72">
        <f t="shared" si="2"/>
        <v>432990000</v>
      </c>
      <c r="F25" s="73">
        <f t="shared" si="2"/>
        <v>432990000</v>
      </c>
      <c r="G25" s="73">
        <f t="shared" si="2"/>
        <v>515484676</v>
      </c>
      <c r="H25" s="73">
        <f t="shared" si="2"/>
        <v>500015554</v>
      </c>
      <c r="I25" s="73">
        <f t="shared" si="2"/>
        <v>475030897</v>
      </c>
      <c r="J25" s="73">
        <f t="shared" si="2"/>
        <v>475030897</v>
      </c>
      <c r="K25" s="73">
        <f t="shared" si="2"/>
        <v>452844623</v>
      </c>
      <c r="L25" s="73">
        <f t="shared" si="2"/>
        <v>519916108</v>
      </c>
      <c r="M25" s="73">
        <f t="shared" si="2"/>
        <v>496391936</v>
      </c>
      <c r="N25" s="73">
        <f t="shared" si="2"/>
        <v>496391936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496391936</v>
      </c>
      <c r="X25" s="73">
        <f t="shared" si="2"/>
        <v>216495000</v>
      </c>
      <c r="Y25" s="73">
        <f t="shared" si="2"/>
        <v>279896936</v>
      </c>
      <c r="Z25" s="170">
        <f>+IF(X25&lt;&gt;0,+(Y25/X25)*100,0)</f>
        <v>129.28563523407007</v>
      </c>
      <c r="AA25" s="74">
        <f>+AA12+AA24</f>
        <v>432990000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6700000</v>
      </c>
      <c r="F30" s="60">
        <v>6700000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3350000</v>
      </c>
      <c r="Y30" s="60">
        <v>-3350000</v>
      </c>
      <c r="Z30" s="140">
        <v>-100</v>
      </c>
      <c r="AA30" s="62">
        <v>6700000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62168212</v>
      </c>
      <c r="D32" s="155"/>
      <c r="E32" s="59">
        <v>60000000</v>
      </c>
      <c r="F32" s="60">
        <v>60000000</v>
      </c>
      <c r="G32" s="60">
        <v>19093207</v>
      </c>
      <c r="H32" s="60">
        <v>25537885</v>
      </c>
      <c r="I32" s="60">
        <v>24454956</v>
      </c>
      <c r="J32" s="60">
        <v>24454956</v>
      </c>
      <c r="K32" s="60">
        <v>21506543</v>
      </c>
      <c r="L32" s="60">
        <v>20507171</v>
      </c>
      <c r="M32" s="60">
        <v>20152119</v>
      </c>
      <c r="N32" s="60">
        <v>20152119</v>
      </c>
      <c r="O32" s="60"/>
      <c r="P32" s="60"/>
      <c r="Q32" s="60"/>
      <c r="R32" s="60"/>
      <c r="S32" s="60"/>
      <c r="T32" s="60"/>
      <c r="U32" s="60"/>
      <c r="V32" s="60"/>
      <c r="W32" s="60">
        <v>20152119</v>
      </c>
      <c r="X32" s="60">
        <v>30000000</v>
      </c>
      <c r="Y32" s="60">
        <v>-9847881</v>
      </c>
      <c r="Z32" s="140">
        <v>-32.83</v>
      </c>
      <c r="AA32" s="62">
        <v>60000000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62168212</v>
      </c>
      <c r="D34" s="168">
        <f>SUM(D29:D33)</f>
        <v>0</v>
      </c>
      <c r="E34" s="72">
        <f t="shared" si="3"/>
        <v>66700000</v>
      </c>
      <c r="F34" s="73">
        <f t="shared" si="3"/>
        <v>66700000</v>
      </c>
      <c r="G34" s="73">
        <f t="shared" si="3"/>
        <v>19093207</v>
      </c>
      <c r="H34" s="73">
        <f t="shared" si="3"/>
        <v>25537885</v>
      </c>
      <c r="I34" s="73">
        <f t="shared" si="3"/>
        <v>24454956</v>
      </c>
      <c r="J34" s="73">
        <f t="shared" si="3"/>
        <v>24454956</v>
      </c>
      <c r="K34" s="73">
        <f t="shared" si="3"/>
        <v>21506543</v>
      </c>
      <c r="L34" s="73">
        <f t="shared" si="3"/>
        <v>20507171</v>
      </c>
      <c r="M34" s="73">
        <f t="shared" si="3"/>
        <v>20152119</v>
      </c>
      <c r="N34" s="73">
        <f t="shared" si="3"/>
        <v>20152119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20152119</v>
      </c>
      <c r="X34" s="73">
        <f t="shared" si="3"/>
        <v>33350000</v>
      </c>
      <c r="Y34" s="73">
        <f t="shared" si="3"/>
        <v>-13197881</v>
      </c>
      <c r="Z34" s="170">
        <f>+IF(X34&lt;&gt;0,+(Y34/X34)*100,0)</f>
        <v>-39.573856071964016</v>
      </c>
      <c r="AA34" s="74">
        <f>SUM(AA29:AA33)</f>
        <v>66700000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38365176</v>
      </c>
      <c r="D37" s="155"/>
      <c r="E37" s="59">
        <v>31163000</v>
      </c>
      <c r="F37" s="60">
        <v>31163000</v>
      </c>
      <c r="G37" s="60">
        <v>46057238</v>
      </c>
      <c r="H37" s="60">
        <v>46200802</v>
      </c>
      <c r="I37" s="60">
        <v>46200802</v>
      </c>
      <c r="J37" s="60">
        <v>46200802</v>
      </c>
      <c r="K37" s="60">
        <v>46200802</v>
      </c>
      <c r="L37" s="60">
        <v>42652447</v>
      </c>
      <c r="M37" s="60">
        <v>42652447</v>
      </c>
      <c r="N37" s="60">
        <v>42652447</v>
      </c>
      <c r="O37" s="60"/>
      <c r="P37" s="60"/>
      <c r="Q37" s="60"/>
      <c r="R37" s="60"/>
      <c r="S37" s="60"/>
      <c r="T37" s="60"/>
      <c r="U37" s="60"/>
      <c r="V37" s="60"/>
      <c r="W37" s="60">
        <v>42652447</v>
      </c>
      <c r="X37" s="60">
        <v>15581500</v>
      </c>
      <c r="Y37" s="60">
        <v>27070947</v>
      </c>
      <c r="Z37" s="140">
        <v>173.74</v>
      </c>
      <c r="AA37" s="62">
        <v>31163000</v>
      </c>
    </row>
    <row r="38" spans="1:27" ht="13.5">
      <c r="A38" s="249" t="s">
        <v>165</v>
      </c>
      <c r="B38" s="182"/>
      <c r="C38" s="155">
        <v>1502928</v>
      </c>
      <c r="D38" s="155"/>
      <c r="E38" s="59">
        <v>290000</v>
      </c>
      <c r="F38" s="60">
        <v>290000</v>
      </c>
      <c r="G38" s="60">
        <v>274496</v>
      </c>
      <c r="H38" s="60">
        <v>278000</v>
      </c>
      <c r="I38" s="60">
        <v>278000</v>
      </c>
      <c r="J38" s="60">
        <v>278000</v>
      </c>
      <c r="K38" s="60">
        <v>278000</v>
      </c>
      <c r="L38" s="60">
        <v>278000</v>
      </c>
      <c r="M38" s="60">
        <v>278000</v>
      </c>
      <c r="N38" s="60">
        <v>278000</v>
      </c>
      <c r="O38" s="60"/>
      <c r="P38" s="60"/>
      <c r="Q38" s="60"/>
      <c r="R38" s="60"/>
      <c r="S38" s="60"/>
      <c r="T38" s="60"/>
      <c r="U38" s="60"/>
      <c r="V38" s="60"/>
      <c r="W38" s="60">
        <v>278000</v>
      </c>
      <c r="X38" s="60">
        <v>145000</v>
      </c>
      <c r="Y38" s="60">
        <v>133000</v>
      </c>
      <c r="Z38" s="140">
        <v>91.72</v>
      </c>
      <c r="AA38" s="62">
        <v>290000</v>
      </c>
    </row>
    <row r="39" spans="1:27" ht="13.5">
      <c r="A39" s="250" t="s">
        <v>59</v>
      </c>
      <c r="B39" s="253"/>
      <c r="C39" s="168">
        <f aca="true" t="shared" si="4" ref="C39:Y39">SUM(C37:C38)</f>
        <v>39868104</v>
      </c>
      <c r="D39" s="168">
        <f>SUM(D37:D38)</f>
        <v>0</v>
      </c>
      <c r="E39" s="76">
        <f t="shared" si="4"/>
        <v>31453000</v>
      </c>
      <c r="F39" s="77">
        <f t="shared" si="4"/>
        <v>31453000</v>
      </c>
      <c r="G39" s="77">
        <f t="shared" si="4"/>
        <v>46331734</v>
      </c>
      <c r="H39" s="77">
        <f t="shared" si="4"/>
        <v>46478802</v>
      </c>
      <c r="I39" s="77">
        <f t="shared" si="4"/>
        <v>46478802</v>
      </c>
      <c r="J39" s="77">
        <f t="shared" si="4"/>
        <v>46478802</v>
      </c>
      <c r="K39" s="77">
        <f t="shared" si="4"/>
        <v>46478802</v>
      </c>
      <c r="L39" s="77">
        <f t="shared" si="4"/>
        <v>42930447</v>
      </c>
      <c r="M39" s="77">
        <f t="shared" si="4"/>
        <v>42930447</v>
      </c>
      <c r="N39" s="77">
        <f t="shared" si="4"/>
        <v>42930447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42930447</v>
      </c>
      <c r="X39" s="77">
        <f t="shared" si="4"/>
        <v>15726500</v>
      </c>
      <c r="Y39" s="77">
        <f t="shared" si="4"/>
        <v>27203947</v>
      </c>
      <c r="Z39" s="212">
        <f>+IF(X39&lt;&gt;0,+(Y39/X39)*100,0)</f>
        <v>172.98157250500748</v>
      </c>
      <c r="AA39" s="79">
        <f>SUM(AA37:AA38)</f>
        <v>31453000</v>
      </c>
    </row>
    <row r="40" spans="1:27" ht="13.5">
      <c r="A40" s="250" t="s">
        <v>167</v>
      </c>
      <c r="B40" s="251"/>
      <c r="C40" s="168">
        <f aca="true" t="shared" si="5" ref="C40:Y40">+C34+C39</f>
        <v>102036316</v>
      </c>
      <c r="D40" s="168">
        <f>+D34+D39</f>
        <v>0</v>
      </c>
      <c r="E40" s="72">
        <f t="shared" si="5"/>
        <v>98153000</v>
      </c>
      <c r="F40" s="73">
        <f t="shared" si="5"/>
        <v>98153000</v>
      </c>
      <c r="G40" s="73">
        <f t="shared" si="5"/>
        <v>65424941</v>
      </c>
      <c r="H40" s="73">
        <f t="shared" si="5"/>
        <v>72016687</v>
      </c>
      <c r="I40" s="73">
        <f t="shared" si="5"/>
        <v>70933758</v>
      </c>
      <c r="J40" s="73">
        <f t="shared" si="5"/>
        <v>70933758</v>
      </c>
      <c r="K40" s="73">
        <f t="shared" si="5"/>
        <v>67985345</v>
      </c>
      <c r="L40" s="73">
        <f t="shared" si="5"/>
        <v>63437618</v>
      </c>
      <c r="M40" s="73">
        <f t="shared" si="5"/>
        <v>63082566</v>
      </c>
      <c r="N40" s="73">
        <f t="shared" si="5"/>
        <v>63082566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63082566</v>
      </c>
      <c r="X40" s="73">
        <f t="shared" si="5"/>
        <v>49076500</v>
      </c>
      <c r="Y40" s="73">
        <f t="shared" si="5"/>
        <v>14006066</v>
      </c>
      <c r="Z40" s="170">
        <f>+IF(X40&lt;&gt;0,+(Y40/X40)*100,0)</f>
        <v>28.539251984147203</v>
      </c>
      <c r="AA40" s="74">
        <f>+AA34+AA39</f>
        <v>98153000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346040894</v>
      </c>
      <c r="D42" s="257">
        <f>+D25-D40</f>
        <v>0</v>
      </c>
      <c r="E42" s="258">
        <f t="shared" si="6"/>
        <v>334837000</v>
      </c>
      <c r="F42" s="259">
        <f t="shared" si="6"/>
        <v>334837000</v>
      </c>
      <c r="G42" s="259">
        <f t="shared" si="6"/>
        <v>450059735</v>
      </c>
      <c r="H42" s="259">
        <f t="shared" si="6"/>
        <v>427998867</v>
      </c>
      <c r="I42" s="259">
        <f t="shared" si="6"/>
        <v>404097139</v>
      </c>
      <c r="J42" s="259">
        <f t="shared" si="6"/>
        <v>404097139</v>
      </c>
      <c r="K42" s="259">
        <f t="shared" si="6"/>
        <v>384859278</v>
      </c>
      <c r="L42" s="259">
        <f t="shared" si="6"/>
        <v>456478490</v>
      </c>
      <c r="M42" s="259">
        <f t="shared" si="6"/>
        <v>433309370</v>
      </c>
      <c r="N42" s="259">
        <f t="shared" si="6"/>
        <v>433309370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433309370</v>
      </c>
      <c r="X42" s="259">
        <f t="shared" si="6"/>
        <v>167418500</v>
      </c>
      <c r="Y42" s="259">
        <f t="shared" si="6"/>
        <v>265890870</v>
      </c>
      <c r="Z42" s="260">
        <f>+IF(X42&lt;&gt;0,+(Y42/X42)*100,0)</f>
        <v>158.81809357986126</v>
      </c>
      <c r="AA42" s="261">
        <f>+AA25-AA40</f>
        <v>334837000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346040894</v>
      </c>
      <c r="D45" s="155"/>
      <c r="E45" s="59">
        <v>334837000</v>
      </c>
      <c r="F45" s="60">
        <v>334837000</v>
      </c>
      <c r="G45" s="60">
        <v>450059735</v>
      </c>
      <c r="H45" s="60">
        <v>427998867</v>
      </c>
      <c r="I45" s="60">
        <v>404097139</v>
      </c>
      <c r="J45" s="60">
        <v>404097139</v>
      </c>
      <c r="K45" s="60">
        <v>384859278</v>
      </c>
      <c r="L45" s="60">
        <v>456478490</v>
      </c>
      <c r="M45" s="60">
        <v>433309370</v>
      </c>
      <c r="N45" s="60">
        <v>433309370</v>
      </c>
      <c r="O45" s="60"/>
      <c r="P45" s="60"/>
      <c r="Q45" s="60"/>
      <c r="R45" s="60"/>
      <c r="S45" s="60"/>
      <c r="T45" s="60"/>
      <c r="U45" s="60"/>
      <c r="V45" s="60"/>
      <c r="W45" s="60">
        <v>433309370</v>
      </c>
      <c r="X45" s="60">
        <v>167418500</v>
      </c>
      <c r="Y45" s="60">
        <v>265890870</v>
      </c>
      <c r="Z45" s="139">
        <v>158.82</v>
      </c>
      <c r="AA45" s="62">
        <v>334837000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346040894</v>
      </c>
      <c r="D48" s="217">
        <f>SUM(D45:D47)</f>
        <v>0</v>
      </c>
      <c r="E48" s="264">
        <f t="shared" si="7"/>
        <v>334837000</v>
      </c>
      <c r="F48" s="219">
        <f t="shared" si="7"/>
        <v>334837000</v>
      </c>
      <c r="G48" s="219">
        <f t="shared" si="7"/>
        <v>450059735</v>
      </c>
      <c r="H48" s="219">
        <f t="shared" si="7"/>
        <v>427998867</v>
      </c>
      <c r="I48" s="219">
        <f t="shared" si="7"/>
        <v>404097139</v>
      </c>
      <c r="J48" s="219">
        <f t="shared" si="7"/>
        <v>404097139</v>
      </c>
      <c r="K48" s="219">
        <f t="shared" si="7"/>
        <v>384859278</v>
      </c>
      <c r="L48" s="219">
        <f t="shared" si="7"/>
        <v>456478490</v>
      </c>
      <c r="M48" s="219">
        <f t="shared" si="7"/>
        <v>433309370</v>
      </c>
      <c r="N48" s="219">
        <f t="shared" si="7"/>
        <v>433309370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433309370</v>
      </c>
      <c r="X48" s="219">
        <f t="shared" si="7"/>
        <v>167418500</v>
      </c>
      <c r="Y48" s="219">
        <f t="shared" si="7"/>
        <v>265890870</v>
      </c>
      <c r="Z48" s="265">
        <f>+IF(X48&lt;&gt;0,+(Y48/X48)*100,0)</f>
        <v>158.81809357986126</v>
      </c>
      <c r="AA48" s="232">
        <f>SUM(AA45:AA47)</f>
        <v>334837000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13309242</v>
      </c>
      <c r="D6" s="155"/>
      <c r="E6" s="59">
        <v>39190480</v>
      </c>
      <c r="F6" s="60">
        <v>39190480</v>
      </c>
      <c r="G6" s="60">
        <v>710102</v>
      </c>
      <c r="H6" s="60">
        <v>400981</v>
      </c>
      <c r="I6" s="60">
        <v>67041</v>
      </c>
      <c r="J6" s="60">
        <v>1178124</v>
      </c>
      <c r="K6" s="60">
        <v>378673</v>
      </c>
      <c r="L6" s="60">
        <v>240496</v>
      </c>
      <c r="M6" s="60">
        <v>218550</v>
      </c>
      <c r="N6" s="60">
        <v>837719</v>
      </c>
      <c r="O6" s="60"/>
      <c r="P6" s="60"/>
      <c r="Q6" s="60"/>
      <c r="R6" s="60"/>
      <c r="S6" s="60"/>
      <c r="T6" s="60"/>
      <c r="U6" s="60"/>
      <c r="V6" s="60"/>
      <c r="W6" s="60">
        <v>2015843</v>
      </c>
      <c r="X6" s="60">
        <v>1217469</v>
      </c>
      <c r="Y6" s="60">
        <v>798374</v>
      </c>
      <c r="Z6" s="140">
        <v>65.58</v>
      </c>
      <c r="AA6" s="62">
        <v>39190480</v>
      </c>
    </row>
    <row r="7" spans="1:27" ht="13.5">
      <c r="A7" s="249" t="s">
        <v>178</v>
      </c>
      <c r="B7" s="182"/>
      <c r="C7" s="155">
        <v>273824341</v>
      </c>
      <c r="D7" s="155"/>
      <c r="E7" s="59">
        <v>338245780</v>
      </c>
      <c r="F7" s="60">
        <v>338245780</v>
      </c>
      <c r="G7" s="60">
        <v>109525000</v>
      </c>
      <c r="H7" s="60">
        <v>2888246</v>
      </c>
      <c r="I7" s="60"/>
      <c r="J7" s="60">
        <v>112413246</v>
      </c>
      <c r="K7" s="60">
        <v>663401</v>
      </c>
      <c r="L7" s="60">
        <v>87920000</v>
      </c>
      <c r="M7" s="60"/>
      <c r="N7" s="60">
        <v>88583401</v>
      </c>
      <c r="O7" s="60"/>
      <c r="P7" s="60"/>
      <c r="Q7" s="60"/>
      <c r="R7" s="60"/>
      <c r="S7" s="60"/>
      <c r="T7" s="60"/>
      <c r="U7" s="60"/>
      <c r="V7" s="60"/>
      <c r="W7" s="60">
        <v>200996647</v>
      </c>
      <c r="X7" s="60">
        <v>240292622</v>
      </c>
      <c r="Y7" s="60">
        <v>-39295975</v>
      </c>
      <c r="Z7" s="140">
        <v>-16.35</v>
      </c>
      <c r="AA7" s="62">
        <v>338245780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4677772</v>
      </c>
      <c r="D9" s="155"/>
      <c r="E9" s="59">
        <v>2900000</v>
      </c>
      <c r="F9" s="60">
        <v>2900000</v>
      </c>
      <c r="G9" s="60">
        <v>177748</v>
      </c>
      <c r="H9" s="60">
        <v>74213</v>
      </c>
      <c r="I9" s="60">
        <v>249059</v>
      </c>
      <c r="J9" s="60">
        <v>501020</v>
      </c>
      <c r="K9" s="60">
        <v>461560</v>
      </c>
      <c r="L9" s="60">
        <v>475593</v>
      </c>
      <c r="M9" s="60">
        <v>113249</v>
      </c>
      <c r="N9" s="60">
        <v>1050402</v>
      </c>
      <c r="O9" s="60"/>
      <c r="P9" s="60"/>
      <c r="Q9" s="60"/>
      <c r="R9" s="60"/>
      <c r="S9" s="60"/>
      <c r="T9" s="60"/>
      <c r="U9" s="60"/>
      <c r="V9" s="60"/>
      <c r="W9" s="60">
        <v>1551422</v>
      </c>
      <c r="X9" s="60">
        <v>964000</v>
      </c>
      <c r="Y9" s="60">
        <v>587422</v>
      </c>
      <c r="Z9" s="140">
        <v>60.94</v>
      </c>
      <c r="AA9" s="62">
        <v>2900000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-122367837</v>
      </c>
      <c r="D12" s="155"/>
      <c r="E12" s="59">
        <v>-153047860</v>
      </c>
      <c r="F12" s="60">
        <v>-153047860</v>
      </c>
      <c r="G12" s="60">
        <v>-33550422</v>
      </c>
      <c r="H12" s="60">
        <v>-10435089</v>
      </c>
      <c r="I12" s="60">
        <v>-15211461</v>
      </c>
      <c r="J12" s="60">
        <v>-59196972</v>
      </c>
      <c r="K12" s="60">
        <v>-11306845</v>
      </c>
      <c r="L12" s="60">
        <v>-12684357</v>
      </c>
      <c r="M12" s="60">
        <v>-16017940</v>
      </c>
      <c r="N12" s="60">
        <v>-40009142</v>
      </c>
      <c r="O12" s="60"/>
      <c r="P12" s="60"/>
      <c r="Q12" s="60"/>
      <c r="R12" s="60"/>
      <c r="S12" s="60"/>
      <c r="T12" s="60"/>
      <c r="U12" s="60"/>
      <c r="V12" s="60"/>
      <c r="W12" s="60">
        <v>-99206114</v>
      </c>
      <c r="X12" s="60">
        <v>-76145378</v>
      </c>
      <c r="Y12" s="60">
        <v>-23060736</v>
      </c>
      <c r="Z12" s="140">
        <v>30.29</v>
      </c>
      <c r="AA12" s="62">
        <v>-153047860</v>
      </c>
    </row>
    <row r="13" spans="1:27" ht="13.5">
      <c r="A13" s="249" t="s">
        <v>40</v>
      </c>
      <c r="B13" s="182"/>
      <c r="C13" s="155">
        <v>-7738903</v>
      </c>
      <c r="D13" s="155"/>
      <c r="E13" s="59">
        <v>-2000000</v>
      </c>
      <c r="F13" s="60">
        <v>-2000000</v>
      </c>
      <c r="G13" s="60"/>
      <c r="H13" s="60"/>
      <c r="I13" s="60"/>
      <c r="J13" s="60"/>
      <c r="K13" s="60"/>
      <c r="L13" s="60">
        <v>-786735</v>
      </c>
      <c r="M13" s="60"/>
      <c r="N13" s="60">
        <v>-786735</v>
      </c>
      <c r="O13" s="60"/>
      <c r="P13" s="60"/>
      <c r="Q13" s="60"/>
      <c r="R13" s="60"/>
      <c r="S13" s="60"/>
      <c r="T13" s="60"/>
      <c r="U13" s="60"/>
      <c r="V13" s="60"/>
      <c r="W13" s="60">
        <v>-786735</v>
      </c>
      <c r="X13" s="60">
        <v>-1000000</v>
      </c>
      <c r="Y13" s="60">
        <v>213265</v>
      </c>
      <c r="Z13" s="140">
        <v>-21.33</v>
      </c>
      <c r="AA13" s="62">
        <v>-2000000</v>
      </c>
    </row>
    <row r="14" spans="1:27" ht="13.5">
      <c r="A14" s="249" t="s">
        <v>42</v>
      </c>
      <c r="B14" s="182"/>
      <c r="C14" s="155">
        <v>-119791814</v>
      </c>
      <c r="D14" s="155"/>
      <c r="E14" s="59">
        <v>-260625637</v>
      </c>
      <c r="F14" s="60">
        <v>-260625637</v>
      </c>
      <c r="G14" s="60">
        <v>-3270807</v>
      </c>
      <c r="H14" s="60">
        <v>-9236339</v>
      </c>
      <c r="I14" s="60">
        <v>-10483337</v>
      </c>
      <c r="J14" s="60">
        <v>-22990483</v>
      </c>
      <c r="K14" s="60">
        <v>-9651795</v>
      </c>
      <c r="L14" s="60">
        <v>-17763946</v>
      </c>
      <c r="M14" s="60">
        <v>-11784328</v>
      </c>
      <c r="N14" s="60">
        <v>-39200069</v>
      </c>
      <c r="O14" s="60"/>
      <c r="P14" s="60"/>
      <c r="Q14" s="60"/>
      <c r="R14" s="60"/>
      <c r="S14" s="60"/>
      <c r="T14" s="60"/>
      <c r="U14" s="60"/>
      <c r="V14" s="60"/>
      <c r="W14" s="60">
        <v>-62190552</v>
      </c>
      <c r="X14" s="60">
        <v>-172166090</v>
      </c>
      <c r="Y14" s="60">
        <v>109975538</v>
      </c>
      <c r="Z14" s="140">
        <v>-63.88</v>
      </c>
      <c r="AA14" s="62">
        <v>-260625637</v>
      </c>
    </row>
    <row r="15" spans="1:27" ht="13.5">
      <c r="A15" s="250" t="s">
        <v>184</v>
      </c>
      <c r="B15" s="251"/>
      <c r="C15" s="168">
        <f aca="true" t="shared" si="0" ref="C15:Y15">SUM(C6:C14)</f>
        <v>41912801</v>
      </c>
      <c r="D15" s="168">
        <f>SUM(D6:D14)</f>
        <v>0</v>
      </c>
      <c r="E15" s="72">
        <f t="shared" si="0"/>
        <v>-35337237</v>
      </c>
      <c r="F15" s="73">
        <f t="shared" si="0"/>
        <v>-35337237</v>
      </c>
      <c r="G15" s="73">
        <f t="shared" si="0"/>
        <v>73591621</v>
      </c>
      <c r="H15" s="73">
        <f t="shared" si="0"/>
        <v>-16307988</v>
      </c>
      <c r="I15" s="73">
        <f t="shared" si="0"/>
        <v>-25378698</v>
      </c>
      <c r="J15" s="73">
        <f t="shared" si="0"/>
        <v>31904935</v>
      </c>
      <c r="K15" s="73">
        <f t="shared" si="0"/>
        <v>-19455006</v>
      </c>
      <c r="L15" s="73">
        <f t="shared" si="0"/>
        <v>57401051</v>
      </c>
      <c r="M15" s="73">
        <f t="shared" si="0"/>
        <v>-27470469</v>
      </c>
      <c r="N15" s="73">
        <f t="shared" si="0"/>
        <v>10475576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42380511</v>
      </c>
      <c r="X15" s="73">
        <f t="shared" si="0"/>
        <v>-6837377</v>
      </c>
      <c r="Y15" s="73">
        <f t="shared" si="0"/>
        <v>49217888</v>
      </c>
      <c r="Z15" s="170">
        <f>+IF(X15&lt;&gt;0,+(Y15/X15)*100,0)</f>
        <v>-719.8358083809039</v>
      </c>
      <c r="AA15" s="74">
        <f>SUM(AA6:AA14)</f>
        <v>-35337237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628279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2111337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7111761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-76000000</v>
      </c>
      <c r="H22" s="60">
        <v>4000000</v>
      </c>
      <c r="I22" s="60">
        <v>16000000</v>
      </c>
      <c r="J22" s="60">
        <v>-56000000</v>
      </c>
      <c r="K22" s="60">
        <v>32000000</v>
      </c>
      <c r="L22" s="60">
        <v>24000000</v>
      </c>
      <c r="M22" s="60">
        <v>-64000000</v>
      </c>
      <c r="N22" s="60">
        <v>-8000000</v>
      </c>
      <c r="O22" s="60"/>
      <c r="P22" s="60"/>
      <c r="Q22" s="60"/>
      <c r="R22" s="60"/>
      <c r="S22" s="60"/>
      <c r="T22" s="60"/>
      <c r="U22" s="60"/>
      <c r="V22" s="60"/>
      <c r="W22" s="60">
        <v>-64000000</v>
      </c>
      <c r="X22" s="60"/>
      <c r="Y22" s="60">
        <v>-64000000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-19927039</v>
      </c>
      <c r="D24" s="155"/>
      <c r="E24" s="59">
        <v>-40500300</v>
      </c>
      <c r="F24" s="60">
        <v>-40500300</v>
      </c>
      <c r="G24" s="60"/>
      <c r="H24" s="60"/>
      <c r="I24" s="60">
        <v>-1116237</v>
      </c>
      <c r="J24" s="60">
        <v>-1116237</v>
      </c>
      <c r="K24" s="60">
        <v>-2156310</v>
      </c>
      <c r="L24" s="60">
        <v>-11237756</v>
      </c>
      <c r="M24" s="60">
        <v>-304051</v>
      </c>
      <c r="N24" s="60">
        <v>-13698117</v>
      </c>
      <c r="O24" s="60"/>
      <c r="P24" s="60"/>
      <c r="Q24" s="60"/>
      <c r="R24" s="60"/>
      <c r="S24" s="60"/>
      <c r="T24" s="60"/>
      <c r="U24" s="60"/>
      <c r="V24" s="60"/>
      <c r="W24" s="60">
        <v>-14814354</v>
      </c>
      <c r="X24" s="60">
        <v>-29000000</v>
      </c>
      <c r="Y24" s="60">
        <v>14185646</v>
      </c>
      <c r="Z24" s="140">
        <v>-48.92</v>
      </c>
      <c r="AA24" s="62">
        <v>-40500300</v>
      </c>
    </row>
    <row r="25" spans="1:27" ht="13.5">
      <c r="A25" s="250" t="s">
        <v>191</v>
      </c>
      <c r="B25" s="251"/>
      <c r="C25" s="168">
        <f aca="true" t="shared" si="1" ref="C25:Y25">SUM(C19:C24)</f>
        <v>-10075662</v>
      </c>
      <c r="D25" s="168">
        <f>SUM(D19:D24)</f>
        <v>0</v>
      </c>
      <c r="E25" s="72">
        <f t="shared" si="1"/>
        <v>-40500300</v>
      </c>
      <c r="F25" s="73">
        <f t="shared" si="1"/>
        <v>-40500300</v>
      </c>
      <c r="G25" s="73">
        <f t="shared" si="1"/>
        <v>-76000000</v>
      </c>
      <c r="H25" s="73">
        <f t="shared" si="1"/>
        <v>4000000</v>
      </c>
      <c r="I25" s="73">
        <f t="shared" si="1"/>
        <v>14883763</v>
      </c>
      <c r="J25" s="73">
        <f t="shared" si="1"/>
        <v>-57116237</v>
      </c>
      <c r="K25" s="73">
        <f t="shared" si="1"/>
        <v>29843690</v>
      </c>
      <c r="L25" s="73">
        <f t="shared" si="1"/>
        <v>12762244</v>
      </c>
      <c r="M25" s="73">
        <f t="shared" si="1"/>
        <v>-64304051</v>
      </c>
      <c r="N25" s="73">
        <f t="shared" si="1"/>
        <v>-21698117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-78814354</v>
      </c>
      <c r="X25" s="73">
        <f t="shared" si="1"/>
        <v>-29000000</v>
      </c>
      <c r="Y25" s="73">
        <f t="shared" si="1"/>
        <v>-49814354</v>
      </c>
      <c r="Z25" s="170">
        <f>+IF(X25&lt;&gt;0,+(Y25/X25)*100,0)</f>
        <v>171.7736344827586</v>
      </c>
      <c r="AA25" s="74">
        <f>SUM(AA19:AA24)</f>
        <v>-40500300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-5108774</v>
      </c>
      <c r="D33" s="155"/>
      <c r="E33" s="59">
        <v>23849000</v>
      </c>
      <c r="F33" s="60">
        <v>23849000</v>
      </c>
      <c r="G33" s="60"/>
      <c r="H33" s="60"/>
      <c r="I33" s="60"/>
      <c r="J33" s="60"/>
      <c r="K33" s="60"/>
      <c r="L33" s="60">
        <v>-3548355</v>
      </c>
      <c r="M33" s="60"/>
      <c r="N33" s="60">
        <v>-3548355</v>
      </c>
      <c r="O33" s="60"/>
      <c r="P33" s="60"/>
      <c r="Q33" s="60"/>
      <c r="R33" s="60"/>
      <c r="S33" s="60"/>
      <c r="T33" s="60"/>
      <c r="U33" s="60"/>
      <c r="V33" s="60"/>
      <c r="W33" s="60">
        <v>-3548355</v>
      </c>
      <c r="X33" s="60">
        <v>-6151000</v>
      </c>
      <c r="Y33" s="60">
        <v>2602645</v>
      </c>
      <c r="Z33" s="140">
        <v>-42.31</v>
      </c>
      <c r="AA33" s="62">
        <v>23849000</v>
      </c>
    </row>
    <row r="34" spans="1:27" ht="13.5">
      <c r="A34" s="250" t="s">
        <v>197</v>
      </c>
      <c r="B34" s="251"/>
      <c r="C34" s="168">
        <f aca="true" t="shared" si="2" ref="C34:Y34">SUM(C29:C33)</f>
        <v>-5108774</v>
      </c>
      <c r="D34" s="168">
        <f>SUM(D29:D33)</f>
        <v>0</v>
      </c>
      <c r="E34" s="72">
        <f t="shared" si="2"/>
        <v>23849000</v>
      </c>
      <c r="F34" s="73">
        <f t="shared" si="2"/>
        <v>23849000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-3548355</v>
      </c>
      <c r="M34" s="73">
        <f t="shared" si="2"/>
        <v>0</v>
      </c>
      <c r="N34" s="73">
        <f t="shared" si="2"/>
        <v>-3548355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-3548355</v>
      </c>
      <c r="X34" s="73">
        <f t="shared" si="2"/>
        <v>-6151000</v>
      </c>
      <c r="Y34" s="73">
        <f t="shared" si="2"/>
        <v>2602645</v>
      </c>
      <c r="Z34" s="170">
        <f>+IF(X34&lt;&gt;0,+(Y34/X34)*100,0)</f>
        <v>-42.3125508047472</v>
      </c>
      <c r="AA34" s="74">
        <f>SUM(AA29:AA33)</f>
        <v>23849000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26728365</v>
      </c>
      <c r="D36" s="153">
        <f>+D15+D25+D34</f>
        <v>0</v>
      </c>
      <c r="E36" s="99">
        <f t="shared" si="3"/>
        <v>-51988537</v>
      </c>
      <c r="F36" s="100">
        <f t="shared" si="3"/>
        <v>-51988537</v>
      </c>
      <c r="G36" s="100">
        <f t="shared" si="3"/>
        <v>-2408379</v>
      </c>
      <c r="H36" s="100">
        <f t="shared" si="3"/>
        <v>-12307988</v>
      </c>
      <c r="I36" s="100">
        <f t="shared" si="3"/>
        <v>-10494935</v>
      </c>
      <c r="J36" s="100">
        <f t="shared" si="3"/>
        <v>-25211302</v>
      </c>
      <c r="K36" s="100">
        <f t="shared" si="3"/>
        <v>10388684</v>
      </c>
      <c r="L36" s="100">
        <f t="shared" si="3"/>
        <v>66614940</v>
      </c>
      <c r="M36" s="100">
        <f t="shared" si="3"/>
        <v>-91774520</v>
      </c>
      <c r="N36" s="100">
        <f t="shared" si="3"/>
        <v>-14770896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-39982198</v>
      </c>
      <c r="X36" s="100">
        <f t="shared" si="3"/>
        <v>-41988377</v>
      </c>
      <c r="Y36" s="100">
        <f t="shared" si="3"/>
        <v>2006179</v>
      </c>
      <c r="Z36" s="137">
        <f>+IF(X36&lt;&gt;0,+(Y36/X36)*100,0)</f>
        <v>-4.777938904378228</v>
      </c>
      <c r="AA36" s="102">
        <f>+AA15+AA25+AA34</f>
        <v>-51988537</v>
      </c>
    </row>
    <row r="37" spans="1:27" ht="13.5">
      <c r="A37" s="249" t="s">
        <v>199</v>
      </c>
      <c r="B37" s="182"/>
      <c r="C37" s="153">
        <v>33442158</v>
      </c>
      <c r="D37" s="153"/>
      <c r="E37" s="99">
        <v>71597000</v>
      </c>
      <c r="F37" s="100">
        <v>71597000</v>
      </c>
      <c r="G37" s="100">
        <v>59903942</v>
      </c>
      <c r="H37" s="100">
        <v>57495563</v>
      </c>
      <c r="I37" s="100">
        <v>45187575</v>
      </c>
      <c r="J37" s="100">
        <v>59903942</v>
      </c>
      <c r="K37" s="100">
        <v>34692640</v>
      </c>
      <c r="L37" s="100">
        <v>45081324</v>
      </c>
      <c r="M37" s="100">
        <v>111696264</v>
      </c>
      <c r="N37" s="100">
        <v>34692640</v>
      </c>
      <c r="O37" s="100"/>
      <c r="P37" s="100"/>
      <c r="Q37" s="100"/>
      <c r="R37" s="100"/>
      <c r="S37" s="100"/>
      <c r="T37" s="100"/>
      <c r="U37" s="100"/>
      <c r="V37" s="100"/>
      <c r="W37" s="100">
        <v>59903942</v>
      </c>
      <c r="X37" s="100">
        <v>71597000</v>
      </c>
      <c r="Y37" s="100">
        <v>-11693058</v>
      </c>
      <c r="Z37" s="137">
        <v>-16.33</v>
      </c>
      <c r="AA37" s="102">
        <v>71597000</v>
      </c>
    </row>
    <row r="38" spans="1:27" ht="13.5">
      <c r="A38" s="269" t="s">
        <v>200</v>
      </c>
      <c r="B38" s="256"/>
      <c r="C38" s="257">
        <v>60170523</v>
      </c>
      <c r="D38" s="257"/>
      <c r="E38" s="258">
        <v>19608463</v>
      </c>
      <c r="F38" s="259">
        <v>19608463</v>
      </c>
      <c r="G38" s="259">
        <v>57495563</v>
      </c>
      <c r="H38" s="259">
        <v>45187575</v>
      </c>
      <c r="I38" s="259">
        <v>34692640</v>
      </c>
      <c r="J38" s="259">
        <v>34692640</v>
      </c>
      <c r="K38" s="259">
        <v>45081324</v>
      </c>
      <c r="L38" s="259">
        <v>111696264</v>
      </c>
      <c r="M38" s="259">
        <v>19921744</v>
      </c>
      <c r="N38" s="259">
        <v>19921744</v>
      </c>
      <c r="O38" s="259"/>
      <c r="P38" s="259"/>
      <c r="Q38" s="259"/>
      <c r="R38" s="259"/>
      <c r="S38" s="259"/>
      <c r="T38" s="259"/>
      <c r="U38" s="259"/>
      <c r="V38" s="259"/>
      <c r="W38" s="259">
        <v>19921744</v>
      </c>
      <c r="X38" s="259">
        <v>29608623</v>
      </c>
      <c r="Y38" s="259">
        <v>-9686879</v>
      </c>
      <c r="Z38" s="260">
        <v>-32.72</v>
      </c>
      <c r="AA38" s="261">
        <v>19608463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19927040</v>
      </c>
      <c r="D5" s="200">
        <f t="shared" si="0"/>
        <v>0</v>
      </c>
      <c r="E5" s="106">
        <f t="shared" si="0"/>
        <v>40500300</v>
      </c>
      <c r="F5" s="106">
        <f t="shared" si="0"/>
        <v>40500300</v>
      </c>
      <c r="G5" s="106">
        <f t="shared" si="0"/>
        <v>0</v>
      </c>
      <c r="H5" s="106">
        <f t="shared" si="0"/>
        <v>1209776</v>
      </c>
      <c r="I5" s="106">
        <f t="shared" si="0"/>
        <v>1116237</v>
      </c>
      <c r="J5" s="106">
        <f t="shared" si="0"/>
        <v>2326013</v>
      </c>
      <c r="K5" s="106">
        <f t="shared" si="0"/>
        <v>2156310</v>
      </c>
      <c r="L5" s="106">
        <f t="shared" si="0"/>
        <v>11237756</v>
      </c>
      <c r="M5" s="106">
        <f t="shared" si="0"/>
        <v>304051</v>
      </c>
      <c r="N5" s="106">
        <f t="shared" si="0"/>
        <v>13698117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16024130</v>
      </c>
      <c r="X5" s="106">
        <f t="shared" si="0"/>
        <v>20250150</v>
      </c>
      <c r="Y5" s="106">
        <f t="shared" si="0"/>
        <v>-4226020</v>
      </c>
      <c r="Z5" s="201">
        <f>+IF(X5&lt;&gt;0,+(Y5/X5)*100,0)</f>
        <v>-20.86907998212359</v>
      </c>
      <c r="AA5" s="199">
        <f>SUM(AA11:AA18)</f>
        <v>40500300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19927040</v>
      </c>
      <c r="D15" s="156"/>
      <c r="E15" s="60">
        <v>40500300</v>
      </c>
      <c r="F15" s="60">
        <v>40500300</v>
      </c>
      <c r="G15" s="60"/>
      <c r="H15" s="60">
        <v>1209776</v>
      </c>
      <c r="I15" s="60">
        <v>1116237</v>
      </c>
      <c r="J15" s="60">
        <v>2326013</v>
      </c>
      <c r="K15" s="60">
        <v>2156310</v>
      </c>
      <c r="L15" s="60">
        <v>11237756</v>
      </c>
      <c r="M15" s="60">
        <v>304051</v>
      </c>
      <c r="N15" s="60">
        <v>13698117</v>
      </c>
      <c r="O15" s="60"/>
      <c r="P15" s="60"/>
      <c r="Q15" s="60"/>
      <c r="R15" s="60"/>
      <c r="S15" s="60"/>
      <c r="T15" s="60"/>
      <c r="U15" s="60"/>
      <c r="V15" s="60"/>
      <c r="W15" s="60">
        <v>16024130</v>
      </c>
      <c r="X15" s="60">
        <v>20250150</v>
      </c>
      <c r="Y15" s="60">
        <v>-4226020</v>
      </c>
      <c r="Z15" s="140">
        <v>-20.87</v>
      </c>
      <c r="AA15" s="155">
        <v>40500300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19927040</v>
      </c>
      <c r="D45" s="129">
        <f t="shared" si="7"/>
        <v>0</v>
      </c>
      <c r="E45" s="54">
        <f t="shared" si="7"/>
        <v>40500300</v>
      </c>
      <c r="F45" s="54">
        <f t="shared" si="7"/>
        <v>40500300</v>
      </c>
      <c r="G45" s="54">
        <f t="shared" si="7"/>
        <v>0</v>
      </c>
      <c r="H45" s="54">
        <f t="shared" si="7"/>
        <v>1209776</v>
      </c>
      <c r="I45" s="54">
        <f t="shared" si="7"/>
        <v>1116237</v>
      </c>
      <c r="J45" s="54">
        <f t="shared" si="7"/>
        <v>2326013</v>
      </c>
      <c r="K45" s="54">
        <f t="shared" si="7"/>
        <v>2156310</v>
      </c>
      <c r="L45" s="54">
        <f t="shared" si="7"/>
        <v>11237756</v>
      </c>
      <c r="M45" s="54">
        <f t="shared" si="7"/>
        <v>304051</v>
      </c>
      <c r="N45" s="54">
        <f t="shared" si="7"/>
        <v>13698117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16024130</v>
      </c>
      <c r="X45" s="54">
        <f t="shared" si="7"/>
        <v>20250150</v>
      </c>
      <c r="Y45" s="54">
        <f t="shared" si="7"/>
        <v>-4226020</v>
      </c>
      <c r="Z45" s="184">
        <f t="shared" si="5"/>
        <v>-20.86907998212359</v>
      </c>
      <c r="AA45" s="130">
        <f t="shared" si="8"/>
        <v>40500300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19927040</v>
      </c>
      <c r="D49" s="218">
        <f t="shared" si="9"/>
        <v>0</v>
      </c>
      <c r="E49" s="220">
        <f t="shared" si="9"/>
        <v>40500300</v>
      </c>
      <c r="F49" s="220">
        <f t="shared" si="9"/>
        <v>40500300</v>
      </c>
      <c r="G49" s="220">
        <f t="shared" si="9"/>
        <v>0</v>
      </c>
      <c r="H49" s="220">
        <f t="shared" si="9"/>
        <v>1209776</v>
      </c>
      <c r="I49" s="220">
        <f t="shared" si="9"/>
        <v>1116237</v>
      </c>
      <c r="J49" s="220">
        <f t="shared" si="9"/>
        <v>2326013</v>
      </c>
      <c r="K49" s="220">
        <f t="shared" si="9"/>
        <v>2156310</v>
      </c>
      <c r="L49" s="220">
        <f t="shared" si="9"/>
        <v>11237756</v>
      </c>
      <c r="M49" s="220">
        <f t="shared" si="9"/>
        <v>304051</v>
      </c>
      <c r="N49" s="220">
        <f t="shared" si="9"/>
        <v>13698117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16024130</v>
      </c>
      <c r="X49" s="220">
        <f t="shared" si="9"/>
        <v>20250150</v>
      </c>
      <c r="Y49" s="220">
        <f t="shared" si="9"/>
        <v>-4226020</v>
      </c>
      <c r="Z49" s="221">
        <f t="shared" si="5"/>
        <v>-20.86907998212359</v>
      </c>
      <c r="AA49" s="222">
        <f>SUM(AA41:AA48)</f>
        <v>40500300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16515</v>
      </c>
      <c r="H66" s="275">
        <v>87959</v>
      </c>
      <c r="I66" s="275">
        <v>39843</v>
      </c>
      <c r="J66" s="275">
        <v>144317</v>
      </c>
      <c r="K66" s="275">
        <v>148992</v>
      </c>
      <c r="L66" s="275">
        <v>98226</v>
      </c>
      <c r="M66" s="275">
        <v>28329</v>
      </c>
      <c r="N66" s="275">
        <v>275547</v>
      </c>
      <c r="O66" s="275"/>
      <c r="P66" s="275"/>
      <c r="Q66" s="275"/>
      <c r="R66" s="275"/>
      <c r="S66" s="275"/>
      <c r="T66" s="275"/>
      <c r="U66" s="275"/>
      <c r="V66" s="275"/>
      <c r="W66" s="275">
        <v>419864</v>
      </c>
      <c r="X66" s="275"/>
      <c r="Y66" s="275">
        <v>419864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1962400</v>
      </c>
      <c r="F68" s="60"/>
      <c r="G68" s="60"/>
      <c r="H68" s="60">
        <v>62673</v>
      </c>
      <c r="I68" s="60">
        <v>120122</v>
      </c>
      <c r="J68" s="60">
        <v>182795</v>
      </c>
      <c r="K68" s="60">
        <v>125229</v>
      </c>
      <c r="L68" s="60">
        <v>119086</v>
      </c>
      <c r="M68" s="60">
        <v>148703</v>
      </c>
      <c r="N68" s="60">
        <v>393018</v>
      </c>
      <c r="O68" s="60"/>
      <c r="P68" s="60"/>
      <c r="Q68" s="60"/>
      <c r="R68" s="60"/>
      <c r="S68" s="60"/>
      <c r="T68" s="60"/>
      <c r="U68" s="60"/>
      <c r="V68" s="60"/>
      <c r="W68" s="60">
        <v>575813</v>
      </c>
      <c r="X68" s="60"/>
      <c r="Y68" s="60">
        <v>575813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1962400</v>
      </c>
      <c r="F69" s="220">
        <f t="shared" si="12"/>
        <v>0</v>
      </c>
      <c r="G69" s="220">
        <f t="shared" si="12"/>
        <v>16515</v>
      </c>
      <c r="H69" s="220">
        <f t="shared" si="12"/>
        <v>150632</v>
      </c>
      <c r="I69" s="220">
        <f t="shared" si="12"/>
        <v>159965</v>
      </c>
      <c r="J69" s="220">
        <f t="shared" si="12"/>
        <v>327112</v>
      </c>
      <c r="K69" s="220">
        <f t="shared" si="12"/>
        <v>274221</v>
      </c>
      <c r="L69" s="220">
        <f t="shared" si="12"/>
        <v>217312</v>
      </c>
      <c r="M69" s="220">
        <f t="shared" si="12"/>
        <v>177032</v>
      </c>
      <c r="N69" s="220">
        <f t="shared" si="12"/>
        <v>668565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995677</v>
      </c>
      <c r="X69" s="220">
        <f t="shared" si="12"/>
        <v>0</v>
      </c>
      <c r="Y69" s="220">
        <f t="shared" si="12"/>
        <v>995677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19927040</v>
      </c>
      <c r="D40" s="344">
        <f t="shared" si="9"/>
        <v>0</v>
      </c>
      <c r="E40" s="343">
        <f t="shared" si="9"/>
        <v>40500300</v>
      </c>
      <c r="F40" s="345">
        <f t="shared" si="9"/>
        <v>40500300</v>
      </c>
      <c r="G40" s="345">
        <f t="shared" si="9"/>
        <v>0</v>
      </c>
      <c r="H40" s="343">
        <f t="shared" si="9"/>
        <v>1209776</v>
      </c>
      <c r="I40" s="343">
        <f t="shared" si="9"/>
        <v>1116237</v>
      </c>
      <c r="J40" s="345">
        <f t="shared" si="9"/>
        <v>2326013</v>
      </c>
      <c r="K40" s="345">
        <f t="shared" si="9"/>
        <v>2156310</v>
      </c>
      <c r="L40" s="343">
        <f t="shared" si="9"/>
        <v>11237756</v>
      </c>
      <c r="M40" s="343">
        <f t="shared" si="9"/>
        <v>304051</v>
      </c>
      <c r="N40" s="345">
        <f t="shared" si="9"/>
        <v>13698117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16024130</v>
      </c>
      <c r="X40" s="343">
        <f t="shared" si="9"/>
        <v>20250150</v>
      </c>
      <c r="Y40" s="345">
        <f t="shared" si="9"/>
        <v>-4226020</v>
      </c>
      <c r="Z40" s="336">
        <f>+IF(X40&lt;&gt;0,+(Y40/X40)*100,0)</f>
        <v>-20.86907998212359</v>
      </c>
      <c r="AA40" s="350">
        <f>SUM(AA41:AA49)</f>
        <v>40500300</v>
      </c>
    </row>
    <row r="41" spans="1:27" ht="13.5">
      <c r="A41" s="361" t="s">
        <v>247</v>
      </c>
      <c r="B41" s="142"/>
      <c r="C41" s="362">
        <v>1963206</v>
      </c>
      <c r="D41" s="363"/>
      <c r="E41" s="362">
        <v>17000000</v>
      </c>
      <c r="F41" s="364">
        <v>17000000</v>
      </c>
      <c r="G41" s="364"/>
      <c r="H41" s="362"/>
      <c r="I41" s="362"/>
      <c r="J41" s="364"/>
      <c r="K41" s="364"/>
      <c r="L41" s="362">
        <v>10400000</v>
      </c>
      <c r="M41" s="362"/>
      <c r="N41" s="364">
        <v>10400000</v>
      </c>
      <c r="O41" s="364"/>
      <c r="P41" s="362"/>
      <c r="Q41" s="362"/>
      <c r="R41" s="364"/>
      <c r="S41" s="364"/>
      <c r="T41" s="362"/>
      <c r="U41" s="362"/>
      <c r="V41" s="364"/>
      <c r="W41" s="364">
        <v>10400000</v>
      </c>
      <c r="X41" s="362">
        <v>8500000</v>
      </c>
      <c r="Y41" s="364">
        <v>1900000</v>
      </c>
      <c r="Z41" s="365">
        <v>22.35</v>
      </c>
      <c r="AA41" s="366">
        <v>17000000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19989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500000</v>
      </c>
      <c r="Y43" s="370">
        <v>-500000</v>
      </c>
      <c r="Z43" s="371">
        <v>-100</v>
      </c>
      <c r="AA43" s="303">
        <v>1000000</v>
      </c>
    </row>
    <row r="44" spans="1:27" ht="13.5">
      <c r="A44" s="361" t="s">
        <v>250</v>
      </c>
      <c r="B44" s="136"/>
      <c r="C44" s="60">
        <v>2922901</v>
      </c>
      <c r="D44" s="368"/>
      <c r="E44" s="54">
        <v>3000000</v>
      </c>
      <c r="F44" s="53">
        <v>3000000</v>
      </c>
      <c r="G44" s="53"/>
      <c r="H44" s="54"/>
      <c r="I44" s="54">
        <v>10293</v>
      </c>
      <c r="J44" s="53">
        <v>10293</v>
      </c>
      <c r="K44" s="53">
        <v>-3950</v>
      </c>
      <c r="L44" s="54">
        <v>136839</v>
      </c>
      <c r="M44" s="54">
        <v>22500</v>
      </c>
      <c r="N44" s="53">
        <v>155389</v>
      </c>
      <c r="O44" s="53"/>
      <c r="P44" s="54"/>
      <c r="Q44" s="54"/>
      <c r="R44" s="53"/>
      <c r="S44" s="53"/>
      <c r="T44" s="54"/>
      <c r="U44" s="54"/>
      <c r="V44" s="53"/>
      <c r="W44" s="53">
        <v>165682</v>
      </c>
      <c r="X44" s="54">
        <v>1500000</v>
      </c>
      <c r="Y44" s="53">
        <v>-1334318</v>
      </c>
      <c r="Z44" s="94">
        <v>-88.95</v>
      </c>
      <c r="AA44" s="95">
        <v>3000000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14987909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19500300</v>
      </c>
      <c r="F48" s="53">
        <v>19500300</v>
      </c>
      <c r="G48" s="53"/>
      <c r="H48" s="54">
        <v>1209776</v>
      </c>
      <c r="I48" s="54">
        <v>1105944</v>
      </c>
      <c r="J48" s="53">
        <v>2315720</v>
      </c>
      <c r="K48" s="53">
        <v>2160260</v>
      </c>
      <c r="L48" s="54">
        <v>700917</v>
      </c>
      <c r="M48" s="54">
        <v>281551</v>
      </c>
      <c r="N48" s="53">
        <v>3142728</v>
      </c>
      <c r="O48" s="53"/>
      <c r="P48" s="54"/>
      <c r="Q48" s="54"/>
      <c r="R48" s="53"/>
      <c r="S48" s="53"/>
      <c r="T48" s="54"/>
      <c r="U48" s="54"/>
      <c r="V48" s="53"/>
      <c r="W48" s="53">
        <v>5458448</v>
      </c>
      <c r="X48" s="54">
        <v>9750150</v>
      </c>
      <c r="Y48" s="53">
        <v>-4291702</v>
      </c>
      <c r="Z48" s="94">
        <v>-44.02</v>
      </c>
      <c r="AA48" s="95">
        <v>19500300</v>
      </c>
    </row>
    <row r="49" spans="1:27" ht="13.5">
      <c r="A49" s="361" t="s">
        <v>93</v>
      </c>
      <c r="B49" s="136"/>
      <c r="C49" s="54">
        <v>33035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19927040</v>
      </c>
      <c r="D60" s="346">
        <f t="shared" si="14"/>
        <v>0</v>
      </c>
      <c r="E60" s="219">
        <f t="shared" si="14"/>
        <v>40500300</v>
      </c>
      <c r="F60" s="264">
        <f t="shared" si="14"/>
        <v>40500300</v>
      </c>
      <c r="G60" s="264">
        <f t="shared" si="14"/>
        <v>0</v>
      </c>
      <c r="H60" s="219">
        <f t="shared" si="14"/>
        <v>1209776</v>
      </c>
      <c r="I60" s="219">
        <f t="shared" si="14"/>
        <v>1116237</v>
      </c>
      <c r="J60" s="264">
        <f t="shared" si="14"/>
        <v>2326013</v>
      </c>
      <c r="K60" s="264">
        <f t="shared" si="14"/>
        <v>2156310</v>
      </c>
      <c r="L60" s="219">
        <f t="shared" si="14"/>
        <v>11237756</v>
      </c>
      <c r="M60" s="219">
        <f t="shared" si="14"/>
        <v>304051</v>
      </c>
      <c r="N60" s="264">
        <f t="shared" si="14"/>
        <v>13698117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16024130</v>
      </c>
      <c r="X60" s="219">
        <f t="shared" si="14"/>
        <v>20250150</v>
      </c>
      <c r="Y60" s="264">
        <f t="shared" si="14"/>
        <v>-4226020</v>
      </c>
      <c r="Z60" s="337">
        <f>+IF(X60&lt;&gt;0,+(Y60/X60)*100,0)</f>
        <v>-20.86907998212359</v>
      </c>
      <c r="AA60" s="232">
        <f>+AA57+AA54+AA51+AA40+AA37+AA34+AA22+AA5</f>
        <v>40500300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2014-02-03T13:41:09Z</dcterms:created>
  <dcterms:modified xsi:type="dcterms:W3CDTF">2014-02-03T13:41:13Z</dcterms:modified>
  <cp:category/>
  <cp:version/>
  <cp:contentType/>
  <cp:contentStatus/>
</cp:coreProperties>
</file>