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<sst xmlns="http://schemas.openxmlformats.org/spreadsheetml/2006/main" count="855" uniqueCount="302">
  <si>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Nkangala(DC31)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</si>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</sst>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29655700</v>
      </c>
      <c r="C7" s="19">
        <v>0</v>
      </c>
      <c r="D7" s="59">
        <v>18060000</v>
      </c>
      <c r="E7" s="60">
        <v>18060000</v>
      </c>
      <c r="F7" s="60">
        <v>1695484</v>
      </c>
      <c r="G7" s="60">
        <v>1580971</v>
      </c>
      <c r="H7" s="60">
        <v>1091911</v>
      </c>
      <c r="I7" s="60">
        <v>4368366</v>
      </c>
      <c r="J7" s="60">
        <v>1159686</v>
      </c>
      <c r="K7" s="60">
        <v>3113790</v>
      </c>
      <c r="L7" s="60">
        <v>338102</v>
      </c>
      <c r="M7" s="60">
        <v>4611578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8979944</v>
      </c>
      <c r="W7" s="60">
        <v>9030000</v>
      </c>
      <c r="X7" s="60">
        <v>-50056</v>
      </c>
      <c r="Y7" s="61">
        <v>-0.55</v>
      </c>
      <c r="Z7" s="62">
        <v>18060000</v>
      </c>
    </row>
    <row r="8" spans="1:26" ht="13.5">
      <c r="A8" s="58" t="s">
        <v>34</v>
      </c>
      <c r="B8" s="19">
        <v>303175000</v>
      </c>
      <c r="C8" s="19">
        <v>0</v>
      </c>
      <c r="D8" s="59">
        <v>313592000</v>
      </c>
      <c r="E8" s="60">
        <v>313592000</v>
      </c>
      <c r="F8" s="60">
        <v>128688000</v>
      </c>
      <c r="G8" s="60">
        <v>400000</v>
      </c>
      <c r="H8" s="60">
        <v>0</v>
      </c>
      <c r="I8" s="60">
        <v>129088000</v>
      </c>
      <c r="J8" s="60">
        <v>60000</v>
      </c>
      <c r="K8" s="60">
        <v>895606</v>
      </c>
      <c r="L8" s="60">
        <v>104003401</v>
      </c>
      <c r="M8" s="60">
        <v>104959007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234047007</v>
      </c>
      <c r="W8" s="60">
        <v>156796000</v>
      </c>
      <c r="X8" s="60">
        <v>77251007</v>
      </c>
      <c r="Y8" s="61">
        <v>49.27</v>
      </c>
      <c r="Z8" s="62">
        <v>313592000</v>
      </c>
    </row>
    <row r="9" spans="1:26" ht="13.5">
      <c r="A9" s="58" t="s">
        <v>35</v>
      </c>
      <c r="B9" s="19">
        <v>4719260</v>
      </c>
      <c r="C9" s="19">
        <v>0</v>
      </c>
      <c r="D9" s="59">
        <v>1971091</v>
      </c>
      <c r="E9" s="60">
        <v>1971091</v>
      </c>
      <c r="F9" s="60">
        <v>6785</v>
      </c>
      <c r="G9" s="60">
        <v>5404</v>
      </c>
      <c r="H9" s="60">
        <v>-4969</v>
      </c>
      <c r="I9" s="60">
        <v>7220</v>
      </c>
      <c r="J9" s="60">
        <v>7048</v>
      </c>
      <c r="K9" s="60">
        <v>126437</v>
      </c>
      <c r="L9" s="60">
        <v>309284</v>
      </c>
      <c r="M9" s="60">
        <v>442769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449989</v>
      </c>
      <c r="W9" s="60">
        <v>985546</v>
      </c>
      <c r="X9" s="60">
        <v>-535557</v>
      </c>
      <c r="Y9" s="61">
        <v>-54.34</v>
      </c>
      <c r="Z9" s="62">
        <v>1971091</v>
      </c>
    </row>
    <row r="10" spans="1:26" ht="25.5">
      <c r="A10" s="63" t="s">
        <v>277</v>
      </c>
      <c r="B10" s="64">
        <f>SUM(B5:B9)</f>
        <v>337549960</v>
      </c>
      <c r="C10" s="64">
        <f>SUM(C5:C9)</f>
        <v>0</v>
      </c>
      <c r="D10" s="65">
        <f aca="true" t="shared" si="0" ref="D10:Z10">SUM(D5:D9)</f>
        <v>333623091</v>
      </c>
      <c r="E10" s="66">
        <f t="shared" si="0"/>
        <v>333623091</v>
      </c>
      <c r="F10" s="66">
        <f t="shared" si="0"/>
        <v>130390269</v>
      </c>
      <c r="G10" s="66">
        <f t="shared" si="0"/>
        <v>1986375</v>
      </c>
      <c r="H10" s="66">
        <f t="shared" si="0"/>
        <v>1086942</v>
      </c>
      <c r="I10" s="66">
        <f t="shared" si="0"/>
        <v>133463586</v>
      </c>
      <c r="J10" s="66">
        <f t="shared" si="0"/>
        <v>1226734</v>
      </c>
      <c r="K10" s="66">
        <f t="shared" si="0"/>
        <v>4135833</v>
      </c>
      <c r="L10" s="66">
        <f t="shared" si="0"/>
        <v>104650787</v>
      </c>
      <c r="M10" s="66">
        <f t="shared" si="0"/>
        <v>110013354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243476940</v>
      </c>
      <c r="W10" s="66">
        <f t="shared" si="0"/>
        <v>166811546</v>
      </c>
      <c r="X10" s="66">
        <f t="shared" si="0"/>
        <v>76665394</v>
      </c>
      <c r="Y10" s="67">
        <f>+IF(W10&lt;&gt;0,(X10/W10)*100,0)</f>
        <v>45.959285096488465</v>
      </c>
      <c r="Z10" s="68">
        <f t="shared" si="0"/>
        <v>333623091</v>
      </c>
    </row>
    <row r="11" spans="1:26" ht="13.5">
      <c r="A11" s="58" t="s">
        <v>37</v>
      </c>
      <c r="B11" s="19">
        <v>59490337</v>
      </c>
      <c r="C11" s="19">
        <v>0</v>
      </c>
      <c r="D11" s="59">
        <v>121100937</v>
      </c>
      <c r="E11" s="60">
        <v>121100937</v>
      </c>
      <c r="F11" s="60">
        <v>5204618</v>
      </c>
      <c r="G11" s="60">
        <v>5091440</v>
      </c>
      <c r="H11" s="60">
        <v>4861087</v>
      </c>
      <c r="I11" s="60">
        <v>15157145</v>
      </c>
      <c r="J11" s="60">
        <v>5333096</v>
      </c>
      <c r="K11" s="60">
        <v>5199961</v>
      </c>
      <c r="L11" s="60">
        <v>5258481</v>
      </c>
      <c r="M11" s="60">
        <v>15791538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30948683</v>
      </c>
      <c r="W11" s="60">
        <v>60550469</v>
      </c>
      <c r="X11" s="60">
        <v>-29601786</v>
      </c>
      <c r="Y11" s="61">
        <v>-48.89</v>
      </c>
      <c r="Z11" s="62">
        <v>121100937</v>
      </c>
    </row>
    <row r="12" spans="1:26" ht="13.5">
      <c r="A12" s="58" t="s">
        <v>38</v>
      </c>
      <c r="B12" s="19">
        <v>11147987</v>
      </c>
      <c r="C12" s="19">
        <v>0</v>
      </c>
      <c r="D12" s="59">
        <v>14578955</v>
      </c>
      <c r="E12" s="60">
        <v>14578955</v>
      </c>
      <c r="F12" s="60">
        <v>904736</v>
      </c>
      <c r="G12" s="60">
        <v>929271</v>
      </c>
      <c r="H12" s="60">
        <v>902712</v>
      </c>
      <c r="I12" s="60">
        <v>2736719</v>
      </c>
      <c r="J12" s="60">
        <v>901247</v>
      </c>
      <c r="K12" s="60">
        <v>904511</v>
      </c>
      <c r="L12" s="60">
        <v>958364</v>
      </c>
      <c r="M12" s="60">
        <v>2764122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5500841</v>
      </c>
      <c r="W12" s="60">
        <v>7289478</v>
      </c>
      <c r="X12" s="60">
        <v>-1788637</v>
      </c>
      <c r="Y12" s="61">
        <v>-24.54</v>
      </c>
      <c r="Z12" s="62">
        <v>14578955</v>
      </c>
    </row>
    <row r="13" spans="1:26" ht="13.5">
      <c r="A13" s="58" t="s">
        <v>278</v>
      </c>
      <c r="B13" s="19">
        <v>8220172</v>
      </c>
      <c r="C13" s="19">
        <v>0</v>
      </c>
      <c r="D13" s="59">
        <v>6860704</v>
      </c>
      <c r="E13" s="60">
        <v>6860704</v>
      </c>
      <c r="F13" s="60">
        <v>667981</v>
      </c>
      <c r="G13" s="60">
        <v>682265</v>
      </c>
      <c r="H13" s="60">
        <v>681673</v>
      </c>
      <c r="I13" s="60">
        <v>2031919</v>
      </c>
      <c r="J13" s="60">
        <v>681736</v>
      </c>
      <c r="K13" s="60">
        <v>708637</v>
      </c>
      <c r="L13" s="60">
        <v>708916</v>
      </c>
      <c r="M13" s="60">
        <v>2099289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4131208</v>
      </c>
      <c r="W13" s="60">
        <v>3430352</v>
      </c>
      <c r="X13" s="60">
        <v>700856</v>
      </c>
      <c r="Y13" s="61">
        <v>20.43</v>
      </c>
      <c r="Z13" s="62">
        <v>6860704</v>
      </c>
    </row>
    <row r="14" spans="1:26" ht="13.5">
      <c r="A14" s="58" t="s">
        <v>40</v>
      </c>
      <c r="B14" s="19">
        <v>5295199</v>
      </c>
      <c r="C14" s="19">
        <v>0</v>
      </c>
      <c r="D14" s="59">
        <v>5778000</v>
      </c>
      <c r="E14" s="60">
        <v>5778000</v>
      </c>
      <c r="F14" s="60">
        <v>1279</v>
      </c>
      <c r="G14" s="60">
        <v>132467</v>
      </c>
      <c r="H14" s="60">
        <v>1189192</v>
      </c>
      <c r="I14" s="60">
        <v>1322938</v>
      </c>
      <c r="J14" s="60">
        <v>0</v>
      </c>
      <c r="K14" s="60">
        <v>1223767</v>
      </c>
      <c r="L14" s="60">
        <v>0</v>
      </c>
      <c r="M14" s="60">
        <v>1223767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2546705</v>
      </c>
      <c r="W14" s="60">
        <v>2889000</v>
      </c>
      <c r="X14" s="60">
        <v>-342295</v>
      </c>
      <c r="Y14" s="61">
        <v>-11.85</v>
      </c>
      <c r="Z14" s="62">
        <v>5778000</v>
      </c>
    </row>
    <row r="15" spans="1:26" ht="13.5">
      <c r="A15" s="58" t="s">
        <v>41</v>
      </c>
      <c r="B15" s="19">
        <v>244556</v>
      </c>
      <c r="C15" s="19">
        <v>0</v>
      </c>
      <c r="D15" s="59">
        <v>709433</v>
      </c>
      <c r="E15" s="60">
        <v>709433</v>
      </c>
      <c r="F15" s="60">
        <v>31852</v>
      </c>
      <c r="G15" s="60">
        <v>15285</v>
      </c>
      <c r="H15" s="60">
        <v>12663</v>
      </c>
      <c r="I15" s="60">
        <v>59800</v>
      </c>
      <c r="J15" s="60">
        <v>13751</v>
      </c>
      <c r="K15" s="60">
        <v>91748</v>
      </c>
      <c r="L15" s="60">
        <v>8268</v>
      </c>
      <c r="M15" s="60">
        <v>113767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173567</v>
      </c>
      <c r="W15" s="60">
        <v>354717</v>
      </c>
      <c r="X15" s="60">
        <v>-181150</v>
      </c>
      <c r="Y15" s="61">
        <v>-51.07</v>
      </c>
      <c r="Z15" s="62">
        <v>709433</v>
      </c>
    </row>
    <row r="16" spans="1:26" ht="13.5">
      <c r="A16" s="69" t="s">
        <v>42</v>
      </c>
      <c r="B16" s="19">
        <v>227544495</v>
      </c>
      <c r="C16" s="19">
        <v>0</v>
      </c>
      <c r="D16" s="59">
        <v>439454018</v>
      </c>
      <c r="E16" s="60">
        <v>439454018</v>
      </c>
      <c r="F16" s="60">
        <v>5294285</v>
      </c>
      <c r="G16" s="60">
        <v>16059279</v>
      </c>
      <c r="H16" s="60">
        <v>14212827</v>
      </c>
      <c r="I16" s="60">
        <v>35566391</v>
      </c>
      <c r="J16" s="60">
        <v>15859214</v>
      </c>
      <c r="K16" s="60">
        <v>21783676</v>
      </c>
      <c r="L16" s="60">
        <v>16133216</v>
      </c>
      <c r="M16" s="60">
        <v>53776106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89342497</v>
      </c>
      <c r="W16" s="60">
        <v>219727009</v>
      </c>
      <c r="X16" s="60">
        <v>-130384512</v>
      </c>
      <c r="Y16" s="61">
        <v>-59.34</v>
      </c>
      <c r="Z16" s="62">
        <v>439454018</v>
      </c>
    </row>
    <row r="17" spans="1:26" ht="13.5">
      <c r="A17" s="58" t="s">
        <v>43</v>
      </c>
      <c r="B17" s="19">
        <v>55659338</v>
      </c>
      <c r="C17" s="19">
        <v>0</v>
      </c>
      <c r="D17" s="59">
        <v>144988484</v>
      </c>
      <c r="E17" s="60">
        <v>144988484</v>
      </c>
      <c r="F17" s="60">
        <v>4773815</v>
      </c>
      <c r="G17" s="60">
        <v>10269068</v>
      </c>
      <c r="H17" s="60">
        <v>8214974</v>
      </c>
      <c r="I17" s="60">
        <v>23257857</v>
      </c>
      <c r="J17" s="60">
        <v>9722004</v>
      </c>
      <c r="K17" s="60">
        <v>11673409</v>
      </c>
      <c r="L17" s="60">
        <v>8713876</v>
      </c>
      <c r="M17" s="60">
        <v>30109289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53367146</v>
      </c>
      <c r="W17" s="60">
        <v>72494242</v>
      </c>
      <c r="X17" s="60">
        <v>-19127096</v>
      </c>
      <c r="Y17" s="61">
        <v>-26.38</v>
      </c>
      <c r="Z17" s="62">
        <v>144988484</v>
      </c>
    </row>
    <row r="18" spans="1:26" ht="13.5">
      <c r="A18" s="70" t="s">
        <v>44</v>
      </c>
      <c r="B18" s="71">
        <f>SUM(B11:B17)</f>
        <v>367602084</v>
      </c>
      <c r="C18" s="71">
        <f>SUM(C11:C17)</f>
        <v>0</v>
      </c>
      <c r="D18" s="72">
        <f aca="true" t="shared" si="1" ref="D18:Z18">SUM(D11:D17)</f>
        <v>733470531</v>
      </c>
      <c r="E18" s="73">
        <f t="shared" si="1"/>
        <v>733470531</v>
      </c>
      <c r="F18" s="73">
        <f t="shared" si="1"/>
        <v>16878566</v>
      </c>
      <c r="G18" s="73">
        <f t="shared" si="1"/>
        <v>33179075</v>
      </c>
      <c r="H18" s="73">
        <f t="shared" si="1"/>
        <v>30075128</v>
      </c>
      <c r="I18" s="73">
        <f t="shared" si="1"/>
        <v>80132769</v>
      </c>
      <c r="J18" s="73">
        <f t="shared" si="1"/>
        <v>32511048</v>
      </c>
      <c r="K18" s="73">
        <f t="shared" si="1"/>
        <v>41585709</v>
      </c>
      <c r="L18" s="73">
        <f t="shared" si="1"/>
        <v>31781121</v>
      </c>
      <c r="M18" s="73">
        <f t="shared" si="1"/>
        <v>105877878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186010647</v>
      </c>
      <c r="W18" s="73">
        <f t="shared" si="1"/>
        <v>366735267</v>
      </c>
      <c r="X18" s="73">
        <f t="shared" si="1"/>
        <v>-180724620</v>
      </c>
      <c r="Y18" s="67">
        <f>+IF(W18&lt;&gt;0,(X18/W18)*100,0)</f>
        <v>-49.27931297101023</v>
      </c>
      <c r="Z18" s="74">
        <f t="shared" si="1"/>
        <v>733470531</v>
      </c>
    </row>
    <row r="19" spans="1:26" ht="13.5">
      <c r="A19" s="70" t="s">
        <v>45</v>
      </c>
      <c r="B19" s="75">
        <f>+B10-B18</f>
        <v>-30052124</v>
      </c>
      <c r="C19" s="75">
        <f>+C10-C18</f>
        <v>0</v>
      </c>
      <c r="D19" s="76">
        <f aca="true" t="shared" si="2" ref="D19:Z19">+D10-D18</f>
        <v>-399847440</v>
      </c>
      <c r="E19" s="77">
        <f t="shared" si="2"/>
        <v>-399847440</v>
      </c>
      <c r="F19" s="77">
        <f t="shared" si="2"/>
        <v>113511703</v>
      </c>
      <c r="G19" s="77">
        <f t="shared" si="2"/>
        <v>-31192700</v>
      </c>
      <c r="H19" s="77">
        <f t="shared" si="2"/>
        <v>-28988186</v>
      </c>
      <c r="I19" s="77">
        <f t="shared" si="2"/>
        <v>53330817</v>
      </c>
      <c r="J19" s="77">
        <f t="shared" si="2"/>
        <v>-31284314</v>
      </c>
      <c r="K19" s="77">
        <f t="shared" si="2"/>
        <v>-37449876</v>
      </c>
      <c r="L19" s="77">
        <f t="shared" si="2"/>
        <v>72869666</v>
      </c>
      <c r="M19" s="77">
        <f t="shared" si="2"/>
        <v>4135476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57466293</v>
      </c>
      <c r="W19" s="77">
        <f>IF(E10=E18,0,W10-W18)</f>
        <v>-199923721</v>
      </c>
      <c r="X19" s="77">
        <f t="shared" si="2"/>
        <v>257390014</v>
      </c>
      <c r="Y19" s="78">
        <f>+IF(W19&lt;&gt;0,(X19/W19)*100,0)</f>
        <v>-128.7441093595892</v>
      </c>
      <c r="Z19" s="79">
        <f t="shared" si="2"/>
        <v>-399847440</v>
      </c>
    </row>
    <row r="20" spans="1:26" ht="13.5">
      <c r="A20" s="58" t="s">
        <v>46</v>
      </c>
      <c r="B20" s="19">
        <v>6428</v>
      </c>
      <c r="C20" s="19">
        <v>0</v>
      </c>
      <c r="D20" s="59">
        <v>0</v>
      </c>
      <c r="E20" s="60">
        <v>0</v>
      </c>
      <c r="F20" s="60">
        <v>85728</v>
      </c>
      <c r="G20" s="60">
        <v>150855</v>
      </c>
      <c r="H20" s="60">
        <v>0</v>
      </c>
      <c r="I20" s="60">
        <v>236583</v>
      </c>
      <c r="J20" s="60">
        <v>94897</v>
      </c>
      <c r="K20" s="60">
        <v>0</v>
      </c>
      <c r="L20" s="60">
        <v>0</v>
      </c>
      <c r="M20" s="60">
        <v>94897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331480</v>
      </c>
      <c r="W20" s="60">
        <v>0</v>
      </c>
      <c r="X20" s="60">
        <v>331480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-30045696</v>
      </c>
      <c r="C22" s="86">
        <f>SUM(C19:C21)</f>
        <v>0</v>
      </c>
      <c r="D22" s="87">
        <f aca="true" t="shared" si="3" ref="D22:Z22">SUM(D19:D21)</f>
        <v>-399847440</v>
      </c>
      <c r="E22" s="88">
        <f t="shared" si="3"/>
        <v>-399847440</v>
      </c>
      <c r="F22" s="88">
        <f t="shared" si="3"/>
        <v>113597431</v>
      </c>
      <c r="G22" s="88">
        <f t="shared" si="3"/>
        <v>-31041845</v>
      </c>
      <c r="H22" s="88">
        <f t="shared" si="3"/>
        <v>-28988186</v>
      </c>
      <c r="I22" s="88">
        <f t="shared" si="3"/>
        <v>53567400</v>
      </c>
      <c r="J22" s="88">
        <f t="shared" si="3"/>
        <v>-31189417</v>
      </c>
      <c r="K22" s="88">
        <f t="shared" si="3"/>
        <v>-37449876</v>
      </c>
      <c r="L22" s="88">
        <f t="shared" si="3"/>
        <v>72869666</v>
      </c>
      <c r="M22" s="88">
        <f t="shared" si="3"/>
        <v>4230373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57797773</v>
      </c>
      <c r="W22" s="88">
        <f t="shared" si="3"/>
        <v>-199923721</v>
      </c>
      <c r="X22" s="88">
        <f t="shared" si="3"/>
        <v>257721494</v>
      </c>
      <c r="Y22" s="89">
        <f>+IF(W22&lt;&gt;0,(X22/W22)*100,0)</f>
        <v>-128.9099125961146</v>
      </c>
      <c r="Z22" s="90">
        <f t="shared" si="3"/>
        <v>-399847440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-30045696</v>
      </c>
      <c r="C24" s="75">
        <f>SUM(C22:C23)</f>
        <v>0</v>
      </c>
      <c r="D24" s="76">
        <f aca="true" t="shared" si="4" ref="D24:Z24">SUM(D22:D23)</f>
        <v>-399847440</v>
      </c>
      <c r="E24" s="77">
        <f t="shared" si="4"/>
        <v>-399847440</v>
      </c>
      <c r="F24" s="77">
        <f t="shared" si="4"/>
        <v>113597431</v>
      </c>
      <c r="G24" s="77">
        <f t="shared" si="4"/>
        <v>-31041845</v>
      </c>
      <c r="H24" s="77">
        <f t="shared" si="4"/>
        <v>-28988186</v>
      </c>
      <c r="I24" s="77">
        <f t="shared" si="4"/>
        <v>53567400</v>
      </c>
      <c r="J24" s="77">
        <f t="shared" si="4"/>
        <v>-31189417</v>
      </c>
      <c r="K24" s="77">
        <f t="shared" si="4"/>
        <v>-37449876</v>
      </c>
      <c r="L24" s="77">
        <f t="shared" si="4"/>
        <v>72869666</v>
      </c>
      <c r="M24" s="77">
        <f t="shared" si="4"/>
        <v>4230373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57797773</v>
      </c>
      <c r="W24" s="77">
        <f t="shared" si="4"/>
        <v>-199923721</v>
      </c>
      <c r="X24" s="77">
        <f t="shared" si="4"/>
        <v>257721494</v>
      </c>
      <c r="Y24" s="78">
        <f>+IF(W24&lt;&gt;0,(X24/W24)*100,0)</f>
        <v>-128.9099125961146</v>
      </c>
      <c r="Z24" s="79">
        <f t="shared" si="4"/>
        <v>-399847440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10023499</v>
      </c>
      <c r="C27" s="22">
        <v>0</v>
      </c>
      <c r="D27" s="99">
        <v>56338215</v>
      </c>
      <c r="E27" s="100">
        <v>56338215</v>
      </c>
      <c r="F27" s="100">
        <v>47754</v>
      </c>
      <c r="G27" s="100">
        <v>48123</v>
      </c>
      <c r="H27" s="100">
        <v>4190</v>
      </c>
      <c r="I27" s="100">
        <v>100067</v>
      </c>
      <c r="J27" s="100">
        <v>14791</v>
      </c>
      <c r="K27" s="100">
        <v>2298413</v>
      </c>
      <c r="L27" s="100">
        <v>91911</v>
      </c>
      <c r="M27" s="100">
        <v>2405115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2505182</v>
      </c>
      <c r="W27" s="100">
        <v>28169108</v>
      </c>
      <c r="X27" s="100">
        <v>-25663926</v>
      </c>
      <c r="Y27" s="101">
        <v>-91.11</v>
      </c>
      <c r="Z27" s="102">
        <v>56338215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6428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10017071</v>
      </c>
      <c r="C31" s="19">
        <v>0</v>
      </c>
      <c r="D31" s="59">
        <v>56338215</v>
      </c>
      <c r="E31" s="60">
        <v>56338215</v>
      </c>
      <c r="F31" s="60">
        <v>47754</v>
      </c>
      <c r="G31" s="60">
        <v>48123</v>
      </c>
      <c r="H31" s="60">
        <v>4190</v>
      </c>
      <c r="I31" s="60">
        <v>100067</v>
      </c>
      <c r="J31" s="60">
        <v>14791</v>
      </c>
      <c r="K31" s="60">
        <v>2298413</v>
      </c>
      <c r="L31" s="60">
        <v>91911</v>
      </c>
      <c r="M31" s="60">
        <v>2405115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2505182</v>
      </c>
      <c r="W31" s="60">
        <v>28169108</v>
      </c>
      <c r="X31" s="60">
        <v>-25663926</v>
      </c>
      <c r="Y31" s="61">
        <v>-91.11</v>
      </c>
      <c r="Z31" s="62">
        <v>56338215</v>
      </c>
    </row>
    <row r="32" spans="1:26" ht="13.5">
      <c r="A32" s="70" t="s">
        <v>54</v>
      </c>
      <c r="B32" s="22">
        <f>SUM(B28:B31)</f>
        <v>10023499</v>
      </c>
      <c r="C32" s="22">
        <f>SUM(C28:C31)</f>
        <v>0</v>
      </c>
      <c r="D32" s="99">
        <f aca="true" t="shared" si="5" ref="D32:Z32">SUM(D28:D31)</f>
        <v>56338215</v>
      </c>
      <c r="E32" s="100">
        <f t="shared" si="5"/>
        <v>56338215</v>
      </c>
      <c r="F32" s="100">
        <f t="shared" si="5"/>
        <v>47754</v>
      </c>
      <c r="G32" s="100">
        <f t="shared" si="5"/>
        <v>48123</v>
      </c>
      <c r="H32" s="100">
        <f t="shared" si="5"/>
        <v>4190</v>
      </c>
      <c r="I32" s="100">
        <f t="shared" si="5"/>
        <v>100067</v>
      </c>
      <c r="J32" s="100">
        <f t="shared" si="5"/>
        <v>14791</v>
      </c>
      <c r="K32" s="100">
        <f t="shared" si="5"/>
        <v>2298413</v>
      </c>
      <c r="L32" s="100">
        <f t="shared" si="5"/>
        <v>91911</v>
      </c>
      <c r="M32" s="100">
        <f t="shared" si="5"/>
        <v>2405115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2505182</v>
      </c>
      <c r="W32" s="100">
        <f t="shared" si="5"/>
        <v>28169108</v>
      </c>
      <c r="X32" s="100">
        <f t="shared" si="5"/>
        <v>-25663926</v>
      </c>
      <c r="Y32" s="101">
        <f>+IF(W32&lt;&gt;0,(X32/W32)*100,0)</f>
        <v>-91.10663355048374</v>
      </c>
      <c r="Z32" s="102">
        <f t="shared" si="5"/>
        <v>56338215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675107680</v>
      </c>
      <c r="C35" s="19">
        <v>0</v>
      </c>
      <c r="D35" s="59">
        <v>371168087</v>
      </c>
      <c r="E35" s="60">
        <v>371168087</v>
      </c>
      <c r="F35" s="60">
        <v>768979597</v>
      </c>
      <c r="G35" s="60">
        <v>741854256</v>
      </c>
      <c r="H35" s="60">
        <v>711227869</v>
      </c>
      <c r="I35" s="60">
        <v>711227869</v>
      </c>
      <c r="J35" s="60">
        <v>680385693</v>
      </c>
      <c r="K35" s="60">
        <v>640266087</v>
      </c>
      <c r="L35" s="60">
        <v>714041637</v>
      </c>
      <c r="M35" s="60">
        <v>714041637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714041637</v>
      </c>
      <c r="W35" s="60">
        <v>185584044</v>
      </c>
      <c r="X35" s="60">
        <v>528457593</v>
      </c>
      <c r="Y35" s="61">
        <v>284.75</v>
      </c>
      <c r="Z35" s="62">
        <v>371168087</v>
      </c>
    </row>
    <row r="36" spans="1:26" ht="13.5">
      <c r="A36" s="58" t="s">
        <v>57</v>
      </c>
      <c r="B36" s="19">
        <v>123563675</v>
      </c>
      <c r="C36" s="19">
        <v>0</v>
      </c>
      <c r="D36" s="59">
        <v>143768164</v>
      </c>
      <c r="E36" s="60">
        <v>143768164</v>
      </c>
      <c r="F36" s="60">
        <v>125659174</v>
      </c>
      <c r="G36" s="60">
        <v>122017456</v>
      </c>
      <c r="H36" s="60">
        <v>121339974</v>
      </c>
      <c r="I36" s="60">
        <v>121339974</v>
      </c>
      <c r="J36" s="60">
        <v>120673028</v>
      </c>
      <c r="K36" s="60">
        <v>122554657</v>
      </c>
      <c r="L36" s="60">
        <v>121937653</v>
      </c>
      <c r="M36" s="60">
        <v>121937653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121937653</v>
      </c>
      <c r="W36" s="60">
        <v>71884082</v>
      </c>
      <c r="X36" s="60">
        <v>50053571</v>
      </c>
      <c r="Y36" s="61">
        <v>69.63</v>
      </c>
      <c r="Z36" s="62">
        <v>143768164</v>
      </c>
    </row>
    <row r="37" spans="1:26" ht="13.5">
      <c r="A37" s="58" t="s">
        <v>58</v>
      </c>
      <c r="B37" s="19">
        <v>65791573</v>
      </c>
      <c r="C37" s="19">
        <v>0</v>
      </c>
      <c r="D37" s="59">
        <v>42629900</v>
      </c>
      <c r="E37" s="60">
        <v>42629900</v>
      </c>
      <c r="F37" s="60">
        <v>43927857</v>
      </c>
      <c r="G37" s="60">
        <v>48436500</v>
      </c>
      <c r="H37" s="60">
        <v>46120815</v>
      </c>
      <c r="I37" s="60">
        <v>46120815</v>
      </c>
      <c r="J37" s="60">
        <v>45801110</v>
      </c>
      <c r="K37" s="60">
        <v>45012853</v>
      </c>
      <c r="L37" s="60">
        <v>45301735</v>
      </c>
      <c r="M37" s="60">
        <v>45301735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45301735</v>
      </c>
      <c r="W37" s="60">
        <v>21314950</v>
      </c>
      <c r="X37" s="60">
        <v>23986785</v>
      </c>
      <c r="Y37" s="61">
        <v>112.54</v>
      </c>
      <c r="Z37" s="62">
        <v>42629900</v>
      </c>
    </row>
    <row r="38" spans="1:26" ht="13.5">
      <c r="A38" s="58" t="s">
        <v>59</v>
      </c>
      <c r="B38" s="19">
        <v>43658687</v>
      </c>
      <c r="C38" s="19">
        <v>0</v>
      </c>
      <c r="D38" s="59">
        <v>42011224</v>
      </c>
      <c r="E38" s="60">
        <v>42011224</v>
      </c>
      <c r="F38" s="60">
        <v>41165155</v>
      </c>
      <c r="G38" s="60">
        <v>43633178</v>
      </c>
      <c r="H38" s="60">
        <v>43633178</v>
      </c>
      <c r="I38" s="60">
        <v>43633178</v>
      </c>
      <c r="J38" s="60">
        <v>43633178</v>
      </c>
      <c r="K38" s="60">
        <v>43658687</v>
      </c>
      <c r="L38" s="60">
        <v>43658687</v>
      </c>
      <c r="M38" s="60">
        <v>43658687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43658687</v>
      </c>
      <c r="W38" s="60">
        <v>21005612</v>
      </c>
      <c r="X38" s="60">
        <v>22653075</v>
      </c>
      <c r="Y38" s="61">
        <v>107.84</v>
      </c>
      <c r="Z38" s="62">
        <v>42011224</v>
      </c>
    </row>
    <row r="39" spans="1:26" ht="13.5">
      <c r="A39" s="58" t="s">
        <v>60</v>
      </c>
      <c r="B39" s="19">
        <v>689221095</v>
      </c>
      <c r="C39" s="19">
        <v>0</v>
      </c>
      <c r="D39" s="59">
        <v>430295127</v>
      </c>
      <c r="E39" s="60">
        <v>430295127</v>
      </c>
      <c r="F39" s="60">
        <v>809545759</v>
      </c>
      <c r="G39" s="60">
        <v>771802034</v>
      </c>
      <c r="H39" s="60">
        <v>742813850</v>
      </c>
      <c r="I39" s="60">
        <v>742813850</v>
      </c>
      <c r="J39" s="60">
        <v>711624433</v>
      </c>
      <c r="K39" s="60">
        <v>674149204</v>
      </c>
      <c r="L39" s="60">
        <v>747018868</v>
      </c>
      <c r="M39" s="60">
        <v>747018868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747018868</v>
      </c>
      <c r="W39" s="60">
        <v>215147564</v>
      </c>
      <c r="X39" s="60">
        <v>531871304</v>
      </c>
      <c r="Y39" s="61">
        <v>247.21</v>
      </c>
      <c r="Z39" s="62">
        <v>430295127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-23618693</v>
      </c>
      <c r="C42" s="19">
        <v>0</v>
      </c>
      <c r="D42" s="59">
        <v>-392966747</v>
      </c>
      <c r="E42" s="60">
        <v>-392966747</v>
      </c>
      <c r="F42" s="60">
        <v>99911037</v>
      </c>
      <c r="G42" s="60">
        <v>-25679532</v>
      </c>
      <c r="H42" s="60">
        <v>-25206763</v>
      </c>
      <c r="I42" s="60">
        <v>49024742</v>
      </c>
      <c r="J42" s="60">
        <v>-30807384</v>
      </c>
      <c r="K42" s="60">
        <v>-40729888</v>
      </c>
      <c r="L42" s="60">
        <v>73586251</v>
      </c>
      <c r="M42" s="60">
        <v>2048979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51073721</v>
      </c>
      <c r="W42" s="60">
        <v>-7046303</v>
      </c>
      <c r="X42" s="60">
        <v>58120024</v>
      </c>
      <c r="Y42" s="61">
        <v>-824.83</v>
      </c>
      <c r="Z42" s="62">
        <v>-392966747</v>
      </c>
    </row>
    <row r="43" spans="1:26" ht="13.5">
      <c r="A43" s="58" t="s">
        <v>63</v>
      </c>
      <c r="B43" s="19">
        <v>47865052</v>
      </c>
      <c r="C43" s="19">
        <v>0</v>
      </c>
      <c r="D43" s="59">
        <v>-50405433</v>
      </c>
      <c r="E43" s="60">
        <v>-50405433</v>
      </c>
      <c r="F43" s="60">
        <v>0</v>
      </c>
      <c r="G43" s="60">
        <v>-48123</v>
      </c>
      <c r="H43" s="60">
        <v>-4190</v>
      </c>
      <c r="I43" s="60">
        <v>-52313</v>
      </c>
      <c r="J43" s="60">
        <v>-14791</v>
      </c>
      <c r="K43" s="60">
        <v>-2346167</v>
      </c>
      <c r="L43" s="60">
        <v>-91911</v>
      </c>
      <c r="M43" s="60">
        <v>-2452869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-2505182</v>
      </c>
      <c r="W43" s="60">
        <v>-15434581</v>
      </c>
      <c r="X43" s="60">
        <v>12929399</v>
      </c>
      <c r="Y43" s="61">
        <v>-83.77</v>
      </c>
      <c r="Z43" s="62">
        <v>-50405433</v>
      </c>
    </row>
    <row r="44" spans="1:26" ht="13.5">
      <c r="A44" s="58" t="s">
        <v>64</v>
      </c>
      <c r="B44" s="19">
        <v>-6242340</v>
      </c>
      <c r="C44" s="19">
        <v>0</v>
      </c>
      <c r="D44" s="59">
        <v>-4874306</v>
      </c>
      <c r="E44" s="60">
        <v>-4874306</v>
      </c>
      <c r="F44" s="60">
        <v>0</v>
      </c>
      <c r="G44" s="60">
        <v>0</v>
      </c>
      <c r="H44" s="60">
        <v>-1542534</v>
      </c>
      <c r="I44" s="60">
        <v>-1542534</v>
      </c>
      <c r="J44" s="60">
        <v>0</v>
      </c>
      <c r="K44" s="60">
        <v>-1301753</v>
      </c>
      <c r="L44" s="60">
        <v>0</v>
      </c>
      <c r="M44" s="60">
        <v>-1301753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-2844287</v>
      </c>
      <c r="W44" s="60">
        <v>-2437153</v>
      </c>
      <c r="X44" s="60">
        <v>-407134</v>
      </c>
      <c r="Y44" s="61">
        <v>16.71</v>
      </c>
      <c r="Z44" s="62">
        <v>-4874306</v>
      </c>
    </row>
    <row r="45" spans="1:26" ht="13.5">
      <c r="A45" s="70" t="s">
        <v>65</v>
      </c>
      <c r="B45" s="22">
        <v>466052227</v>
      </c>
      <c r="C45" s="22">
        <v>0</v>
      </c>
      <c r="D45" s="99">
        <v>67425335</v>
      </c>
      <c r="E45" s="100">
        <v>67425335</v>
      </c>
      <c r="F45" s="100">
        <v>565963264</v>
      </c>
      <c r="G45" s="100">
        <v>540235609</v>
      </c>
      <c r="H45" s="100">
        <v>513482122</v>
      </c>
      <c r="I45" s="100">
        <v>513482122</v>
      </c>
      <c r="J45" s="100">
        <v>482659947</v>
      </c>
      <c r="K45" s="100">
        <v>438282139</v>
      </c>
      <c r="L45" s="100">
        <v>511776479</v>
      </c>
      <c r="M45" s="100">
        <v>511776479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511776479</v>
      </c>
      <c r="W45" s="100">
        <v>490753784</v>
      </c>
      <c r="X45" s="100">
        <v>21022695</v>
      </c>
      <c r="Y45" s="101">
        <v>4.28</v>
      </c>
      <c r="Z45" s="102">
        <v>67425335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15481362</v>
      </c>
      <c r="C49" s="52">
        <v>0</v>
      </c>
      <c r="D49" s="129">
        <v>7735</v>
      </c>
      <c r="E49" s="54">
        <v>7735</v>
      </c>
      <c r="F49" s="54">
        <v>0</v>
      </c>
      <c r="G49" s="54">
        <v>0</v>
      </c>
      <c r="H49" s="54">
        <v>0</v>
      </c>
      <c r="I49" s="54">
        <v>32109</v>
      </c>
      <c r="J49" s="54">
        <v>0</v>
      </c>
      <c r="K49" s="54">
        <v>0</v>
      </c>
      <c r="L49" s="54">
        <v>0</v>
      </c>
      <c r="M49" s="54">
        <v>14296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52393</v>
      </c>
      <c r="W49" s="54">
        <v>0</v>
      </c>
      <c r="X49" s="54">
        <v>0</v>
      </c>
      <c r="Y49" s="54">
        <v>15595630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7322756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7322756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100.07999999999998</v>
      </c>
      <c r="E58" s="7">
        <f t="shared" si="6"/>
        <v>100.07999999999998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100.07999999999998</v>
      </c>
      <c r="X58" s="7">
        <f t="shared" si="6"/>
        <v>0</v>
      </c>
      <c r="Y58" s="7">
        <f t="shared" si="6"/>
        <v>0</v>
      </c>
      <c r="Z58" s="8">
        <f t="shared" si="6"/>
        <v>100.07999999999998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100.07999999999998</v>
      </c>
      <c r="E66" s="16">
        <f t="shared" si="7"/>
        <v>100.07999999999998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100.07999999999998</v>
      </c>
      <c r="X66" s="16">
        <f t="shared" si="7"/>
        <v>0</v>
      </c>
      <c r="Y66" s="16">
        <f t="shared" si="7"/>
        <v>0</v>
      </c>
      <c r="Z66" s="17">
        <f t="shared" si="7"/>
        <v>100.07999999999998</v>
      </c>
    </row>
    <row r="67" spans="1:26" ht="13.5" hidden="1">
      <c r="A67" s="41" t="s">
        <v>285</v>
      </c>
      <c r="B67" s="24">
        <v>1025</v>
      </c>
      <c r="C67" s="24"/>
      <c r="D67" s="25">
        <v>5000</v>
      </c>
      <c r="E67" s="26">
        <v>5000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2500</v>
      </c>
      <c r="X67" s="26"/>
      <c r="Y67" s="25"/>
      <c r="Z67" s="27">
        <v>5000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1025</v>
      </c>
      <c r="C75" s="28"/>
      <c r="D75" s="29">
        <v>5000</v>
      </c>
      <c r="E75" s="30">
        <v>5000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2500</v>
      </c>
      <c r="X75" s="30"/>
      <c r="Y75" s="29"/>
      <c r="Z75" s="31">
        <v>5000</v>
      </c>
    </row>
    <row r="76" spans="1:26" ht="13.5" hidden="1">
      <c r="A76" s="42" t="s">
        <v>286</v>
      </c>
      <c r="B76" s="32">
        <v>1025</v>
      </c>
      <c r="C76" s="32"/>
      <c r="D76" s="33">
        <v>5004</v>
      </c>
      <c r="E76" s="34">
        <v>5004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2502</v>
      </c>
      <c r="X76" s="34"/>
      <c r="Y76" s="33"/>
      <c r="Z76" s="35">
        <v>5004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1025</v>
      </c>
      <c r="C84" s="28"/>
      <c r="D84" s="29">
        <v>5004</v>
      </c>
      <c r="E84" s="30">
        <v>5004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2502</v>
      </c>
      <c r="X84" s="30"/>
      <c r="Y84" s="29"/>
      <c r="Z84" s="31">
        <v>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3251135</v>
      </c>
      <c r="D40" s="344">
        <f t="shared" si="9"/>
        <v>0</v>
      </c>
      <c r="E40" s="343">
        <f t="shared" si="9"/>
        <v>6324171</v>
      </c>
      <c r="F40" s="345">
        <f t="shared" si="9"/>
        <v>6324171</v>
      </c>
      <c r="G40" s="345">
        <f t="shared" si="9"/>
        <v>15314</v>
      </c>
      <c r="H40" s="343">
        <f t="shared" si="9"/>
        <v>121831</v>
      </c>
      <c r="I40" s="343">
        <f t="shared" si="9"/>
        <v>221367</v>
      </c>
      <c r="J40" s="345">
        <f t="shared" si="9"/>
        <v>358512</v>
      </c>
      <c r="K40" s="345">
        <f t="shared" si="9"/>
        <v>697801</v>
      </c>
      <c r="L40" s="343">
        <f t="shared" si="9"/>
        <v>956293</v>
      </c>
      <c r="M40" s="343">
        <f t="shared" si="9"/>
        <v>45407</v>
      </c>
      <c r="N40" s="345">
        <f t="shared" si="9"/>
        <v>1699501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2058013</v>
      </c>
      <c r="X40" s="343">
        <f t="shared" si="9"/>
        <v>3162087</v>
      </c>
      <c r="Y40" s="345">
        <f t="shared" si="9"/>
        <v>-1104074</v>
      </c>
      <c r="Z40" s="336">
        <f>+IF(X40&lt;&gt;0,+(Y40/X40)*100,0)</f>
        <v>-34.91599060999903</v>
      </c>
      <c r="AA40" s="350">
        <f>SUM(AA41:AA49)</f>
        <v>6324171</v>
      </c>
    </row>
    <row r="41" spans="1:27" ht="13.5">
      <c r="A41" s="361" t="s">
        <v>247</v>
      </c>
      <c r="B41" s="142"/>
      <c r="C41" s="362">
        <v>334585</v>
      </c>
      <c r="D41" s="363"/>
      <c r="E41" s="362">
        <v>1467061</v>
      </c>
      <c r="F41" s="364">
        <v>1467061</v>
      </c>
      <c r="G41" s="364">
        <v>391</v>
      </c>
      <c r="H41" s="362">
        <v>18524</v>
      </c>
      <c r="I41" s="362">
        <v>34224</v>
      </c>
      <c r="J41" s="364">
        <v>53139</v>
      </c>
      <c r="K41" s="364">
        <v>11434</v>
      </c>
      <c r="L41" s="362">
        <v>16811</v>
      </c>
      <c r="M41" s="362">
        <v>9270</v>
      </c>
      <c r="N41" s="364">
        <v>37515</v>
      </c>
      <c r="O41" s="364"/>
      <c r="P41" s="362"/>
      <c r="Q41" s="362"/>
      <c r="R41" s="364"/>
      <c r="S41" s="364"/>
      <c r="T41" s="362"/>
      <c r="U41" s="362"/>
      <c r="V41" s="364"/>
      <c r="W41" s="364">
        <v>90654</v>
      </c>
      <c r="X41" s="362">
        <v>733531</v>
      </c>
      <c r="Y41" s="364">
        <v>-642877</v>
      </c>
      <c r="Z41" s="365">
        <v>-87.64</v>
      </c>
      <c r="AA41" s="366">
        <v>1467061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115279</v>
      </c>
      <c r="J42" s="53">
        <f t="shared" si="10"/>
        <v>115279</v>
      </c>
      <c r="K42" s="53">
        <f t="shared" si="10"/>
        <v>31820</v>
      </c>
      <c r="L42" s="54">
        <f t="shared" si="10"/>
        <v>123084</v>
      </c>
      <c r="M42" s="54">
        <f t="shared" si="10"/>
        <v>21048</v>
      </c>
      <c r="N42" s="53">
        <f t="shared" si="10"/>
        <v>175952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291231</v>
      </c>
      <c r="X42" s="54">
        <f t="shared" si="10"/>
        <v>0</v>
      </c>
      <c r="Y42" s="53">
        <f t="shared" si="10"/>
        <v>291231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25785</v>
      </c>
      <c r="D43" s="369"/>
      <c r="E43" s="305">
        <v>109929</v>
      </c>
      <c r="F43" s="370">
        <v>109929</v>
      </c>
      <c r="G43" s="370"/>
      <c r="H43" s="305"/>
      <c r="I43" s="305"/>
      <c r="J43" s="370"/>
      <c r="K43" s="370">
        <v>89900</v>
      </c>
      <c r="L43" s="305"/>
      <c r="M43" s="305"/>
      <c r="N43" s="370">
        <v>89900</v>
      </c>
      <c r="O43" s="370"/>
      <c r="P43" s="305"/>
      <c r="Q43" s="305"/>
      <c r="R43" s="370"/>
      <c r="S43" s="370"/>
      <c r="T43" s="305"/>
      <c r="U43" s="305"/>
      <c r="V43" s="370"/>
      <c r="W43" s="370">
        <v>89900</v>
      </c>
      <c r="X43" s="305">
        <v>54965</v>
      </c>
      <c r="Y43" s="370">
        <v>34935</v>
      </c>
      <c r="Z43" s="371">
        <v>63.56</v>
      </c>
      <c r="AA43" s="303">
        <v>109929</v>
      </c>
    </row>
    <row r="44" spans="1:27" ht="13.5">
      <c r="A44" s="361" t="s">
        <v>250</v>
      </c>
      <c r="B44" s="136"/>
      <c r="C44" s="60">
        <v>12472</v>
      </c>
      <c r="D44" s="368"/>
      <c r="E44" s="54">
        <v>19101</v>
      </c>
      <c r="F44" s="53">
        <v>19101</v>
      </c>
      <c r="G44" s="53"/>
      <c r="H44" s="54">
        <v>95451</v>
      </c>
      <c r="I44" s="54">
        <v>57681</v>
      </c>
      <c r="J44" s="53">
        <v>153132</v>
      </c>
      <c r="K44" s="53"/>
      <c r="L44" s="54">
        <v>17480</v>
      </c>
      <c r="M44" s="54"/>
      <c r="N44" s="53">
        <v>17480</v>
      </c>
      <c r="O44" s="53"/>
      <c r="P44" s="54"/>
      <c r="Q44" s="54"/>
      <c r="R44" s="53"/>
      <c r="S44" s="53"/>
      <c r="T44" s="54"/>
      <c r="U44" s="54"/>
      <c r="V44" s="53"/>
      <c r="W44" s="53">
        <v>170612</v>
      </c>
      <c r="X44" s="54">
        <v>9551</v>
      </c>
      <c r="Y44" s="53">
        <v>161061</v>
      </c>
      <c r="Z44" s="94">
        <v>1686.33</v>
      </c>
      <c r="AA44" s="95">
        <v>19101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2878293</v>
      </c>
      <c r="D47" s="368"/>
      <c r="E47" s="54">
        <v>4291000</v>
      </c>
      <c r="F47" s="53">
        <v>4291000</v>
      </c>
      <c r="G47" s="53">
        <v>14923</v>
      </c>
      <c r="H47" s="54">
        <v>7856</v>
      </c>
      <c r="I47" s="54">
        <v>14183</v>
      </c>
      <c r="J47" s="53">
        <v>36962</v>
      </c>
      <c r="K47" s="53">
        <v>564647</v>
      </c>
      <c r="L47" s="54">
        <v>798918</v>
      </c>
      <c r="M47" s="54">
        <v>15089</v>
      </c>
      <c r="N47" s="53">
        <v>1378654</v>
      </c>
      <c r="O47" s="53"/>
      <c r="P47" s="54"/>
      <c r="Q47" s="54"/>
      <c r="R47" s="53"/>
      <c r="S47" s="53"/>
      <c r="T47" s="54"/>
      <c r="U47" s="54"/>
      <c r="V47" s="53"/>
      <c r="W47" s="53">
        <v>1415616</v>
      </c>
      <c r="X47" s="54">
        <v>2145500</v>
      </c>
      <c r="Y47" s="53">
        <v>-729884</v>
      </c>
      <c r="Z47" s="94">
        <v>-34.02</v>
      </c>
      <c r="AA47" s="95">
        <v>4291000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437080</v>
      </c>
      <c r="F49" s="53">
        <v>437080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218540</v>
      </c>
      <c r="Y49" s="53">
        <v>-218540</v>
      </c>
      <c r="Z49" s="94">
        <v>-100</v>
      </c>
      <c r="AA49" s="95">
        <v>437080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918336</v>
      </c>
      <c r="D57" s="344">
        <f aca="true" t="shared" si="13" ref="D57:AA57">+D58</f>
        <v>0</v>
      </c>
      <c r="E57" s="343">
        <f t="shared" si="13"/>
        <v>1247715</v>
      </c>
      <c r="F57" s="345">
        <f t="shared" si="13"/>
        <v>1247715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95451</v>
      </c>
      <c r="M57" s="343">
        <f t="shared" si="13"/>
        <v>94982</v>
      </c>
      <c r="N57" s="345">
        <f t="shared" si="13"/>
        <v>190433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190433</v>
      </c>
      <c r="X57" s="343">
        <f t="shared" si="13"/>
        <v>623858</v>
      </c>
      <c r="Y57" s="345">
        <f t="shared" si="13"/>
        <v>-433425</v>
      </c>
      <c r="Z57" s="336">
        <f>+IF(X57&lt;&gt;0,+(Y57/X57)*100,0)</f>
        <v>-69.47494461880748</v>
      </c>
      <c r="AA57" s="350">
        <f t="shared" si="13"/>
        <v>1247715</v>
      </c>
    </row>
    <row r="58" spans="1:27" ht="13.5">
      <c r="A58" s="361" t="s">
        <v>216</v>
      </c>
      <c r="B58" s="136"/>
      <c r="C58" s="60">
        <v>918336</v>
      </c>
      <c r="D58" s="340"/>
      <c r="E58" s="60">
        <v>1247715</v>
      </c>
      <c r="F58" s="59">
        <v>1247715</v>
      </c>
      <c r="G58" s="59"/>
      <c r="H58" s="60"/>
      <c r="I58" s="60"/>
      <c r="J58" s="59"/>
      <c r="K58" s="59"/>
      <c r="L58" s="60">
        <v>95451</v>
      </c>
      <c r="M58" s="60">
        <v>94982</v>
      </c>
      <c r="N58" s="59">
        <v>190433</v>
      </c>
      <c r="O58" s="59"/>
      <c r="P58" s="60"/>
      <c r="Q58" s="60"/>
      <c r="R58" s="59"/>
      <c r="S58" s="59"/>
      <c r="T58" s="60"/>
      <c r="U58" s="60"/>
      <c r="V58" s="59"/>
      <c r="W58" s="59">
        <v>190433</v>
      </c>
      <c r="X58" s="60">
        <v>623858</v>
      </c>
      <c r="Y58" s="59">
        <v>-433425</v>
      </c>
      <c r="Z58" s="61">
        <v>-69.47</v>
      </c>
      <c r="AA58" s="62">
        <v>1247715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4169471</v>
      </c>
      <c r="D60" s="346">
        <f t="shared" si="14"/>
        <v>0</v>
      </c>
      <c r="E60" s="219">
        <f t="shared" si="14"/>
        <v>7571886</v>
      </c>
      <c r="F60" s="264">
        <f t="shared" si="14"/>
        <v>7571886</v>
      </c>
      <c r="G60" s="264">
        <f t="shared" si="14"/>
        <v>15314</v>
      </c>
      <c r="H60" s="219">
        <f t="shared" si="14"/>
        <v>121831</v>
      </c>
      <c r="I60" s="219">
        <f t="shared" si="14"/>
        <v>221367</v>
      </c>
      <c r="J60" s="264">
        <f t="shared" si="14"/>
        <v>358512</v>
      </c>
      <c r="K60" s="264">
        <f t="shared" si="14"/>
        <v>697801</v>
      </c>
      <c r="L60" s="219">
        <f t="shared" si="14"/>
        <v>1051744</v>
      </c>
      <c r="M60" s="219">
        <f t="shared" si="14"/>
        <v>140389</v>
      </c>
      <c r="N60" s="264">
        <f t="shared" si="14"/>
        <v>1889934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2248446</v>
      </c>
      <c r="X60" s="219">
        <f t="shared" si="14"/>
        <v>3785945</v>
      </c>
      <c r="Y60" s="264">
        <f t="shared" si="14"/>
        <v>-1537499</v>
      </c>
      <c r="Z60" s="337">
        <f>+IF(X60&lt;&gt;0,+(Y60/X60)*100,0)</f>
        <v>-40.610706177717844</v>
      </c>
      <c r="AA60" s="232">
        <f>+AA57+AA54+AA51+AA40+AA37+AA34+AA22+AA5</f>
        <v>7571886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115279</v>
      </c>
      <c r="J62" s="349">
        <f t="shared" si="15"/>
        <v>115279</v>
      </c>
      <c r="K62" s="349">
        <f t="shared" si="15"/>
        <v>31820</v>
      </c>
      <c r="L62" s="347">
        <f t="shared" si="15"/>
        <v>123084</v>
      </c>
      <c r="M62" s="347">
        <f t="shared" si="15"/>
        <v>21048</v>
      </c>
      <c r="N62" s="349">
        <f t="shared" si="15"/>
        <v>175952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291231</v>
      </c>
      <c r="X62" s="347">
        <f t="shared" si="15"/>
        <v>0</v>
      </c>
      <c r="Y62" s="349">
        <f t="shared" si="15"/>
        <v>291231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>
        <v>115279</v>
      </c>
      <c r="J64" s="59">
        <v>115279</v>
      </c>
      <c r="K64" s="59">
        <v>31820</v>
      </c>
      <c r="L64" s="60">
        <v>123084</v>
      </c>
      <c r="M64" s="60">
        <v>21048</v>
      </c>
      <c r="N64" s="59">
        <v>175952</v>
      </c>
      <c r="O64" s="59"/>
      <c r="P64" s="60"/>
      <c r="Q64" s="60"/>
      <c r="R64" s="59"/>
      <c r="S64" s="59"/>
      <c r="T64" s="60"/>
      <c r="U64" s="60"/>
      <c r="V64" s="59"/>
      <c r="W64" s="59">
        <v>291231</v>
      </c>
      <c r="X64" s="60"/>
      <c r="Y64" s="59">
        <v>291231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336556388</v>
      </c>
      <c r="D5" s="153">
        <f>SUM(D6:D8)</f>
        <v>0</v>
      </c>
      <c r="E5" s="154">
        <f t="shared" si="0"/>
        <v>332733091</v>
      </c>
      <c r="F5" s="100">
        <f t="shared" si="0"/>
        <v>332733091</v>
      </c>
      <c r="G5" s="100">
        <f t="shared" si="0"/>
        <v>130475997</v>
      </c>
      <c r="H5" s="100">
        <f t="shared" si="0"/>
        <v>2137230</v>
      </c>
      <c r="I5" s="100">
        <f t="shared" si="0"/>
        <v>1086942</v>
      </c>
      <c r="J5" s="100">
        <f t="shared" si="0"/>
        <v>133700169</v>
      </c>
      <c r="K5" s="100">
        <f t="shared" si="0"/>
        <v>1321631</v>
      </c>
      <c r="L5" s="100">
        <f t="shared" si="0"/>
        <v>4046833</v>
      </c>
      <c r="M5" s="100">
        <f t="shared" si="0"/>
        <v>103849787</v>
      </c>
      <c r="N5" s="100">
        <f t="shared" si="0"/>
        <v>109218251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242918420</v>
      </c>
      <c r="X5" s="100">
        <f t="shared" si="0"/>
        <v>166366546</v>
      </c>
      <c r="Y5" s="100">
        <f t="shared" si="0"/>
        <v>76551874</v>
      </c>
      <c r="Z5" s="137">
        <f>+IF(X5&lt;&gt;0,+(Y5/X5)*100,0)</f>
        <v>46.01398288331357</v>
      </c>
      <c r="AA5" s="153">
        <f>SUM(AA6:AA8)</f>
        <v>332733091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>
        <v>-1381</v>
      </c>
      <c r="I6" s="60">
        <v>1000</v>
      </c>
      <c r="J6" s="60">
        <v>-381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-381</v>
      </c>
      <c r="X6" s="60"/>
      <c r="Y6" s="60">
        <v>-381</v>
      </c>
      <c r="Z6" s="140">
        <v>0</v>
      </c>
      <c r="AA6" s="155"/>
    </row>
    <row r="7" spans="1:27" ht="13.5">
      <c r="A7" s="138" t="s">
        <v>76</v>
      </c>
      <c r="B7" s="136"/>
      <c r="C7" s="157">
        <v>336556388</v>
      </c>
      <c r="D7" s="157"/>
      <c r="E7" s="158">
        <v>332733091</v>
      </c>
      <c r="F7" s="159">
        <v>332733091</v>
      </c>
      <c r="G7" s="159">
        <v>130475997</v>
      </c>
      <c r="H7" s="159">
        <v>2138611</v>
      </c>
      <c r="I7" s="159">
        <v>1085942</v>
      </c>
      <c r="J7" s="159">
        <v>133700550</v>
      </c>
      <c r="K7" s="159">
        <v>1321631</v>
      </c>
      <c r="L7" s="159">
        <v>4046833</v>
      </c>
      <c r="M7" s="159">
        <v>103849787</v>
      </c>
      <c r="N7" s="159">
        <v>109218251</v>
      </c>
      <c r="O7" s="159"/>
      <c r="P7" s="159"/>
      <c r="Q7" s="159"/>
      <c r="R7" s="159"/>
      <c r="S7" s="159"/>
      <c r="T7" s="159"/>
      <c r="U7" s="159"/>
      <c r="V7" s="159"/>
      <c r="W7" s="159">
        <v>242918801</v>
      </c>
      <c r="X7" s="159">
        <v>166366546</v>
      </c>
      <c r="Y7" s="159">
        <v>76552255</v>
      </c>
      <c r="Z7" s="141">
        <v>46.01</v>
      </c>
      <c r="AA7" s="157">
        <v>332733091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89000</v>
      </c>
      <c r="M15" s="100">
        <f t="shared" si="2"/>
        <v>801000</v>
      </c>
      <c r="N15" s="100">
        <f t="shared" si="2"/>
        <v>890000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890000</v>
      </c>
      <c r="X15" s="100">
        <f t="shared" si="2"/>
        <v>445000</v>
      </c>
      <c r="Y15" s="100">
        <f t="shared" si="2"/>
        <v>445000</v>
      </c>
      <c r="Z15" s="137">
        <f>+IF(X15&lt;&gt;0,+(Y15/X15)*100,0)</f>
        <v>100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1000000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>
        <v>89000</v>
      </c>
      <c r="M16" s="60">
        <v>801000</v>
      </c>
      <c r="N16" s="60">
        <v>890000</v>
      </c>
      <c r="O16" s="60"/>
      <c r="P16" s="60"/>
      <c r="Q16" s="60"/>
      <c r="R16" s="60"/>
      <c r="S16" s="60"/>
      <c r="T16" s="60"/>
      <c r="U16" s="60"/>
      <c r="V16" s="60"/>
      <c r="W16" s="60">
        <v>890000</v>
      </c>
      <c r="X16" s="60">
        <v>445000</v>
      </c>
      <c r="Y16" s="60">
        <v>445000</v>
      </c>
      <c r="Z16" s="140">
        <v>100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337556388</v>
      </c>
      <c r="D25" s="168">
        <f>+D5+D9+D15+D19+D24</f>
        <v>0</v>
      </c>
      <c r="E25" s="169">
        <f t="shared" si="4"/>
        <v>333623091</v>
      </c>
      <c r="F25" s="73">
        <f t="shared" si="4"/>
        <v>333623091</v>
      </c>
      <c r="G25" s="73">
        <f t="shared" si="4"/>
        <v>130475997</v>
      </c>
      <c r="H25" s="73">
        <f t="shared" si="4"/>
        <v>2137230</v>
      </c>
      <c r="I25" s="73">
        <f t="shared" si="4"/>
        <v>1086942</v>
      </c>
      <c r="J25" s="73">
        <f t="shared" si="4"/>
        <v>133700169</v>
      </c>
      <c r="K25" s="73">
        <f t="shared" si="4"/>
        <v>1321631</v>
      </c>
      <c r="L25" s="73">
        <f t="shared" si="4"/>
        <v>4135833</v>
      </c>
      <c r="M25" s="73">
        <f t="shared" si="4"/>
        <v>104650787</v>
      </c>
      <c r="N25" s="73">
        <f t="shared" si="4"/>
        <v>110108251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243808420</v>
      </c>
      <c r="X25" s="73">
        <f t="shared" si="4"/>
        <v>166811546</v>
      </c>
      <c r="Y25" s="73">
        <f t="shared" si="4"/>
        <v>76996874</v>
      </c>
      <c r="Z25" s="170">
        <f>+IF(X25&lt;&gt;0,+(Y25/X25)*100,0)</f>
        <v>46.15800035808073</v>
      </c>
      <c r="AA25" s="168">
        <f>+AA5+AA9+AA15+AA19+AA24</f>
        <v>333623091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74713833</v>
      </c>
      <c r="D28" s="153">
        <f>SUM(D29:D31)</f>
        <v>0</v>
      </c>
      <c r="E28" s="154">
        <f t="shared" si="5"/>
        <v>162828599</v>
      </c>
      <c r="F28" s="100">
        <f t="shared" si="5"/>
        <v>162828599</v>
      </c>
      <c r="G28" s="100">
        <f t="shared" si="5"/>
        <v>5091697</v>
      </c>
      <c r="H28" s="100">
        <f t="shared" si="5"/>
        <v>7431237</v>
      </c>
      <c r="I28" s="100">
        <f t="shared" si="5"/>
        <v>9169668</v>
      </c>
      <c r="J28" s="100">
        <f t="shared" si="5"/>
        <v>21692602</v>
      </c>
      <c r="K28" s="100">
        <f t="shared" si="5"/>
        <v>7239910</v>
      </c>
      <c r="L28" s="100">
        <f t="shared" si="5"/>
        <v>9118735</v>
      </c>
      <c r="M28" s="100">
        <f t="shared" si="5"/>
        <v>4600165</v>
      </c>
      <c r="N28" s="100">
        <f t="shared" si="5"/>
        <v>20958810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42651412</v>
      </c>
      <c r="X28" s="100">
        <f t="shared" si="5"/>
        <v>81414301</v>
      </c>
      <c r="Y28" s="100">
        <f t="shared" si="5"/>
        <v>-38762889</v>
      </c>
      <c r="Z28" s="137">
        <f>+IF(X28&lt;&gt;0,+(Y28/X28)*100,0)</f>
        <v>-47.61189192056074</v>
      </c>
      <c r="AA28" s="153">
        <f>SUM(AA29:AA31)</f>
        <v>162828599</v>
      </c>
    </row>
    <row r="29" spans="1:27" ht="13.5">
      <c r="A29" s="138" t="s">
        <v>75</v>
      </c>
      <c r="B29" s="136"/>
      <c r="C29" s="155">
        <v>38393484</v>
      </c>
      <c r="D29" s="155"/>
      <c r="E29" s="156">
        <v>73731367</v>
      </c>
      <c r="F29" s="60">
        <v>73731367</v>
      </c>
      <c r="G29" s="60">
        <v>3004159</v>
      </c>
      <c r="H29" s="60">
        <v>4570151</v>
      </c>
      <c r="I29" s="60">
        <v>4691575</v>
      </c>
      <c r="J29" s="60">
        <v>12265885</v>
      </c>
      <c r="K29" s="60">
        <v>5067779</v>
      </c>
      <c r="L29" s="60">
        <v>6332174</v>
      </c>
      <c r="M29" s="60">
        <v>1264276</v>
      </c>
      <c r="N29" s="60">
        <v>12664229</v>
      </c>
      <c r="O29" s="60"/>
      <c r="P29" s="60"/>
      <c r="Q29" s="60"/>
      <c r="R29" s="60"/>
      <c r="S29" s="60"/>
      <c r="T29" s="60"/>
      <c r="U29" s="60"/>
      <c r="V29" s="60"/>
      <c r="W29" s="60">
        <v>24930114</v>
      </c>
      <c r="X29" s="60">
        <v>36865684</v>
      </c>
      <c r="Y29" s="60">
        <v>-11935570</v>
      </c>
      <c r="Z29" s="140">
        <v>-32.38</v>
      </c>
      <c r="AA29" s="155">
        <v>73731367</v>
      </c>
    </row>
    <row r="30" spans="1:27" ht="13.5">
      <c r="A30" s="138" t="s">
        <v>76</v>
      </c>
      <c r="B30" s="136"/>
      <c r="C30" s="157">
        <v>15188511</v>
      </c>
      <c r="D30" s="157"/>
      <c r="E30" s="158">
        <v>37397637</v>
      </c>
      <c r="F30" s="159">
        <v>37397637</v>
      </c>
      <c r="G30" s="159">
        <v>710953</v>
      </c>
      <c r="H30" s="159">
        <v>770616</v>
      </c>
      <c r="I30" s="159">
        <v>2822700</v>
      </c>
      <c r="J30" s="159">
        <v>4304269</v>
      </c>
      <c r="K30" s="159">
        <v>767634</v>
      </c>
      <c r="L30" s="159">
        <v>1217992</v>
      </c>
      <c r="M30" s="159">
        <v>1536305</v>
      </c>
      <c r="N30" s="159">
        <v>3521931</v>
      </c>
      <c r="O30" s="159"/>
      <c r="P30" s="159"/>
      <c r="Q30" s="159"/>
      <c r="R30" s="159"/>
      <c r="S30" s="159"/>
      <c r="T30" s="159"/>
      <c r="U30" s="159"/>
      <c r="V30" s="159"/>
      <c r="W30" s="159">
        <v>7826200</v>
      </c>
      <c r="X30" s="159">
        <v>18698819</v>
      </c>
      <c r="Y30" s="159">
        <v>-10872619</v>
      </c>
      <c r="Z30" s="141">
        <v>-58.15</v>
      </c>
      <c r="AA30" s="157">
        <v>37397637</v>
      </c>
    </row>
    <row r="31" spans="1:27" ht="13.5">
      <c r="A31" s="138" t="s">
        <v>77</v>
      </c>
      <c r="B31" s="136"/>
      <c r="C31" s="155">
        <v>21131838</v>
      </c>
      <c r="D31" s="155"/>
      <c r="E31" s="156">
        <v>51699595</v>
      </c>
      <c r="F31" s="60">
        <v>51699595</v>
      </c>
      <c r="G31" s="60">
        <v>1376585</v>
      </c>
      <c r="H31" s="60">
        <v>2090470</v>
      </c>
      <c r="I31" s="60">
        <v>1655393</v>
      </c>
      <c r="J31" s="60">
        <v>5122448</v>
      </c>
      <c r="K31" s="60">
        <v>1404497</v>
      </c>
      <c r="L31" s="60">
        <v>1568569</v>
      </c>
      <c r="M31" s="60">
        <v>1799584</v>
      </c>
      <c r="N31" s="60">
        <v>4772650</v>
      </c>
      <c r="O31" s="60"/>
      <c r="P31" s="60"/>
      <c r="Q31" s="60"/>
      <c r="R31" s="60"/>
      <c r="S31" s="60"/>
      <c r="T31" s="60"/>
      <c r="U31" s="60"/>
      <c r="V31" s="60"/>
      <c r="W31" s="60">
        <v>9895098</v>
      </c>
      <c r="X31" s="60">
        <v>25849798</v>
      </c>
      <c r="Y31" s="60">
        <v>-15954700</v>
      </c>
      <c r="Z31" s="140">
        <v>-61.72</v>
      </c>
      <c r="AA31" s="155">
        <v>51699595</v>
      </c>
    </row>
    <row r="32" spans="1:27" ht="13.5">
      <c r="A32" s="135" t="s">
        <v>78</v>
      </c>
      <c r="B32" s="136"/>
      <c r="C32" s="153">
        <f aca="true" t="shared" si="6" ref="C32:Y32">SUM(C33:C37)</f>
        <v>25290621</v>
      </c>
      <c r="D32" s="153">
        <f>SUM(D33:D37)</f>
        <v>0</v>
      </c>
      <c r="E32" s="154">
        <f t="shared" si="6"/>
        <v>47138108</v>
      </c>
      <c r="F32" s="100">
        <f t="shared" si="6"/>
        <v>47138108</v>
      </c>
      <c r="G32" s="100">
        <f t="shared" si="6"/>
        <v>1518719</v>
      </c>
      <c r="H32" s="100">
        <f t="shared" si="6"/>
        <v>1914859</v>
      </c>
      <c r="I32" s="100">
        <f t="shared" si="6"/>
        <v>2689865</v>
      </c>
      <c r="J32" s="100">
        <f t="shared" si="6"/>
        <v>6123443</v>
      </c>
      <c r="K32" s="100">
        <f t="shared" si="6"/>
        <v>2834818</v>
      </c>
      <c r="L32" s="100">
        <f t="shared" si="6"/>
        <v>6088686</v>
      </c>
      <c r="M32" s="100">
        <f t="shared" si="6"/>
        <v>2820660</v>
      </c>
      <c r="N32" s="100">
        <f t="shared" si="6"/>
        <v>11744164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17867607</v>
      </c>
      <c r="X32" s="100">
        <f t="shared" si="6"/>
        <v>23569054</v>
      </c>
      <c r="Y32" s="100">
        <f t="shared" si="6"/>
        <v>-5701447</v>
      </c>
      <c r="Z32" s="137">
        <f>+IF(X32&lt;&gt;0,+(Y32/X32)*100,0)</f>
        <v>-24.19039389531714</v>
      </c>
      <c r="AA32" s="153">
        <f>SUM(AA33:AA37)</f>
        <v>47138108</v>
      </c>
    </row>
    <row r="33" spans="1:27" ht="13.5">
      <c r="A33" s="138" t="s">
        <v>79</v>
      </c>
      <c r="B33" s="136"/>
      <c r="C33" s="155">
        <v>10583671</v>
      </c>
      <c r="D33" s="155"/>
      <c r="E33" s="156">
        <v>13639328</v>
      </c>
      <c r="F33" s="60">
        <v>13639328</v>
      </c>
      <c r="G33" s="60">
        <v>358809</v>
      </c>
      <c r="H33" s="60">
        <v>354422</v>
      </c>
      <c r="I33" s="60">
        <v>636921</v>
      </c>
      <c r="J33" s="60">
        <v>1350152</v>
      </c>
      <c r="K33" s="60">
        <v>324401</v>
      </c>
      <c r="L33" s="60">
        <v>387242</v>
      </c>
      <c r="M33" s="60">
        <v>748943</v>
      </c>
      <c r="N33" s="60">
        <v>1460586</v>
      </c>
      <c r="O33" s="60"/>
      <c r="P33" s="60"/>
      <c r="Q33" s="60"/>
      <c r="R33" s="60"/>
      <c r="S33" s="60"/>
      <c r="T33" s="60"/>
      <c r="U33" s="60"/>
      <c r="V33" s="60"/>
      <c r="W33" s="60">
        <v>2810738</v>
      </c>
      <c r="X33" s="60">
        <v>6819664</v>
      </c>
      <c r="Y33" s="60">
        <v>-4008926</v>
      </c>
      <c r="Z33" s="140">
        <v>-58.78</v>
      </c>
      <c r="AA33" s="155">
        <v>13639328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14706950</v>
      </c>
      <c r="D35" s="155"/>
      <c r="E35" s="156">
        <v>33498780</v>
      </c>
      <c r="F35" s="60">
        <v>33498780</v>
      </c>
      <c r="G35" s="60">
        <v>1159910</v>
      </c>
      <c r="H35" s="60">
        <v>1560437</v>
      </c>
      <c r="I35" s="60">
        <v>2052944</v>
      </c>
      <c r="J35" s="60">
        <v>4773291</v>
      </c>
      <c r="K35" s="60">
        <v>2510417</v>
      </c>
      <c r="L35" s="60">
        <v>5701444</v>
      </c>
      <c r="M35" s="60">
        <v>2071717</v>
      </c>
      <c r="N35" s="60">
        <v>10283578</v>
      </c>
      <c r="O35" s="60"/>
      <c r="P35" s="60"/>
      <c r="Q35" s="60"/>
      <c r="R35" s="60"/>
      <c r="S35" s="60"/>
      <c r="T35" s="60"/>
      <c r="U35" s="60"/>
      <c r="V35" s="60"/>
      <c r="W35" s="60">
        <v>15056869</v>
      </c>
      <c r="X35" s="60">
        <v>16749390</v>
      </c>
      <c r="Y35" s="60">
        <v>-1692521</v>
      </c>
      <c r="Z35" s="140">
        <v>-10.1</v>
      </c>
      <c r="AA35" s="155">
        <v>33498780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266484085</v>
      </c>
      <c r="D38" s="153">
        <f>SUM(D39:D41)</f>
        <v>0</v>
      </c>
      <c r="E38" s="154">
        <f t="shared" si="7"/>
        <v>507992682</v>
      </c>
      <c r="F38" s="100">
        <f t="shared" si="7"/>
        <v>507992682</v>
      </c>
      <c r="G38" s="100">
        <f t="shared" si="7"/>
        <v>9948116</v>
      </c>
      <c r="H38" s="100">
        <f t="shared" si="7"/>
        <v>23700512</v>
      </c>
      <c r="I38" s="100">
        <f t="shared" si="7"/>
        <v>18129305</v>
      </c>
      <c r="J38" s="100">
        <f t="shared" si="7"/>
        <v>51777933</v>
      </c>
      <c r="K38" s="100">
        <f t="shared" si="7"/>
        <v>21870320</v>
      </c>
      <c r="L38" s="100">
        <f t="shared" si="7"/>
        <v>26181331</v>
      </c>
      <c r="M38" s="100">
        <f t="shared" si="7"/>
        <v>24086246</v>
      </c>
      <c r="N38" s="100">
        <f t="shared" si="7"/>
        <v>72137897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123915830</v>
      </c>
      <c r="X38" s="100">
        <f t="shared" si="7"/>
        <v>253996342</v>
      </c>
      <c r="Y38" s="100">
        <f t="shared" si="7"/>
        <v>-130080512</v>
      </c>
      <c r="Z38" s="137">
        <f>+IF(X38&lt;&gt;0,+(Y38/X38)*100,0)</f>
        <v>-51.21353755559204</v>
      </c>
      <c r="AA38" s="153">
        <f>SUM(AA39:AA41)</f>
        <v>507992682</v>
      </c>
    </row>
    <row r="39" spans="1:27" ht="13.5">
      <c r="A39" s="138" t="s">
        <v>85</v>
      </c>
      <c r="B39" s="136"/>
      <c r="C39" s="155">
        <v>234610160</v>
      </c>
      <c r="D39" s="155"/>
      <c r="E39" s="156">
        <v>446677405</v>
      </c>
      <c r="F39" s="60">
        <v>446677405</v>
      </c>
      <c r="G39" s="60">
        <v>7090809</v>
      </c>
      <c r="H39" s="60">
        <v>17438471</v>
      </c>
      <c r="I39" s="60">
        <v>14872099</v>
      </c>
      <c r="J39" s="60">
        <v>39401379</v>
      </c>
      <c r="K39" s="60">
        <v>18068004</v>
      </c>
      <c r="L39" s="60">
        <v>23295329</v>
      </c>
      <c r="M39" s="60">
        <v>18929745</v>
      </c>
      <c r="N39" s="60">
        <v>60293078</v>
      </c>
      <c r="O39" s="60"/>
      <c r="P39" s="60"/>
      <c r="Q39" s="60"/>
      <c r="R39" s="60"/>
      <c r="S39" s="60"/>
      <c r="T39" s="60"/>
      <c r="U39" s="60"/>
      <c r="V39" s="60"/>
      <c r="W39" s="60">
        <v>99694457</v>
      </c>
      <c r="X39" s="60">
        <v>223338703</v>
      </c>
      <c r="Y39" s="60">
        <v>-123644246</v>
      </c>
      <c r="Z39" s="140">
        <v>-55.36</v>
      </c>
      <c r="AA39" s="155">
        <v>446677405</v>
      </c>
    </row>
    <row r="40" spans="1:27" ht="13.5">
      <c r="A40" s="138" t="s">
        <v>86</v>
      </c>
      <c r="B40" s="136"/>
      <c r="C40" s="155">
        <v>31287056</v>
      </c>
      <c r="D40" s="155"/>
      <c r="E40" s="156">
        <v>33574122</v>
      </c>
      <c r="F40" s="60">
        <v>33574122</v>
      </c>
      <c r="G40" s="60">
        <v>2783471</v>
      </c>
      <c r="H40" s="60">
        <v>6166322</v>
      </c>
      <c r="I40" s="60">
        <v>2983903</v>
      </c>
      <c r="J40" s="60">
        <v>11933696</v>
      </c>
      <c r="K40" s="60">
        <v>3618630</v>
      </c>
      <c r="L40" s="60">
        <v>2436950</v>
      </c>
      <c r="M40" s="60">
        <v>4949812</v>
      </c>
      <c r="N40" s="60">
        <v>11005392</v>
      </c>
      <c r="O40" s="60"/>
      <c r="P40" s="60"/>
      <c r="Q40" s="60"/>
      <c r="R40" s="60"/>
      <c r="S40" s="60"/>
      <c r="T40" s="60"/>
      <c r="U40" s="60"/>
      <c r="V40" s="60"/>
      <c r="W40" s="60">
        <v>22939088</v>
      </c>
      <c r="X40" s="60">
        <v>16787061</v>
      </c>
      <c r="Y40" s="60">
        <v>6152027</v>
      </c>
      <c r="Z40" s="140">
        <v>36.65</v>
      </c>
      <c r="AA40" s="155">
        <v>33574122</v>
      </c>
    </row>
    <row r="41" spans="1:27" ht="13.5">
      <c r="A41" s="138" t="s">
        <v>87</v>
      </c>
      <c r="B41" s="136"/>
      <c r="C41" s="155">
        <v>586869</v>
      </c>
      <c r="D41" s="155"/>
      <c r="E41" s="156">
        <v>27741155</v>
      </c>
      <c r="F41" s="60">
        <v>27741155</v>
      </c>
      <c r="G41" s="60">
        <v>73836</v>
      </c>
      <c r="H41" s="60">
        <v>95719</v>
      </c>
      <c r="I41" s="60">
        <v>273303</v>
      </c>
      <c r="J41" s="60">
        <v>442858</v>
      </c>
      <c r="K41" s="60">
        <v>183686</v>
      </c>
      <c r="L41" s="60">
        <v>449052</v>
      </c>
      <c r="M41" s="60">
        <v>206689</v>
      </c>
      <c r="N41" s="60">
        <v>839427</v>
      </c>
      <c r="O41" s="60"/>
      <c r="P41" s="60"/>
      <c r="Q41" s="60"/>
      <c r="R41" s="60"/>
      <c r="S41" s="60"/>
      <c r="T41" s="60"/>
      <c r="U41" s="60"/>
      <c r="V41" s="60"/>
      <c r="W41" s="60">
        <v>1282285</v>
      </c>
      <c r="X41" s="60">
        <v>13870578</v>
      </c>
      <c r="Y41" s="60">
        <v>-12588293</v>
      </c>
      <c r="Z41" s="140">
        <v>-90.76</v>
      </c>
      <c r="AA41" s="155">
        <v>27741155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1113545</v>
      </c>
      <c r="D47" s="153"/>
      <c r="E47" s="154">
        <v>15511142</v>
      </c>
      <c r="F47" s="100">
        <v>15511142</v>
      </c>
      <c r="G47" s="100">
        <v>320034</v>
      </c>
      <c r="H47" s="100">
        <v>132467</v>
      </c>
      <c r="I47" s="100">
        <v>86290</v>
      </c>
      <c r="J47" s="100">
        <v>538791</v>
      </c>
      <c r="K47" s="100">
        <v>566000</v>
      </c>
      <c r="L47" s="100">
        <v>196957</v>
      </c>
      <c r="M47" s="100">
        <v>274050</v>
      </c>
      <c r="N47" s="100">
        <v>1037007</v>
      </c>
      <c r="O47" s="100"/>
      <c r="P47" s="100"/>
      <c r="Q47" s="100"/>
      <c r="R47" s="100"/>
      <c r="S47" s="100"/>
      <c r="T47" s="100"/>
      <c r="U47" s="100"/>
      <c r="V47" s="100"/>
      <c r="W47" s="100">
        <v>1575798</v>
      </c>
      <c r="X47" s="100">
        <v>7755571</v>
      </c>
      <c r="Y47" s="100">
        <v>-6179773</v>
      </c>
      <c r="Z47" s="137">
        <v>-79.68</v>
      </c>
      <c r="AA47" s="153">
        <v>15511142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367602084</v>
      </c>
      <c r="D48" s="168">
        <f>+D28+D32+D38+D42+D47</f>
        <v>0</v>
      </c>
      <c r="E48" s="169">
        <f t="shared" si="9"/>
        <v>733470531</v>
      </c>
      <c r="F48" s="73">
        <f t="shared" si="9"/>
        <v>733470531</v>
      </c>
      <c r="G48" s="73">
        <f t="shared" si="9"/>
        <v>16878566</v>
      </c>
      <c r="H48" s="73">
        <f t="shared" si="9"/>
        <v>33179075</v>
      </c>
      <c r="I48" s="73">
        <f t="shared" si="9"/>
        <v>30075128</v>
      </c>
      <c r="J48" s="73">
        <f t="shared" si="9"/>
        <v>80132769</v>
      </c>
      <c r="K48" s="73">
        <f t="shared" si="9"/>
        <v>32511048</v>
      </c>
      <c r="L48" s="73">
        <f t="shared" si="9"/>
        <v>41585709</v>
      </c>
      <c r="M48" s="73">
        <f t="shared" si="9"/>
        <v>31781121</v>
      </c>
      <c r="N48" s="73">
        <f t="shared" si="9"/>
        <v>105877878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186010647</v>
      </c>
      <c r="X48" s="73">
        <f t="shared" si="9"/>
        <v>366735268</v>
      </c>
      <c r="Y48" s="73">
        <f t="shared" si="9"/>
        <v>-180724621</v>
      </c>
      <c r="Z48" s="170">
        <f>+IF(X48&lt;&gt;0,+(Y48/X48)*100,0)</f>
        <v>-49.2793131093135</v>
      </c>
      <c r="AA48" s="168">
        <f>+AA28+AA32+AA38+AA42+AA47</f>
        <v>733470531</v>
      </c>
    </row>
    <row r="49" spans="1:27" ht="13.5">
      <c r="A49" s="148" t="s">
        <v>49</v>
      </c>
      <c r="B49" s="149"/>
      <c r="C49" s="171">
        <f aca="true" t="shared" si="10" ref="C49:Y49">+C25-C48</f>
        <v>-30045696</v>
      </c>
      <c r="D49" s="171">
        <f>+D25-D48</f>
        <v>0</v>
      </c>
      <c r="E49" s="172">
        <f t="shared" si="10"/>
        <v>-399847440</v>
      </c>
      <c r="F49" s="173">
        <f t="shared" si="10"/>
        <v>-399847440</v>
      </c>
      <c r="G49" s="173">
        <f t="shared" si="10"/>
        <v>113597431</v>
      </c>
      <c r="H49" s="173">
        <f t="shared" si="10"/>
        <v>-31041845</v>
      </c>
      <c r="I49" s="173">
        <f t="shared" si="10"/>
        <v>-28988186</v>
      </c>
      <c r="J49" s="173">
        <f t="shared" si="10"/>
        <v>53567400</v>
      </c>
      <c r="K49" s="173">
        <f t="shared" si="10"/>
        <v>-31189417</v>
      </c>
      <c r="L49" s="173">
        <f t="shared" si="10"/>
        <v>-37449876</v>
      </c>
      <c r="M49" s="173">
        <f t="shared" si="10"/>
        <v>72869666</v>
      </c>
      <c r="N49" s="173">
        <f t="shared" si="10"/>
        <v>4230373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57797773</v>
      </c>
      <c r="X49" s="173">
        <f>IF(F25=F48,0,X25-X48)</f>
        <v>-199923722</v>
      </c>
      <c r="Y49" s="173">
        <f t="shared" si="10"/>
        <v>257721495</v>
      </c>
      <c r="Z49" s="174">
        <f>+IF(X49&lt;&gt;0,+(Y49/X49)*100,0)</f>
        <v>-128.90991245150988</v>
      </c>
      <c r="AA49" s="171">
        <f>+AA25-AA48</f>
        <v>-399847440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129828</v>
      </c>
      <c r="D12" s="155">
        <v>0</v>
      </c>
      <c r="E12" s="156">
        <v>100000</v>
      </c>
      <c r="F12" s="60">
        <v>100000</v>
      </c>
      <c r="G12" s="60">
        <v>6785</v>
      </c>
      <c r="H12" s="60">
        <v>5404</v>
      </c>
      <c r="I12" s="60">
        <v>7785</v>
      </c>
      <c r="J12" s="60">
        <v>19974</v>
      </c>
      <c r="K12" s="60">
        <v>7048</v>
      </c>
      <c r="L12" s="60">
        <v>6785</v>
      </c>
      <c r="M12" s="60">
        <v>6785</v>
      </c>
      <c r="N12" s="60">
        <v>20618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40592</v>
      </c>
      <c r="X12" s="60">
        <v>50000</v>
      </c>
      <c r="Y12" s="60">
        <v>-9408</v>
      </c>
      <c r="Z12" s="140">
        <v>-18.82</v>
      </c>
      <c r="AA12" s="155">
        <v>100000</v>
      </c>
    </row>
    <row r="13" spans="1:27" ht="13.5">
      <c r="A13" s="181" t="s">
        <v>109</v>
      </c>
      <c r="B13" s="185"/>
      <c r="C13" s="155">
        <v>29655700</v>
      </c>
      <c r="D13" s="155">
        <v>0</v>
      </c>
      <c r="E13" s="156">
        <v>18060000</v>
      </c>
      <c r="F13" s="60">
        <v>18060000</v>
      </c>
      <c r="G13" s="60">
        <v>1695484</v>
      </c>
      <c r="H13" s="60">
        <v>1580971</v>
      </c>
      <c r="I13" s="60">
        <v>1091911</v>
      </c>
      <c r="J13" s="60">
        <v>4368366</v>
      </c>
      <c r="K13" s="60">
        <v>1159686</v>
      </c>
      <c r="L13" s="60">
        <v>3113790</v>
      </c>
      <c r="M13" s="60">
        <v>338102</v>
      </c>
      <c r="N13" s="60">
        <v>4611578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8979944</v>
      </c>
      <c r="X13" s="60">
        <v>9030000</v>
      </c>
      <c r="Y13" s="60">
        <v>-50056</v>
      </c>
      <c r="Z13" s="140">
        <v>-0.55</v>
      </c>
      <c r="AA13" s="155">
        <v>18060000</v>
      </c>
    </row>
    <row r="14" spans="1:27" ht="13.5">
      <c r="A14" s="181" t="s">
        <v>110</v>
      </c>
      <c r="B14" s="185"/>
      <c r="C14" s="155">
        <v>1025</v>
      </c>
      <c r="D14" s="155">
        <v>0</v>
      </c>
      <c r="E14" s="156">
        <v>5000</v>
      </c>
      <c r="F14" s="60">
        <v>5000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2500</v>
      </c>
      <c r="Y14" s="60">
        <v>-2500</v>
      </c>
      <c r="Z14" s="140">
        <v>-100</v>
      </c>
      <c r="AA14" s="155">
        <v>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303175000</v>
      </c>
      <c r="D19" s="155">
        <v>0</v>
      </c>
      <c r="E19" s="156">
        <v>313592000</v>
      </c>
      <c r="F19" s="60">
        <v>313592000</v>
      </c>
      <c r="G19" s="60">
        <v>128688000</v>
      </c>
      <c r="H19" s="60">
        <v>400000</v>
      </c>
      <c r="I19" s="60">
        <v>0</v>
      </c>
      <c r="J19" s="60">
        <v>129088000</v>
      </c>
      <c r="K19" s="60">
        <v>60000</v>
      </c>
      <c r="L19" s="60">
        <v>895606</v>
      </c>
      <c r="M19" s="60">
        <v>104003401</v>
      </c>
      <c r="N19" s="60">
        <v>104959007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234047007</v>
      </c>
      <c r="X19" s="60">
        <v>156796000</v>
      </c>
      <c r="Y19" s="60">
        <v>77251007</v>
      </c>
      <c r="Z19" s="140">
        <v>49.27</v>
      </c>
      <c r="AA19" s="155">
        <v>313592000</v>
      </c>
    </row>
    <row r="20" spans="1:27" ht="13.5">
      <c r="A20" s="181" t="s">
        <v>35</v>
      </c>
      <c r="B20" s="185"/>
      <c r="C20" s="155">
        <v>4588407</v>
      </c>
      <c r="D20" s="155">
        <v>0</v>
      </c>
      <c r="E20" s="156">
        <v>1866091</v>
      </c>
      <c r="F20" s="54">
        <v>1866091</v>
      </c>
      <c r="G20" s="54">
        <v>0</v>
      </c>
      <c r="H20" s="54">
        <v>0</v>
      </c>
      <c r="I20" s="54">
        <v>-12754</v>
      </c>
      <c r="J20" s="54">
        <v>-12754</v>
      </c>
      <c r="K20" s="54">
        <v>0</v>
      </c>
      <c r="L20" s="54">
        <v>119652</v>
      </c>
      <c r="M20" s="54">
        <v>302499</v>
      </c>
      <c r="N20" s="54">
        <v>422151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409397</v>
      </c>
      <c r="X20" s="54">
        <v>933046</v>
      </c>
      <c r="Y20" s="54">
        <v>-523649</v>
      </c>
      <c r="Z20" s="184">
        <v>-56.12</v>
      </c>
      <c r="AA20" s="130">
        <v>1866091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337549960</v>
      </c>
      <c r="D22" s="188">
        <f>SUM(D5:D21)</f>
        <v>0</v>
      </c>
      <c r="E22" s="189">
        <f t="shared" si="0"/>
        <v>333623091</v>
      </c>
      <c r="F22" s="190">
        <f t="shared" si="0"/>
        <v>333623091</v>
      </c>
      <c r="G22" s="190">
        <f t="shared" si="0"/>
        <v>130390269</v>
      </c>
      <c r="H22" s="190">
        <f t="shared" si="0"/>
        <v>1986375</v>
      </c>
      <c r="I22" s="190">
        <f t="shared" si="0"/>
        <v>1086942</v>
      </c>
      <c r="J22" s="190">
        <f t="shared" si="0"/>
        <v>133463586</v>
      </c>
      <c r="K22" s="190">
        <f t="shared" si="0"/>
        <v>1226734</v>
      </c>
      <c r="L22" s="190">
        <f t="shared" si="0"/>
        <v>4135833</v>
      </c>
      <c r="M22" s="190">
        <f t="shared" si="0"/>
        <v>104650787</v>
      </c>
      <c r="N22" s="190">
        <f t="shared" si="0"/>
        <v>110013354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243476940</v>
      </c>
      <c r="X22" s="190">
        <f t="shared" si="0"/>
        <v>166811546</v>
      </c>
      <c r="Y22" s="190">
        <f t="shared" si="0"/>
        <v>76665394</v>
      </c>
      <c r="Z22" s="191">
        <f>+IF(X22&lt;&gt;0,+(Y22/X22)*100,0)</f>
        <v>45.959285096488465</v>
      </c>
      <c r="AA22" s="188">
        <f>SUM(AA5:AA21)</f>
        <v>333623091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59490337</v>
      </c>
      <c r="D25" s="155">
        <v>0</v>
      </c>
      <c r="E25" s="156">
        <v>121100937</v>
      </c>
      <c r="F25" s="60">
        <v>121100937</v>
      </c>
      <c r="G25" s="60">
        <v>5204618</v>
      </c>
      <c r="H25" s="60">
        <v>5091440</v>
      </c>
      <c r="I25" s="60">
        <v>4861087</v>
      </c>
      <c r="J25" s="60">
        <v>15157145</v>
      </c>
      <c r="K25" s="60">
        <v>5333096</v>
      </c>
      <c r="L25" s="60">
        <v>5199961</v>
      </c>
      <c r="M25" s="60">
        <v>5258481</v>
      </c>
      <c r="N25" s="60">
        <v>15791538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30948683</v>
      </c>
      <c r="X25" s="60">
        <v>60550469</v>
      </c>
      <c r="Y25" s="60">
        <v>-29601786</v>
      </c>
      <c r="Z25" s="140">
        <v>-48.89</v>
      </c>
      <c r="AA25" s="155">
        <v>121100937</v>
      </c>
    </row>
    <row r="26" spans="1:27" ht="13.5">
      <c r="A26" s="183" t="s">
        <v>38</v>
      </c>
      <c r="B26" s="182"/>
      <c r="C26" s="155">
        <v>11147987</v>
      </c>
      <c r="D26" s="155">
        <v>0</v>
      </c>
      <c r="E26" s="156">
        <v>14578955</v>
      </c>
      <c r="F26" s="60">
        <v>14578955</v>
      </c>
      <c r="G26" s="60">
        <v>904736</v>
      </c>
      <c r="H26" s="60">
        <v>929271</v>
      </c>
      <c r="I26" s="60">
        <v>902712</v>
      </c>
      <c r="J26" s="60">
        <v>2736719</v>
      </c>
      <c r="K26" s="60">
        <v>901247</v>
      </c>
      <c r="L26" s="60">
        <v>904511</v>
      </c>
      <c r="M26" s="60">
        <v>958364</v>
      </c>
      <c r="N26" s="60">
        <v>2764122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5500841</v>
      </c>
      <c r="X26" s="60">
        <v>7289478</v>
      </c>
      <c r="Y26" s="60">
        <v>-1788637</v>
      </c>
      <c r="Z26" s="140">
        <v>-24.54</v>
      </c>
      <c r="AA26" s="155">
        <v>14578955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</v>
      </c>
      <c r="F27" s="60">
        <v>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</v>
      </c>
      <c r="Y27" s="60">
        <v>-10000</v>
      </c>
      <c r="Z27" s="140">
        <v>-100</v>
      </c>
      <c r="AA27" s="155">
        <v>20000</v>
      </c>
    </row>
    <row r="28" spans="1:27" ht="13.5">
      <c r="A28" s="183" t="s">
        <v>39</v>
      </c>
      <c r="B28" s="182"/>
      <c r="C28" s="155">
        <v>8220172</v>
      </c>
      <c r="D28" s="155">
        <v>0</v>
      </c>
      <c r="E28" s="156">
        <v>6860704</v>
      </c>
      <c r="F28" s="60">
        <v>6860704</v>
      </c>
      <c r="G28" s="60">
        <v>667981</v>
      </c>
      <c r="H28" s="60">
        <v>682265</v>
      </c>
      <c r="I28" s="60">
        <v>681673</v>
      </c>
      <c r="J28" s="60">
        <v>2031919</v>
      </c>
      <c r="K28" s="60">
        <v>681736</v>
      </c>
      <c r="L28" s="60">
        <v>708637</v>
      </c>
      <c r="M28" s="60">
        <v>708916</v>
      </c>
      <c r="N28" s="60">
        <v>2099289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4131208</v>
      </c>
      <c r="X28" s="60">
        <v>3430352</v>
      </c>
      <c r="Y28" s="60">
        <v>700856</v>
      </c>
      <c r="Z28" s="140">
        <v>20.43</v>
      </c>
      <c r="AA28" s="155">
        <v>6860704</v>
      </c>
    </row>
    <row r="29" spans="1:27" ht="13.5">
      <c r="A29" s="183" t="s">
        <v>40</v>
      </c>
      <c r="B29" s="182"/>
      <c r="C29" s="155">
        <v>5295199</v>
      </c>
      <c r="D29" s="155">
        <v>0</v>
      </c>
      <c r="E29" s="156">
        <v>5778000</v>
      </c>
      <c r="F29" s="60">
        <v>5778000</v>
      </c>
      <c r="G29" s="60">
        <v>1279</v>
      </c>
      <c r="H29" s="60">
        <v>132467</v>
      </c>
      <c r="I29" s="60">
        <v>1189192</v>
      </c>
      <c r="J29" s="60">
        <v>1322938</v>
      </c>
      <c r="K29" s="60">
        <v>0</v>
      </c>
      <c r="L29" s="60">
        <v>1223767</v>
      </c>
      <c r="M29" s="60">
        <v>0</v>
      </c>
      <c r="N29" s="60">
        <v>1223767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2546705</v>
      </c>
      <c r="X29" s="60">
        <v>2889000</v>
      </c>
      <c r="Y29" s="60">
        <v>-342295</v>
      </c>
      <c r="Z29" s="140">
        <v>-11.85</v>
      </c>
      <c r="AA29" s="155">
        <v>5778000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244556</v>
      </c>
      <c r="D31" s="155">
        <v>0</v>
      </c>
      <c r="E31" s="156">
        <v>709433</v>
      </c>
      <c r="F31" s="60">
        <v>709433</v>
      </c>
      <c r="G31" s="60">
        <v>31852</v>
      </c>
      <c r="H31" s="60">
        <v>15285</v>
      </c>
      <c r="I31" s="60">
        <v>12663</v>
      </c>
      <c r="J31" s="60">
        <v>59800</v>
      </c>
      <c r="K31" s="60">
        <v>13751</v>
      </c>
      <c r="L31" s="60">
        <v>91748</v>
      </c>
      <c r="M31" s="60">
        <v>8268</v>
      </c>
      <c r="N31" s="60">
        <v>113767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173567</v>
      </c>
      <c r="X31" s="60">
        <v>354717</v>
      </c>
      <c r="Y31" s="60">
        <v>-181150</v>
      </c>
      <c r="Z31" s="140">
        <v>-51.07</v>
      </c>
      <c r="AA31" s="155">
        <v>709433</v>
      </c>
    </row>
    <row r="32" spans="1:27" ht="13.5">
      <c r="A32" s="183" t="s">
        <v>121</v>
      </c>
      <c r="B32" s="182"/>
      <c r="C32" s="155">
        <v>4211628</v>
      </c>
      <c r="D32" s="155">
        <v>0</v>
      </c>
      <c r="E32" s="156">
        <v>10899038</v>
      </c>
      <c r="F32" s="60">
        <v>10899038</v>
      </c>
      <c r="G32" s="60">
        <v>78132</v>
      </c>
      <c r="H32" s="60">
        <v>187955</v>
      </c>
      <c r="I32" s="60">
        <v>286912</v>
      </c>
      <c r="J32" s="60">
        <v>552999</v>
      </c>
      <c r="K32" s="60">
        <v>760733</v>
      </c>
      <c r="L32" s="60">
        <v>1115756</v>
      </c>
      <c r="M32" s="60">
        <v>174592</v>
      </c>
      <c r="N32" s="60">
        <v>2051081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2604080</v>
      </c>
      <c r="X32" s="60">
        <v>5449519</v>
      </c>
      <c r="Y32" s="60">
        <v>-2845439</v>
      </c>
      <c r="Z32" s="140">
        <v>-52.21</v>
      </c>
      <c r="AA32" s="155">
        <v>10899038</v>
      </c>
    </row>
    <row r="33" spans="1:27" ht="13.5">
      <c r="A33" s="183" t="s">
        <v>42</v>
      </c>
      <c r="B33" s="182"/>
      <c r="C33" s="155">
        <v>227544495</v>
      </c>
      <c r="D33" s="155">
        <v>0</v>
      </c>
      <c r="E33" s="156">
        <v>439454018</v>
      </c>
      <c r="F33" s="60">
        <v>439454018</v>
      </c>
      <c r="G33" s="60">
        <v>5294285</v>
      </c>
      <c r="H33" s="60">
        <v>16059279</v>
      </c>
      <c r="I33" s="60">
        <v>14212827</v>
      </c>
      <c r="J33" s="60">
        <v>35566391</v>
      </c>
      <c r="K33" s="60">
        <v>15859214</v>
      </c>
      <c r="L33" s="60">
        <v>21783676</v>
      </c>
      <c r="M33" s="60">
        <v>16133216</v>
      </c>
      <c r="N33" s="60">
        <v>53776106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89342497</v>
      </c>
      <c r="X33" s="60">
        <v>219727009</v>
      </c>
      <c r="Y33" s="60">
        <v>-130384512</v>
      </c>
      <c r="Z33" s="140">
        <v>-59.34</v>
      </c>
      <c r="AA33" s="155">
        <v>439454018</v>
      </c>
    </row>
    <row r="34" spans="1:27" ht="13.5">
      <c r="A34" s="183" t="s">
        <v>43</v>
      </c>
      <c r="B34" s="182"/>
      <c r="C34" s="155">
        <v>51447710</v>
      </c>
      <c r="D34" s="155">
        <v>0</v>
      </c>
      <c r="E34" s="156">
        <v>134069446</v>
      </c>
      <c r="F34" s="60">
        <v>134069446</v>
      </c>
      <c r="G34" s="60">
        <v>4695683</v>
      </c>
      <c r="H34" s="60">
        <v>10081113</v>
      </c>
      <c r="I34" s="60">
        <v>7928062</v>
      </c>
      <c r="J34" s="60">
        <v>22704858</v>
      </c>
      <c r="K34" s="60">
        <v>8961271</v>
      </c>
      <c r="L34" s="60">
        <v>10557653</v>
      </c>
      <c r="M34" s="60">
        <v>8539284</v>
      </c>
      <c r="N34" s="60">
        <v>28058208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50763066</v>
      </c>
      <c r="X34" s="60">
        <v>67034723</v>
      </c>
      <c r="Y34" s="60">
        <v>-16271657</v>
      </c>
      <c r="Z34" s="140">
        <v>-24.27</v>
      </c>
      <c r="AA34" s="155">
        <v>134069446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367602084</v>
      </c>
      <c r="D36" s="188">
        <f>SUM(D25:D35)</f>
        <v>0</v>
      </c>
      <c r="E36" s="189">
        <f t="shared" si="1"/>
        <v>733470531</v>
      </c>
      <c r="F36" s="190">
        <f t="shared" si="1"/>
        <v>733470531</v>
      </c>
      <c r="G36" s="190">
        <f t="shared" si="1"/>
        <v>16878566</v>
      </c>
      <c r="H36" s="190">
        <f t="shared" si="1"/>
        <v>33179075</v>
      </c>
      <c r="I36" s="190">
        <f t="shared" si="1"/>
        <v>30075128</v>
      </c>
      <c r="J36" s="190">
        <f t="shared" si="1"/>
        <v>80132769</v>
      </c>
      <c r="K36" s="190">
        <f t="shared" si="1"/>
        <v>32511048</v>
      </c>
      <c r="L36" s="190">
        <f t="shared" si="1"/>
        <v>41585709</v>
      </c>
      <c r="M36" s="190">
        <f t="shared" si="1"/>
        <v>31781121</v>
      </c>
      <c r="N36" s="190">
        <f t="shared" si="1"/>
        <v>105877878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186010647</v>
      </c>
      <c r="X36" s="190">
        <f t="shared" si="1"/>
        <v>366735267</v>
      </c>
      <c r="Y36" s="190">
        <f t="shared" si="1"/>
        <v>-180724620</v>
      </c>
      <c r="Z36" s="191">
        <f>+IF(X36&lt;&gt;0,+(Y36/X36)*100,0)</f>
        <v>-49.27931297101023</v>
      </c>
      <c r="AA36" s="188">
        <f>SUM(AA25:AA35)</f>
        <v>733470531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-30052124</v>
      </c>
      <c r="D38" s="199">
        <f>+D22-D36</f>
        <v>0</v>
      </c>
      <c r="E38" s="200">
        <f t="shared" si="2"/>
        <v>-399847440</v>
      </c>
      <c r="F38" s="106">
        <f t="shared" si="2"/>
        <v>-399847440</v>
      </c>
      <c r="G38" s="106">
        <f t="shared" si="2"/>
        <v>113511703</v>
      </c>
      <c r="H38" s="106">
        <f t="shared" si="2"/>
        <v>-31192700</v>
      </c>
      <c r="I38" s="106">
        <f t="shared" si="2"/>
        <v>-28988186</v>
      </c>
      <c r="J38" s="106">
        <f t="shared" si="2"/>
        <v>53330817</v>
      </c>
      <c r="K38" s="106">
        <f t="shared" si="2"/>
        <v>-31284314</v>
      </c>
      <c r="L38" s="106">
        <f t="shared" si="2"/>
        <v>-37449876</v>
      </c>
      <c r="M38" s="106">
        <f t="shared" si="2"/>
        <v>72869666</v>
      </c>
      <c r="N38" s="106">
        <f t="shared" si="2"/>
        <v>4135476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57466293</v>
      </c>
      <c r="X38" s="106">
        <f>IF(F22=F36,0,X22-X36)</f>
        <v>-199923721</v>
      </c>
      <c r="Y38" s="106">
        <f t="shared" si="2"/>
        <v>257390014</v>
      </c>
      <c r="Z38" s="201">
        <f>+IF(X38&lt;&gt;0,+(Y38/X38)*100,0)</f>
        <v>-128.7441093595892</v>
      </c>
      <c r="AA38" s="199">
        <f>+AA22-AA36</f>
        <v>-399847440</v>
      </c>
    </row>
    <row r="39" spans="1:27" ht="13.5">
      <c r="A39" s="181" t="s">
        <v>46</v>
      </c>
      <c r="B39" s="185"/>
      <c r="C39" s="155">
        <v>6428</v>
      </c>
      <c r="D39" s="155">
        <v>0</v>
      </c>
      <c r="E39" s="156">
        <v>0</v>
      </c>
      <c r="F39" s="60">
        <v>0</v>
      </c>
      <c r="G39" s="60">
        <v>85728</v>
      </c>
      <c r="H39" s="60">
        <v>150855</v>
      </c>
      <c r="I39" s="60">
        <v>0</v>
      </c>
      <c r="J39" s="60">
        <v>236583</v>
      </c>
      <c r="K39" s="60">
        <v>94897</v>
      </c>
      <c r="L39" s="60">
        <v>0</v>
      </c>
      <c r="M39" s="60">
        <v>0</v>
      </c>
      <c r="N39" s="60">
        <v>94897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331480</v>
      </c>
      <c r="X39" s="60">
        <v>0</v>
      </c>
      <c r="Y39" s="60">
        <v>331480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-30045696</v>
      </c>
      <c r="D42" s="206">
        <f>SUM(D38:D41)</f>
        <v>0</v>
      </c>
      <c r="E42" s="207">
        <f t="shared" si="3"/>
        <v>-399847440</v>
      </c>
      <c r="F42" s="88">
        <f t="shared" si="3"/>
        <v>-399847440</v>
      </c>
      <c r="G42" s="88">
        <f t="shared" si="3"/>
        <v>113597431</v>
      </c>
      <c r="H42" s="88">
        <f t="shared" si="3"/>
        <v>-31041845</v>
      </c>
      <c r="I42" s="88">
        <f t="shared" si="3"/>
        <v>-28988186</v>
      </c>
      <c r="J42" s="88">
        <f t="shared" si="3"/>
        <v>53567400</v>
      </c>
      <c r="K42" s="88">
        <f t="shared" si="3"/>
        <v>-31189417</v>
      </c>
      <c r="L42" s="88">
        <f t="shared" si="3"/>
        <v>-37449876</v>
      </c>
      <c r="M42" s="88">
        <f t="shared" si="3"/>
        <v>72869666</v>
      </c>
      <c r="N42" s="88">
        <f t="shared" si="3"/>
        <v>4230373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57797773</v>
      </c>
      <c r="X42" s="88">
        <f t="shared" si="3"/>
        <v>-199923721</v>
      </c>
      <c r="Y42" s="88">
        <f t="shared" si="3"/>
        <v>257721494</v>
      </c>
      <c r="Z42" s="208">
        <f>+IF(X42&lt;&gt;0,+(Y42/X42)*100,0)</f>
        <v>-128.9099125961146</v>
      </c>
      <c r="AA42" s="206">
        <f>SUM(AA38:AA41)</f>
        <v>-399847440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-30045696</v>
      </c>
      <c r="D44" s="210">
        <f>+D42-D43</f>
        <v>0</v>
      </c>
      <c r="E44" s="211">
        <f t="shared" si="4"/>
        <v>-399847440</v>
      </c>
      <c r="F44" s="77">
        <f t="shared" si="4"/>
        <v>-399847440</v>
      </c>
      <c r="G44" s="77">
        <f t="shared" si="4"/>
        <v>113597431</v>
      </c>
      <c r="H44" s="77">
        <f t="shared" si="4"/>
        <v>-31041845</v>
      </c>
      <c r="I44" s="77">
        <f t="shared" si="4"/>
        <v>-28988186</v>
      </c>
      <c r="J44" s="77">
        <f t="shared" si="4"/>
        <v>53567400</v>
      </c>
      <c r="K44" s="77">
        <f t="shared" si="4"/>
        <v>-31189417</v>
      </c>
      <c r="L44" s="77">
        <f t="shared" si="4"/>
        <v>-37449876</v>
      </c>
      <c r="M44" s="77">
        <f t="shared" si="4"/>
        <v>72869666</v>
      </c>
      <c r="N44" s="77">
        <f t="shared" si="4"/>
        <v>4230373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57797773</v>
      </c>
      <c r="X44" s="77">
        <f t="shared" si="4"/>
        <v>-199923721</v>
      </c>
      <c r="Y44" s="77">
        <f t="shared" si="4"/>
        <v>257721494</v>
      </c>
      <c r="Z44" s="212">
        <f>+IF(X44&lt;&gt;0,+(Y44/X44)*100,0)</f>
        <v>-128.9099125961146</v>
      </c>
      <c r="AA44" s="210">
        <f>+AA42-AA43</f>
        <v>-399847440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-30045696</v>
      </c>
      <c r="D46" s="206">
        <f>SUM(D44:D45)</f>
        <v>0</v>
      </c>
      <c r="E46" s="207">
        <f t="shared" si="5"/>
        <v>-399847440</v>
      </c>
      <c r="F46" s="88">
        <f t="shared" si="5"/>
        <v>-399847440</v>
      </c>
      <c r="G46" s="88">
        <f t="shared" si="5"/>
        <v>113597431</v>
      </c>
      <c r="H46" s="88">
        <f t="shared" si="5"/>
        <v>-31041845</v>
      </c>
      <c r="I46" s="88">
        <f t="shared" si="5"/>
        <v>-28988186</v>
      </c>
      <c r="J46" s="88">
        <f t="shared" si="5"/>
        <v>53567400</v>
      </c>
      <c r="K46" s="88">
        <f t="shared" si="5"/>
        <v>-31189417</v>
      </c>
      <c r="L46" s="88">
        <f t="shared" si="5"/>
        <v>-37449876</v>
      </c>
      <c r="M46" s="88">
        <f t="shared" si="5"/>
        <v>72869666</v>
      </c>
      <c r="N46" s="88">
        <f t="shared" si="5"/>
        <v>4230373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57797773</v>
      </c>
      <c r="X46" s="88">
        <f t="shared" si="5"/>
        <v>-199923721</v>
      </c>
      <c r="Y46" s="88">
        <f t="shared" si="5"/>
        <v>257721494</v>
      </c>
      <c r="Z46" s="208">
        <f>+IF(X46&lt;&gt;0,+(Y46/X46)*100,0)</f>
        <v>-128.9099125961146</v>
      </c>
      <c r="AA46" s="206">
        <f>SUM(AA44:AA45)</f>
        <v>-399847440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-30045696</v>
      </c>
      <c r="D48" s="217">
        <f>SUM(D46:D47)</f>
        <v>0</v>
      </c>
      <c r="E48" s="218">
        <f t="shared" si="6"/>
        <v>-399847440</v>
      </c>
      <c r="F48" s="219">
        <f t="shared" si="6"/>
        <v>-399847440</v>
      </c>
      <c r="G48" s="219">
        <f t="shared" si="6"/>
        <v>113597431</v>
      </c>
      <c r="H48" s="220">
        <f t="shared" si="6"/>
        <v>-31041845</v>
      </c>
      <c r="I48" s="220">
        <f t="shared" si="6"/>
        <v>-28988186</v>
      </c>
      <c r="J48" s="220">
        <f t="shared" si="6"/>
        <v>53567400</v>
      </c>
      <c r="K48" s="220">
        <f t="shared" si="6"/>
        <v>-31189417</v>
      </c>
      <c r="L48" s="220">
        <f t="shared" si="6"/>
        <v>-37449876</v>
      </c>
      <c r="M48" s="219">
        <f t="shared" si="6"/>
        <v>72869666</v>
      </c>
      <c r="N48" s="219">
        <f t="shared" si="6"/>
        <v>4230373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57797773</v>
      </c>
      <c r="X48" s="220">
        <f t="shared" si="6"/>
        <v>-199923721</v>
      </c>
      <c r="Y48" s="220">
        <f t="shared" si="6"/>
        <v>257721494</v>
      </c>
      <c r="Z48" s="221">
        <f>+IF(X48&lt;&gt;0,+(Y48/X48)*100,0)</f>
        <v>-128.9099125961146</v>
      </c>
      <c r="AA48" s="222">
        <f>SUM(AA46:AA47)</f>
        <v>-399847440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1520276</v>
      </c>
      <c r="D5" s="153">
        <f>SUM(D6:D8)</f>
        <v>0</v>
      </c>
      <c r="E5" s="154">
        <f t="shared" si="0"/>
        <v>5536387</v>
      </c>
      <c r="F5" s="100">
        <f t="shared" si="0"/>
        <v>5536387</v>
      </c>
      <c r="G5" s="100">
        <f t="shared" si="0"/>
        <v>43881</v>
      </c>
      <c r="H5" s="100">
        <f t="shared" si="0"/>
        <v>48123</v>
      </c>
      <c r="I5" s="100">
        <f t="shared" si="0"/>
        <v>4190</v>
      </c>
      <c r="J5" s="100">
        <f t="shared" si="0"/>
        <v>96194</v>
      </c>
      <c r="K5" s="100">
        <f t="shared" si="0"/>
        <v>14791</v>
      </c>
      <c r="L5" s="100">
        <f t="shared" si="0"/>
        <v>11754</v>
      </c>
      <c r="M5" s="100">
        <f t="shared" si="0"/>
        <v>76959</v>
      </c>
      <c r="N5" s="100">
        <f t="shared" si="0"/>
        <v>103504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199698</v>
      </c>
      <c r="X5" s="100">
        <f t="shared" si="0"/>
        <v>2768194</v>
      </c>
      <c r="Y5" s="100">
        <f t="shared" si="0"/>
        <v>-2568496</v>
      </c>
      <c r="Z5" s="137">
        <f>+IF(X5&lt;&gt;0,+(Y5/X5)*100,0)</f>
        <v>-92.78598248533159</v>
      </c>
      <c r="AA5" s="153">
        <f>SUM(AA6:AA8)</f>
        <v>5536387</v>
      </c>
    </row>
    <row r="6" spans="1:27" ht="13.5">
      <c r="A6" s="138" t="s">
        <v>75</v>
      </c>
      <c r="B6" s="136"/>
      <c r="C6" s="155">
        <v>417149</v>
      </c>
      <c r="D6" s="155"/>
      <c r="E6" s="156">
        <v>2137787</v>
      </c>
      <c r="F6" s="60">
        <v>2137787</v>
      </c>
      <c r="G6" s="60"/>
      <c r="H6" s="60"/>
      <c r="I6" s="60"/>
      <c r="J6" s="60"/>
      <c r="K6" s="60"/>
      <c r="L6" s="60"/>
      <c r="M6" s="60">
        <v>2630</v>
      </c>
      <c r="N6" s="60">
        <v>2630</v>
      </c>
      <c r="O6" s="60"/>
      <c r="P6" s="60"/>
      <c r="Q6" s="60"/>
      <c r="R6" s="60"/>
      <c r="S6" s="60"/>
      <c r="T6" s="60"/>
      <c r="U6" s="60"/>
      <c r="V6" s="60"/>
      <c r="W6" s="60">
        <v>2630</v>
      </c>
      <c r="X6" s="60">
        <v>1068894</v>
      </c>
      <c r="Y6" s="60">
        <v>-1066264</v>
      </c>
      <c r="Z6" s="140">
        <v>-99.75</v>
      </c>
      <c r="AA6" s="62">
        <v>2137787</v>
      </c>
    </row>
    <row r="7" spans="1:27" ht="13.5">
      <c r="A7" s="138" t="s">
        <v>76</v>
      </c>
      <c r="B7" s="136"/>
      <c r="C7" s="157">
        <v>24995</v>
      </c>
      <c r="D7" s="157"/>
      <c r="E7" s="158">
        <v>12000</v>
      </c>
      <c r="F7" s="159">
        <v>12000</v>
      </c>
      <c r="G7" s="159">
        <v>38921</v>
      </c>
      <c r="H7" s="159"/>
      <c r="I7" s="159"/>
      <c r="J7" s="159">
        <v>38921</v>
      </c>
      <c r="K7" s="159"/>
      <c r="L7" s="159"/>
      <c r="M7" s="159">
        <v>16299</v>
      </c>
      <c r="N7" s="159">
        <v>16299</v>
      </c>
      <c r="O7" s="159"/>
      <c r="P7" s="159"/>
      <c r="Q7" s="159"/>
      <c r="R7" s="159"/>
      <c r="S7" s="159"/>
      <c r="T7" s="159"/>
      <c r="U7" s="159"/>
      <c r="V7" s="159"/>
      <c r="W7" s="159">
        <v>55220</v>
      </c>
      <c r="X7" s="159">
        <v>6000</v>
      </c>
      <c r="Y7" s="159">
        <v>49220</v>
      </c>
      <c r="Z7" s="141">
        <v>820.33</v>
      </c>
      <c r="AA7" s="225">
        <v>12000</v>
      </c>
    </row>
    <row r="8" spans="1:27" ht="13.5">
      <c r="A8" s="138" t="s">
        <v>77</v>
      </c>
      <c r="B8" s="136"/>
      <c r="C8" s="155">
        <v>1078132</v>
      </c>
      <c r="D8" s="155"/>
      <c r="E8" s="156">
        <v>3386600</v>
      </c>
      <c r="F8" s="60">
        <v>3386600</v>
      </c>
      <c r="G8" s="60">
        <v>4960</v>
      </c>
      <c r="H8" s="60">
        <v>48123</v>
      </c>
      <c r="I8" s="60">
        <v>4190</v>
      </c>
      <c r="J8" s="60">
        <v>57273</v>
      </c>
      <c r="K8" s="60">
        <v>14791</v>
      </c>
      <c r="L8" s="60">
        <v>11754</v>
      </c>
      <c r="M8" s="60">
        <v>58030</v>
      </c>
      <c r="N8" s="60">
        <v>84575</v>
      </c>
      <c r="O8" s="60"/>
      <c r="P8" s="60"/>
      <c r="Q8" s="60"/>
      <c r="R8" s="60"/>
      <c r="S8" s="60"/>
      <c r="T8" s="60"/>
      <c r="U8" s="60"/>
      <c r="V8" s="60"/>
      <c r="W8" s="60">
        <v>141848</v>
      </c>
      <c r="X8" s="60">
        <v>1693300</v>
      </c>
      <c r="Y8" s="60">
        <v>-1551452</v>
      </c>
      <c r="Z8" s="140">
        <v>-91.62</v>
      </c>
      <c r="AA8" s="62">
        <v>3386600</v>
      </c>
    </row>
    <row r="9" spans="1:27" ht="13.5">
      <c r="A9" s="135" t="s">
        <v>78</v>
      </c>
      <c r="B9" s="136"/>
      <c r="C9" s="153">
        <f aca="true" t="shared" si="1" ref="C9:Y9">SUM(C10:C14)</f>
        <v>6503580</v>
      </c>
      <c r="D9" s="153">
        <f>SUM(D10:D14)</f>
        <v>0</v>
      </c>
      <c r="E9" s="154">
        <f t="shared" si="1"/>
        <v>35267142</v>
      </c>
      <c r="F9" s="100">
        <f t="shared" si="1"/>
        <v>35267142</v>
      </c>
      <c r="G9" s="100">
        <f t="shared" si="1"/>
        <v>3873</v>
      </c>
      <c r="H9" s="100">
        <f t="shared" si="1"/>
        <v>0</v>
      </c>
      <c r="I9" s="100">
        <f t="shared" si="1"/>
        <v>0</v>
      </c>
      <c r="J9" s="100">
        <f t="shared" si="1"/>
        <v>3873</v>
      </c>
      <c r="K9" s="100">
        <f t="shared" si="1"/>
        <v>0</v>
      </c>
      <c r="L9" s="100">
        <f t="shared" si="1"/>
        <v>2286659</v>
      </c>
      <c r="M9" s="100">
        <f t="shared" si="1"/>
        <v>14952</v>
      </c>
      <c r="N9" s="100">
        <f t="shared" si="1"/>
        <v>2301611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2305484</v>
      </c>
      <c r="X9" s="100">
        <f t="shared" si="1"/>
        <v>17633571</v>
      </c>
      <c r="Y9" s="100">
        <f t="shared" si="1"/>
        <v>-15328087</v>
      </c>
      <c r="Z9" s="137">
        <f>+IF(X9&lt;&gt;0,+(Y9/X9)*100,0)</f>
        <v>-86.92559777029848</v>
      </c>
      <c r="AA9" s="102">
        <f>SUM(AA10:AA14)</f>
        <v>35267142</v>
      </c>
    </row>
    <row r="10" spans="1:27" ht="13.5">
      <c r="A10" s="138" t="s">
        <v>79</v>
      </c>
      <c r="B10" s="136"/>
      <c r="C10" s="155">
        <v>53840</v>
      </c>
      <c r="D10" s="155"/>
      <c r="E10" s="156">
        <v>400000</v>
      </c>
      <c r="F10" s="60">
        <v>400000</v>
      </c>
      <c r="G10" s="60"/>
      <c r="H10" s="60"/>
      <c r="I10" s="60"/>
      <c r="J10" s="60"/>
      <c r="K10" s="60"/>
      <c r="L10" s="60"/>
      <c r="M10" s="60">
        <v>14952</v>
      </c>
      <c r="N10" s="60">
        <v>14952</v>
      </c>
      <c r="O10" s="60"/>
      <c r="P10" s="60"/>
      <c r="Q10" s="60"/>
      <c r="R10" s="60"/>
      <c r="S10" s="60"/>
      <c r="T10" s="60"/>
      <c r="U10" s="60"/>
      <c r="V10" s="60"/>
      <c r="W10" s="60">
        <v>14952</v>
      </c>
      <c r="X10" s="60">
        <v>200000</v>
      </c>
      <c r="Y10" s="60">
        <v>-185048</v>
      </c>
      <c r="Z10" s="140">
        <v>-92.52</v>
      </c>
      <c r="AA10" s="62">
        <v>400000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6449740</v>
      </c>
      <c r="D12" s="155"/>
      <c r="E12" s="156">
        <v>34867142</v>
      </c>
      <c r="F12" s="60">
        <v>34867142</v>
      </c>
      <c r="G12" s="60">
        <v>3873</v>
      </c>
      <c r="H12" s="60"/>
      <c r="I12" s="60"/>
      <c r="J12" s="60">
        <v>3873</v>
      </c>
      <c r="K12" s="60"/>
      <c r="L12" s="60">
        <v>2286659</v>
      </c>
      <c r="M12" s="60"/>
      <c r="N12" s="60">
        <v>2286659</v>
      </c>
      <c r="O12" s="60"/>
      <c r="P12" s="60"/>
      <c r="Q12" s="60"/>
      <c r="R12" s="60"/>
      <c r="S12" s="60"/>
      <c r="T12" s="60"/>
      <c r="U12" s="60"/>
      <c r="V12" s="60"/>
      <c r="W12" s="60">
        <v>2290532</v>
      </c>
      <c r="X12" s="60">
        <v>17433571</v>
      </c>
      <c r="Y12" s="60">
        <v>-15143039</v>
      </c>
      <c r="Z12" s="140">
        <v>-86.86</v>
      </c>
      <c r="AA12" s="62">
        <v>34867142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1999643</v>
      </c>
      <c r="D15" s="153">
        <f>SUM(D16:D18)</f>
        <v>0</v>
      </c>
      <c r="E15" s="154">
        <f t="shared" si="2"/>
        <v>15534686</v>
      </c>
      <c r="F15" s="100">
        <f t="shared" si="2"/>
        <v>15534686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7767344</v>
      </c>
      <c r="Y15" s="100">
        <f t="shared" si="2"/>
        <v>-7767344</v>
      </c>
      <c r="Z15" s="137">
        <f>+IF(X15&lt;&gt;0,+(Y15/X15)*100,0)</f>
        <v>-100</v>
      </c>
      <c r="AA15" s="102">
        <f>SUM(AA16:AA18)</f>
        <v>15534686</v>
      </c>
    </row>
    <row r="16" spans="1:27" ht="13.5">
      <c r="A16" s="138" t="s">
        <v>85</v>
      </c>
      <c r="B16" s="136"/>
      <c r="C16" s="155">
        <v>418643</v>
      </c>
      <c r="D16" s="155"/>
      <c r="E16" s="156">
        <v>19659</v>
      </c>
      <c r="F16" s="60">
        <v>19659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9830</v>
      </c>
      <c r="Y16" s="60">
        <v>-9830</v>
      </c>
      <c r="Z16" s="140">
        <v>-100</v>
      </c>
      <c r="AA16" s="62">
        <v>19659</v>
      </c>
    </row>
    <row r="17" spans="1:27" ht="13.5">
      <c r="A17" s="138" t="s">
        <v>86</v>
      </c>
      <c r="B17" s="136"/>
      <c r="C17" s="155">
        <v>1581000</v>
      </c>
      <c r="D17" s="155"/>
      <c r="E17" s="156">
        <v>15095027</v>
      </c>
      <c r="F17" s="60">
        <v>15095027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7547514</v>
      </c>
      <c r="Y17" s="60">
        <v>-7547514</v>
      </c>
      <c r="Z17" s="140">
        <v>-100</v>
      </c>
      <c r="AA17" s="62">
        <v>15095027</v>
      </c>
    </row>
    <row r="18" spans="1:27" ht="13.5">
      <c r="A18" s="138" t="s">
        <v>87</v>
      </c>
      <c r="B18" s="136"/>
      <c r="C18" s="155"/>
      <c r="D18" s="155"/>
      <c r="E18" s="156">
        <v>420000</v>
      </c>
      <c r="F18" s="60">
        <v>420000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210000</v>
      </c>
      <c r="Y18" s="60">
        <v>-210000</v>
      </c>
      <c r="Z18" s="140">
        <v>-100</v>
      </c>
      <c r="AA18" s="62">
        <v>420000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10023499</v>
      </c>
      <c r="D25" s="217">
        <f>+D5+D9+D15+D19+D24</f>
        <v>0</v>
      </c>
      <c r="E25" s="230">
        <f t="shared" si="4"/>
        <v>56338215</v>
      </c>
      <c r="F25" s="219">
        <f t="shared" si="4"/>
        <v>56338215</v>
      </c>
      <c r="G25" s="219">
        <f t="shared" si="4"/>
        <v>47754</v>
      </c>
      <c r="H25" s="219">
        <f t="shared" si="4"/>
        <v>48123</v>
      </c>
      <c r="I25" s="219">
        <f t="shared" si="4"/>
        <v>4190</v>
      </c>
      <c r="J25" s="219">
        <f t="shared" si="4"/>
        <v>100067</v>
      </c>
      <c r="K25" s="219">
        <f t="shared" si="4"/>
        <v>14791</v>
      </c>
      <c r="L25" s="219">
        <f t="shared" si="4"/>
        <v>2298413</v>
      </c>
      <c r="M25" s="219">
        <f t="shared" si="4"/>
        <v>91911</v>
      </c>
      <c r="N25" s="219">
        <f t="shared" si="4"/>
        <v>2405115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2505182</v>
      </c>
      <c r="X25" s="219">
        <f t="shared" si="4"/>
        <v>28169109</v>
      </c>
      <c r="Y25" s="219">
        <f t="shared" si="4"/>
        <v>-25663927</v>
      </c>
      <c r="Z25" s="231">
        <f>+IF(X25&lt;&gt;0,+(Y25/X25)*100,0)</f>
        <v>-91.10663386619719</v>
      </c>
      <c r="AA25" s="232">
        <f>+AA5+AA9+AA15+AA19+AA24</f>
        <v>56338215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6428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10017071</v>
      </c>
      <c r="D35" s="155"/>
      <c r="E35" s="156">
        <v>56338215</v>
      </c>
      <c r="F35" s="60">
        <v>56338215</v>
      </c>
      <c r="G35" s="60">
        <v>47754</v>
      </c>
      <c r="H35" s="60">
        <v>48123</v>
      </c>
      <c r="I35" s="60">
        <v>4190</v>
      </c>
      <c r="J35" s="60">
        <v>100067</v>
      </c>
      <c r="K35" s="60">
        <v>14791</v>
      </c>
      <c r="L35" s="60">
        <v>2298413</v>
      </c>
      <c r="M35" s="60">
        <v>91911</v>
      </c>
      <c r="N35" s="60">
        <v>2405115</v>
      </c>
      <c r="O35" s="60"/>
      <c r="P35" s="60"/>
      <c r="Q35" s="60"/>
      <c r="R35" s="60"/>
      <c r="S35" s="60"/>
      <c r="T35" s="60"/>
      <c r="U35" s="60"/>
      <c r="V35" s="60"/>
      <c r="W35" s="60">
        <v>2505182</v>
      </c>
      <c r="X35" s="60">
        <v>28169108</v>
      </c>
      <c r="Y35" s="60">
        <v>-25663926</v>
      </c>
      <c r="Z35" s="140">
        <v>-91.11</v>
      </c>
      <c r="AA35" s="62">
        <v>56338215</v>
      </c>
    </row>
    <row r="36" spans="1:27" ht="13.5">
      <c r="A36" s="238" t="s">
        <v>139</v>
      </c>
      <c r="B36" s="149"/>
      <c r="C36" s="222">
        <f aca="true" t="shared" si="6" ref="C36:Y36">SUM(C32:C35)</f>
        <v>10023499</v>
      </c>
      <c r="D36" s="222">
        <f>SUM(D32:D35)</f>
        <v>0</v>
      </c>
      <c r="E36" s="218">
        <f t="shared" si="6"/>
        <v>56338215</v>
      </c>
      <c r="F36" s="220">
        <f t="shared" si="6"/>
        <v>56338215</v>
      </c>
      <c r="G36" s="220">
        <f t="shared" si="6"/>
        <v>47754</v>
      </c>
      <c r="H36" s="220">
        <f t="shared" si="6"/>
        <v>48123</v>
      </c>
      <c r="I36" s="220">
        <f t="shared" si="6"/>
        <v>4190</v>
      </c>
      <c r="J36" s="220">
        <f t="shared" si="6"/>
        <v>100067</v>
      </c>
      <c r="K36" s="220">
        <f t="shared" si="6"/>
        <v>14791</v>
      </c>
      <c r="L36" s="220">
        <f t="shared" si="6"/>
        <v>2298413</v>
      </c>
      <c r="M36" s="220">
        <f t="shared" si="6"/>
        <v>91911</v>
      </c>
      <c r="N36" s="220">
        <f t="shared" si="6"/>
        <v>2405115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2505182</v>
      </c>
      <c r="X36" s="220">
        <f t="shared" si="6"/>
        <v>28169108</v>
      </c>
      <c r="Y36" s="220">
        <f t="shared" si="6"/>
        <v>-25663926</v>
      </c>
      <c r="Z36" s="221">
        <f>+IF(X36&lt;&gt;0,+(Y36/X36)*100,0)</f>
        <v>-91.10663355048374</v>
      </c>
      <c r="AA36" s="239">
        <f>SUM(AA32:AA35)</f>
        <v>56338215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8541721</v>
      </c>
      <c r="D6" s="155"/>
      <c r="E6" s="59">
        <v>13860948</v>
      </c>
      <c r="F6" s="60">
        <v>13860948</v>
      </c>
      <c r="G6" s="60">
        <v>18452755</v>
      </c>
      <c r="H6" s="60">
        <v>7395242</v>
      </c>
      <c r="I6" s="60">
        <v>10681104</v>
      </c>
      <c r="J6" s="60">
        <v>10681104</v>
      </c>
      <c r="K6" s="60">
        <v>8100877</v>
      </c>
      <c r="L6" s="60">
        <v>6360586</v>
      </c>
      <c r="M6" s="60">
        <v>8854926</v>
      </c>
      <c r="N6" s="60">
        <v>8854926</v>
      </c>
      <c r="O6" s="60"/>
      <c r="P6" s="60"/>
      <c r="Q6" s="60"/>
      <c r="R6" s="60"/>
      <c r="S6" s="60"/>
      <c r="T6" s="60"/>
      <c r="U6" s="60"/>
      <c r="V6" s="60"/>
      <c r="W6" s="60">
        <v>8854926</v>
      </c>
      <c r="X6" s="60">
        <v>6930474</v>
      </c>
      <c r="Y6" s="60">
        <v>1924452</v>
      </c>
      <c r="Z6" s="140">
        <v>27.77</v>
      </c>
      <c r="AA6" s="62">
        <v>13860948</v>
      </c>
    </row>
    <row r="7" spans="1:27" ht="13.5">
      <c r="A7" s="249" t="s">
        <v>144</v>
      </c>
      <c r="B7" s="182"/>
      <c r="C7" s="155">
        <v>457510506</v>
      </c>
      <c r="D7" s="155"/>
      <c r="E7" s="59">
        <v>53564396</v>
      </c>
      <c r="F7" s="60">
        <v>53564396</v>
      </c>
      <c r="G7" s="60">
        <v>16565249</v>
      </c>
      <c r="H7" s="60">
        <v>532840365</v>
      </c>
      <c r="I7" s="60">
        <v>502801014</v>
      </c>
      <c r="J7" s="60">
        <v>502801014</v>
      </c>
      <c r="K7" s="60">
        <v>474559067</v>
      </c>
      <c r="L7" s="60">
        <v>431921550</v>
      </c>
      <c r="M7" s="60">
        <v>502921549</v>
      </c>
      <c r="N7" s="60">
        <v>502921549</v>
      </c>
      <c r="O7" s="60"/>
      <c r="P7" s="60"/>
      <c r="Q7" s="60"/>
      <c r="R7" s="60"/>
      <c r="S7" s="60"/>
      <c r="T7" s="60"/>
      <c r="U7" s="60"/>
      <c r="V7" s="60"/>
      <c r="W7" s="60">
        <v>502921549</v>
      </c>
      <c r="X7" s="60">
        <v>26782198</v>
      </c>
      <c r="Y7" s="60">
        <v>476139351</v>
      </c>
      <c r="Z7" s="140">
        <v>1777.82</v>
      </c>
      <c r="AA7" s="62">
        <v>53564396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22373406</v>
      </c>
      <c r="D9" s="155"/>
      <c r="E9" s="59">
        <v>11724143</v>
      </c>
      <c r="F9" s="60">
        <v>11724143</v>
      </c>
      <c r="G9" s="60">
        <v>128201</v>
      </c>
      <c r="H9" s="60">
        <v>14936602</v>
      </c>
      <c r="I9" s="60">
        <v>11063704</v>
      </c>
      <c r="J9" s="60">
        <v>11063704</v>
      </c>
      <c r="K9" s="60">
        <v>11043702</v>
      </c>
      <c r="L9" s="60">
        <v>15301904</v>
      </c>
      <c r="M9" s="60">
        <v>15583115</v>
      </c>
      <c r="N9" s="60">
        <v>15583115</v>
      </c>
      <c r="O9" s="60"/>
      <c r="P9" s="60"/>
      <c r="Q9" s="60"/>
      <c r="R9" s="60"/>
      <c r="S9" s="60"/>
      <c r="T9" s="60"/>
      <c r="U9" s="60"/>
      <c r="V9" s="60"/>
      <c r="W9" s="60">
        <v>15583115</v>
      </c>
      <c r="X9" s="60">
        <v>5862072</v>
      </c>
      <c r="Y9" s="60">
        <v>9721043</v>
      </c>
      <c r="Z9" s="140">
        <v>165.83</v>
      </c>
      <c r="AA9" s="62">
        <v>11724143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547510505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186682047</v>
      </c>
      <c r="D11" s="155"/>
      <c r="E11" s="59">
        <v>292018600</v>
      </c>
      <c r="F11" s="60">
        <v>292018600</v>
      </c>
      <c r="G11" s="60">
        <v>186322887</v>
      </c>
      <c r="H11" s="60">
        <v>186682047</v>
      </c>
      <c r="I11" s="60">
        <v>186682047</v>
      </c>
      <c r="J11" s="60">
        <v>186682047</v>
      </c>
      <c r="K11" s="60">
        <v>186682047</v>
      </c>
      <c r="L11" s="60">
        <v>186682047</v>
      </c>
      <c r="M11" s="60">
        <v>186682047</v>
      </c>
      <c r="N11" s="60">
        <v>186682047</v>
      </c>
      <c r="O11" s="60"/>
      <c r="P11" s="60"/>
      <c r="Q11" s="60"/>
      <c r="R11" s="60"/>
      <c r="S11" s="60"/>
      <c r="T11" s="60"/>
      <c r="U11" s="60"/>
      <c r="V11" s="60"/>
      <c r="W11" s="60">
        <v>186682047</v>
      </c>
      <c r="X11" s="60">
        <v>146009300</v>
      </c>
      <c r="Y11" s="60">
        <v>40672747</v>
      </c>
      <c r="Z11" s="140">
        <v>27.86</v>
      </c>
      <c r="AA11" s="62">
        <v>292018600</v>
      </c>
    </row>
    <row r="12" spans="1:27" ht="13.5">
      <c r="A12" s="250" t="s">
        <v>56</v>
      </c>
      <c r="B12" s="251"/>
      <c r="C12" s="168">
        <f aca="true" t="shared" si="0" ref="C12:Y12">SUM(C6:C11)</f>
        <v>675107680</v>
      </c>
      <c r="D12" s="168">
        <f>SUM(D6:D11)</f>
        <v>0</v>
      </c>
      <c r="E12" s="72">
        <f t="shared" si="0"/>
        <v>371168087</v>
      </c>
      <c r="F12" s="73">
        <f t="shared" si="0"/>
        <v>371168087</v>
      </c>
      <c r="G12" s="73">
        <f t="shared" si="0"/>
        <v>768979597</v>
      </c>
      <c r="H12" s="73">
        <f t="shared" si="0"/>
        <v>741854256</v>
      </c>
      <c r="I12" s="73">
        <f t="shared" si="0"/>
        <v>711227869</v>
      </c>
      <c r="J12" s="73">
        <f t="shared" si="0"/>
        <v>711227869</v>
      </c>
      <c r="K12" s="73">
        <f t="shared" si="0"/>
        <v>680385693</v>
      </c>
      <c r="L12" s="73">
        <f t="shared" si="0"/>
        <v>640266087</v>
      </c>
      <c r="M12" s="73">
        <f t="shared" si="0"/>
        <v>714041637</v>
      </c>
      <c r="N12" s="73">
        <f t="shared" si="0"/>
        <v>714041637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714041637</v>
      </c>
      <c r="X12" s="73">
        <f t="shared" si="0"/>
        <v>185584044</v>
      </c>
      <c r="Y12" s="73">
        <f t="shared" si="0"/>
        <v>528457593</v>
      </c>
      <c r="Z12" s="170">
        <f>+IF(X12&lt;&gt;0,+(Y12/X12)*100,0)</f>
        <v>284.7537868072322</v>
      </c>
      <c r="AA12" s="74">
        <f>SUM(AA6:AA11)</f>
        <v>371168087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31085334</v>
      </c>
      <c r="D16" s="155"/>
      <c r="E16" s="59">
        <v>32921844</v>
      </c>
      <c r="F16" s="60">
        <v>32921844</v>
      </c>
      <c r="G16" s="159">
        <v>31085334</v>
      </c>
      <c r="H16" s="159">
        <v>31085334</v>
      </c>
      <c r="I16" s="159">
        <v>31085334</v>
      </c>
      <c r="J16" s="60">
        <v>31085334</v>
      </c>
      <c r="K16" s="159">
        <v>31085334</v>
      </c>
      <c r="L16" s="159">
        <v>31085334</v>
      </c>
      <c r="M16" s="60">
        <v>31085334</v>
      </c>
      <c r="N16" s="159">
        <v>31085334</v>
      </c>
      <c r="O16" s="159"/>
      <c r="P16" s="159"/>
      <c r="Q16" s="60"/>
      <c r="R16" s="159"/>
      <c r="S16" s="159"/>
      <c r="T16" s="60"/>
      <c r="U16" s="159"/>
      <c r="V16" s="159"/>
      <c r="W16" s="159">
        <v>31085334</v>
      </c>
      <c r="X16" s="60">
        <v>16460922</v>
      </c>
      <c r="Y16" s="159">
        <v>14624412</v>
      </c>
      <c r="Z16" s="141">
        <v>88.84</v>
      </c>
      <c r="AA16" s="225">
        <v>32921844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92124690</v>
      </c>
      <c r="D19" s="155"/>
      <c r="E19" s="59">
        <v>110846320</v>
      </c>
      <c r="F19" s="60">
        <v>110846320</v>
      </c>
      <c r="G19" s="60">
        <v>94573840</v>
      </c>
      <c r="H19" s="60">
        <v>90578471</v>
      </c>
      <c r="I19" s="60">
        <v>89900989</v>
      </c>
      <c r="J19" s="60">
        <v>89900989</v>
      </c>
      <c r="K19" s="60">
        <v>89234043</v>
      </c>
      <c r="L19" s="60">
        <v>91115672</v>
      </c>
      <c r="M19" s="60">
        <v>90498668</v>
      </c>
      <c r="N19" s="60">
        <v>90498668</v>
      </c>
      <c r="O19" s="60"/>
      <c r="P19" s="60"/>
      <c r="Q19" s="60"/>
      <c r="R19" s="60"/>
      <c r="S19" s="60"/>
      <c r="T19" s="60"/>
      <c r="U19" s="60"/>
      <c r="V19" s="60"/>
      <c r="W19" s="60">
        <v>90498668</v>
      </c>
      <c r="X19" s="60">
        <v>55423160</v>
      </c>
      <c r="Y19" s="60">
        <v>35075508</v>
      </c>
      <c r="Z19" s="140">
        <v>63.29</v>
      </c>
      <c r="AA19" s="62">
        <v>110846320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353651</v>
      </c>
      <c r="D22" s="155"/>
      <c r="E22" s="59"/>
      <c r="F22" s="60"/>
      <c r="G22" s="60"/>
      <c r="H22" s="60">
        <v>353651</v>
      </c>
      <c r="I22" s="60">
        <v>353651</v>
      </c>
      <c r="J22" s="60">
        <v>353651</v>
      </c>
      <c r="K22" s="60">
        <v>353651</v>
      </c>
      <c r="L22" s="60">
        <v>353651</v>
      </c>
      <c r="M22" s="60">
        <v>353651</v>
      </c>
      <c r="N22" s="60">
        <v>353651</v>
      </c>
      <c r="O22" s="60"/>
      <c r="P22" s="60"/>
      <c r="Q22" s="60"/>
      <c r="R22" s="60"/>
      <c r="S22" s="60"/>
      <c r="T22" s="60"/>
      <c r="U22" s="60"/>
      <c r="V22" s="60"/>
      <c r="W22" s="60">
        <v>353651</v>
      </c>
      <c r="X22" s="60"/>
      <c r="Y22" s="60">
        <v>353651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123563675</v>
      </c>
      <c r="D24" s="168">
        <f>SUM(D15:D23)</f>
        <v>0</v>
      </c>
      <c r="E24" s="76">
        <f t="shared" si="1"/>
        <v>143768164</v>
      </c>
      <c r="F24" s="77">
        <f t="shared" si="1"/>
        <v>143768164</v>
      </c>
      <c r="G24" s="77">
        <f t="shared" si="1"/>
        <v>125659174</v>
      </c>
      <c r="H24" s="77">
        <f t="shared" si="1"/>
        <v>122017456</v>
      </c>
      <c r="I24" s="77">
        <f t="shared" si="1"/>
        <v>121339974</v>
      </c>
      <c r="J24" s="77">
        <f t="shared" si="1"/>
        <v>121339974</v>
      </c>
      <c r="K24" s="77">
        <f t="shared" si="1"/>
        <v>120673028</v>
      </c>
      <c r="L24" s="77">
        <f t="shared" si="1"/>
        <v>122554657</v>
      </c>
      <c r="M24" s="77">
        <f t="shared" si="1"/>
        <v>121937653</v>
      </c>
      <c r="N24" s="77">
        <f t="shared" si="1"/>
        <v>121937653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121937653</v>
      </c>
      <c r="X24" s="77">
        <f t="shared" si="1"/>
        <v>71884082</v>
      </c>
      <c r="Y24" s="77">
        <f t="shared" si="1"/>
        <v>50053571</v>
      </c>
      <c r="Z24" s="212">
        <f>+IF(X24&lt;&gt;0,+(Y24/X24)*100,0)</f>
        <v>69.63095251045984</v>
      </c>
      <c r="AA24" s="79">
        <f>SUM(AA15:AA23)</f>
        <v>143768164</v>
      </c>
    </row>
    <row r="25" spans="1:27" ht="13.5">
      <c r="A25" s="250" t="s">
        <v>159</v>
      </c>
      <c r="B25" s="251"/>
      <c r="C25" s="168">
        <f aca="true" t="shared" si="2" ref="C25:Y25">+C12+C24</f>
        <v>798671355</v>
      </c>
      <c r="D25" s="168">
        <f>+D12+D24</f>
        <v>0</v>
      </c>
      <c r="E25" s="72">
        <f t="shared" si="2"/>
        <v>514936251</v>
      </c>
      <c r="F25" s="73">
        <f t="shared" si="2"/>
        <v>514936251</v>
      </c>
      <c r="G25" s="73">
        <f t="shared" si="2"/>
        <v>894638771</v>
      </c>
      <c r="H25" s="73">
        <f t="shared" si="2"/>
        <v>863871712</v>
      </c>
      <c r="I25" s="73">
        <f t="shared" si="2"/>
        <v>832567843</v>
      </c>
      <c r="J25" s="73">
        <f t="shared" si="2"/>
        <v>832567843</v>
      </c>
      <c r="K25" s="73">
        <f t="shared" si="2"/>
        <v>801058721</v>
      </c>
      <c r="L25" s="73">
        <f t="shared" si="2"/>
        <v>762820744</v>
      </c>
      <c r="M25" s="73">
        <f t="shared" si="2"/>
        <v>835979290</v>
      </c>
      <c r="N25" s="73">
        <f t="shared" si="2"/>
        <v>835979290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835979290</v>
      </c>
      <c r="X25" s="73">
        <f t="shared" si="2"/>
        <v>257468126</v>
      </c>
      <c r="Y25" s="73">
        <f t="shared" si="2"/>
        <v>578511164</v>
      </c>
      <c r="Z25" s="170">
        <f>+IF(X25&lt;&gt;0,+(Y25/X25)*100,0)</f>
        <v>224.6923426941011</v>
      </c>
      <c r="AA25" s="74">
        <f>+AA12+AA24</f>
        <v>514936251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6380061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6752904</v>
      </c>
      <c r="D30" s="155"/>
      <c r="E30" s="59">
        <v>5778000</v>
      </c>
      <c r="F30" s="60">
        <v>5778000</v>
      </c>
      <c r="G30" s="60">
        <v>6461209</v>
      </c>
      <c r="H30" s="60">
        <v>81146</v>
      </c>
      <c r="I30" s="60">
        <v>4918674</v>
      </c>
      <c r="J30" s="60">
        <v>4918674</v>
      </c>
      <c r="K30" s="60">
        <v>4918673</v>
      </c>
      <c r="L30" s="60">
        <v>3908617</v>
      </c>
      <c r="M30" s="60">
        <v>3908617</v>
      </c>
      <c r="N30" s="60">
        <v>3908617</v>
      </c>
      <c r="O30" s="60"/>
      <c r="P30" s="60"/>
      <c r="Q30" s="60"/>
      <c r="R30" s="60"/>
      <c r="S30" s="60"/>
      <c r="T30" s="60"/>
      <c r="U30" s="60"/>
      <c r="V30" s="60"/>
      <c r="W30" s="60">
        <v>3908617</v>
      </c>
      <c r="X30" s="60">
        <v>2889000</v>
      </c>
      <c r="Y30" s="60">
        <v>1019617</v>
      </c>
      <c r="Z30" s="140">
        <v>35.29</v>
      </c>
      <c r="AA30" s="62">
        <v>5778000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24372711</v>
      </c>
      <c r="H31" s="60">
        <v>24808057</v>
      </c>
      <c r="I31" s="60">
        <v>24026208</v>
      </c>
      <c r="J31" s="60">
        <v>24026208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49946471</v>
      </c>
      <c r="D32" s="155"/>
      <c r="E32" s="59">
        <v>33038769</v>
      </c>
      <c r="F32" s="60">
        <v>33038769</v>
      </c>
      <c r="G32" s="60">
        <v>5602307</v>
      </c>
      <c r="H32" s="60">
        <v>15609319</v>
      </c>
      <c r="I32" s="60">
        <v>15618016</v>
      </c>
      <c r="J32" s="60">
        <v>15618016</v>
      </c>
      <c r="K32" s="60">
        <v>33370067</v>
      </c>
      <c r="L32" s="60">
        <v>33591866</v>
      </c>
      <c r="M32" s="60">
        <v>32378577</v>
      </c>
      <c r="N32" s="60">
        <v>32378577</v>
      </c>
      <c r="O32" s="60"/>
      <c r="P32" s="60"/>
      <c r="Q32" s="60"/>
      <c r="R32" s="60"/>
      <c r="S32" s="60"/>
      <c r="T32" s="60"/>
      <c r="U32" s="60"/>
      <c r="V32" s="60"/>
      <c r="W32" s="60">
        <v>32378577</v>
      </c>
      <c r="X32" s="60">
        <v>16519385</v>
      </c>
      <c r="Y32" s="60">
        <v>15859192</v>
      </c>
      <c r="Z32" s="140">
        <v>96</v>
      </c>
      <c r="AA32" s="62">
        <v>33038769</v>
      </c>
    </row>
    <row r="33" spans="1:27" ht="13.5">
      <c r="A33" s="249" t="s">
        <v>165</v>
      </c>
      <c r="B33" s="182"/>
      <c r="C33" s="155">
        <v>9092198</v>
      </c>
      <c r="D33" s="155"/>
      <c r="E33" s="59">
        <v>3813131</v>
      </c>
      <c r="F33" s="60">
        <v>3813131</v>
      </c>
      <c r="G33" s="60">
        <v>7491630</v>
      </c>
      <c r="H33" s="60">
        <v>1557917</v>
      </c>
      <c r="I33" s="60">
        <v>1557917</v>
      </c>
      <c r="J33" s="60">
        <v>1557917</v>
      </c>
      <c r="K33" s="60">
        <v>7512370</v>
      </c>
      <c r="L33" s="60">
        <v>7512370</v>
      </c>
      <c r="M33" s="60">
        <v>9014541</v>
      </c>
      <c r="N33" s="60">
        <v>9014541</v>
      </c>
      <c r="O33" s="60"/>
      <c r="P33" s="60"/>
      <c r="Q33" s="60"/>
      <c r="R33" s="60"/>
      <c r="S33" s="60"/>
      <c r="T33" s="60"/>
      <c r="U33" s="60"/>
      <c r="V33" s="60"/>
      <c r="W33" s="60">
        <v>9014541</v>
      </c>
      <c r="X33" s="60">
        <v>1906566</v>
      </c>
      <c r="Y33" s="60">
        <v>7107975</v>
      </c>
      <c r="Z33" s="140">
        <v>372.82</v>
      </c>
      <c r="AA33" s="62">
        <v>3813131</v>
      </c>
    </row>
    <row r="34" spans="1:27" ht="13.5">
      <c r="A34" s="250" t="s">
        <v>58</v>
      </c>
      <c r="B34" s="251"/>
      <c r="C34" s="168">
        <f aca="true" t="shared" si="3" ref="C34:Y34">SUM(C29:C33)</f>
        <v>65791573</v>
      </c>
      <c r="D34" s="168">
        <f>SUM(D29:D33)</f>
        <v>0</v>
      </c>
      <c r="E34" s="72">
        <f t="shared" si="3"/>
        <v>42629900</v>
      </c>
      <c r="F34" s="73">
        <f t="shared" si="3"/>
        <v>42629900</v>
      </c>
      <c r="G34" s="73">
        <f t="shared" si="3"/>
        <v>43927857</v>
      </c>
      <c r="H34" s="73">
        <f t="shared" si="3"/>
        <v>48436500</v>
      </c>
      <c r="I34" s="73">
        <f t="shared" si="3"/>
        <v>46120815</v>
      </c>
      <c r="J34" s="73">
        <f t="shared" si="3"/>
        <v>46120815</v>
      </c>
      <c r="K34" s="73">
        <f t="shared" si="3"/>
        <v>45801110</v>
      </c>
      <c r="L34" s="73">
        <f t="shared" si="3"/>
        <v>45012853</v>
      </c>
      <c r="M34" s="73">
        <f t="shared" si="3"/>
        <v>45301735</v>
      </c>
      <c r="N34" s="73">
        <f t="shared" si="3"/>
        <v>45301735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45301735</v>
      </c>
      <c r="X34" s="73">
        <f t="shared" si="3"/>
        <v>21314951</v>
      </c>
      <c r="Y34" s="73">
        <f t="shared" si="3"/>
        <v>23986784</v>
      </c>
      <c r="Z34" s="170">
        <f>+IF(X34&lt;&gt;0,+(Y34/X34)*100,0)</f>
        <v>112.53501826018741</v>
      </c>
      <c r="AA34" s="74">
        <f>SUM(AA29:AA33)</f>
        <v>42629900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34062759</v>
      </c>
      <c r="D37" s="155"/>
      <c r="E37" s="59">
        <v>34533319</v>
      </c>
      <c r="F37" s="60">
        <v>34533319</v>
      </c>
      <c r="G37" s="60">
        <v>34037250</v>
      </c>
      <c r="H37" s="60">
        <v>34037250</v>
      </c>
      <c r="I37" s="60">
        <v>34037250</v>
      </c>
      <c r="J37" s="60">
        <v>34037250</v>
      </c>
      <c r="K37" s="60">
        <v>34037250</v>
      </c>
      <c r="L37" s="60">
        <v>34062759</v>
      </c>
      <c r="M37" s="60">
        <v>34062759</v>
      </c>
      <c r="N37" s="60">
        <v>34062759</v>
      </c>
      <c r="O37" s="60"/>
      <c r="P37" s="60"/>
      <c r="Q37" s="60"/>
      <c r="R37" s="60"/>
      <c r="S37" s="60"/>
      <c r="T37" s="60"/>
      <c r="U37" s="60"/>
      <c r="V37" s="60"/>
      <c r="W37" s="60">
        <v>34062759</v>
      </c>
      <c r="X37" s="60">
        <v>17266660</v>
      </c>
      <c r="Y37" s="60">
        <v>16796099</v>
      </c>
      <c r="Z37" s="140">
        <v>97.27</v>
      </c>
      <c r="AA37" s="62">
        <v>34533319</v>
      </c>
    </row>
    <row r="38" spans="1:27" ht="13.5">
      <c r="A38" s="249" t="s">
        <v>165</v>
      </c>
      <c r="B38" s="182"/>
      <c r="C38" s="155">
        <v>9595928</v>
      </c>
      <c r="D38" s="155"/>
      <c r="E38" s="59">
        <v>7477905</v>
      </c>
      <c r="F38" s="60">
        <v>7477905</v>
      </c>
      <c r="G38" s="60">
        <v>7127905</v>
      </c>
      <c r="H38" s="60">
        <v>9595928</v>
      </c>
      <c r="I38" s="60">
        <v>9595928</v>
      </c>
      <c r="J38" s="60">
        <v>9595928</v>
      </c>
      <c r="K38" s="60">
        <v>9595928</v>
      </c>
      <c r="L38" s="60">
        <v>9595928</v>
      </c>
      <c r="M38" s="60">
        <v>9595928</v>
      </c>
      <c r="N38" s="60">
        <v>9595928</v>
      </c>
      <c r="O38" s="60"/>
      <c r="P38" s="60"/>
      <c r="Q38" s="60"/>
      <c r="R38" s="60"/>
      <c r="S38" s="60"/>
      <c r="T38" s="60"/>
      <c r="U38" s="60"/>
      <c r="V38" s="60"/>
      <c r="W38" s="60">
        <v>9595928</v>
      </c>
      <c r="X38" s="60">
        <v>3738953</v>
      </c>
      <c r="Y38" s="60">
        <v>5856975</v>
      </c>
      <c r="Z38" s="140">
        <v>156.65</v>
      </c>
      <c r="AA38" s="62">
        <v>7477905</v>
      </c>
    </row>
    <row r="39" spans="1:27" ht="13.5">
      <c r="A39" s="250" t="s">
        <v>59</v>
      </c>
      <c r="B39" s="253"/>
      <c r="C39" s="168">
        <f aca="true" t="shared" si="4" ref="C39:Y39">SUM(C37:C38)</f>
        <v>43658687</v>
      </c>
      <c r="D39" s="168">
        <f>SUM(D37:D38)</f>
        <v>0</v>
      </c>
      <c r="E39" s="76">
        <f t="shared" si="4"/>
        <v>42011224</v>
      </c>
      <c r="F39" s="77">
        <f t="shared" si="4"/>
        <v>42011224</v>
      </c>
      <c r="G39" s="77">
        <f t="shared" si="4"/>
        <v>41165155</v>
      </c>
      <c r="H39" s="77">
        <f t="shared" si="4"/>
        <v>43633178</v>
      </c>
      <c r="I39" s="77">
        <f t="shared" si="4"/>
        <v>43633178</v>
      </c>
      <c r="J39" s="77">
        <f t="shared" si="4"/>
        <v>43633178</v>
      </c>
      <c r="K39" s="77">
        <f t="shared" si="4"/>
        <v>43633178</v>
      </c>
      <c r="L39" s="77">
        <f t="shared" si="4"/>
        <v>43658687</v>
      </c>
      <c r="M39" s="77">
        <f t="shared" si="4"/>
        <v>43658687</v>
      </c>
      <c r="N39" s="77">
        <f t="shared" si="4"/>
        <v>43658687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43658687</v>
      </c>
      <c r="X39" s="77">
        <f t="shared" si="4"/>
        <v>21005613</v>
      </c>
      <c r="Y39" s="77">
        <f t="shared" si="4"/>
        <v>22653074</v>
      </c>
      <c r="Z39" s="212">
        <f>+IF(X39&lt;&gt;0,+(Y39/X39)*100,0)</f>
        <v>107.84295607083688</v>
      </c>
      <c r="AA39" s="79">
        <f>SUM(AA37:AA38)</f>
        <v>42011224</v>
      </c>
    </row>
    <row r="40" spans="1:27" ht="13.5">
      <c r="A40" s="250" t="s">
        <v>167</v>
      </c>
      <c r="B40" s="251"/>
      <c r="C40" s="168">
        <f aca="true" t="shared" si="5" ref="C40:Y40">+C34+C39</f>
        <v>109450260</v>
      </c>
      <c r="D40" s="168">
        <f>+D34+D39</f>
        <v>0</v>
      </c>
      <c r="E40" s="72">
        <f t="shared" si="5"/>
        <v>84641124</v>
      </c>
      <c r="F40" s="73">
        <f t="shared" si="5"/>
        <v>84641124</v>
      </c>
      <c r="G40" s="73">
        <f t="shared" si="5"/>
        <v>85093012</v>
      </c>
      <c r="H40" s="73">
        <f t="shared" si="5"/>
        <v>92069678</v>
      </c>
      <c r="I40" s="73">
        <f t="shared" si="5"/>
        <v>89753993</v>
      </c>
      <c r="J40" s="73">
        <f t="shared" si="5"/>
        <v>89753993</v>
      </c>
      <c r="K40" s="73">
        <f t="shared" si="5"/>
        <v>89434288</v>
      </c>
      <c r="L40" s="73">
        <f t="shared" si="5"/>
        <v>88671540</v>
      </c>
      <c r="M40" s="73">
        <f t="shared" si="5"/>
        <v>88960422</v>
      </c>
      <c r="N40" s="73">
        <f t="shared" si="5"/>
        <v>88960422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88960422</v>
      </c>
      <c r="X40" s="73">
        <f t="shared" si="5"/>
        <v>42320564</v>
      </c>
      <c r="Y40" s="73">
        <f t="shared" si="5"/>
        <v>46639858</v>
      </c>
      <c r="Z40" s="170">
        <f>+IF(X40&lt;&gt;0,+(Y40/X40)*100,0)</f>
        <v>110.20613524904819</v>
      </c>
      <c r="AA40" s="74">
        <f>+AA34+AA39</f>
        <v>84641124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689221095</v>
      </c>
      <c r="D42" s="257">
        <f>+D25-D40</f>
        <v>0</v>
      </c>
      <c r="E42" s="258">
        <f t="shared" si="6"/>
        <v>430295127</v>
      </c>
      <c r="F42" s="259">
        <f t="shared" si="6"/>
        <v>430295127</v>
      </c>
      <c r="G42" s="259">
        <f t="shared" si="6"/>
        <v>809545759</v>
      </c>
      <c r="H42" s="259">
        <f t="shared" si="6"/>
        <v>771802034</v>
      </c>
      <c r="I42" s="259">
        <f t="shared" si="6"/>
        <v>742813850</v>
      </c>
      <c r="J42" s="259">
        <f t="shared" si="6"/>
        <v>742813850</v>
      </c>
      <c r="K42" s="259">
        <f t="shared" si="6"/>
        <v>711624433</v>
      </c>
      <c r="L42" s="259">
        <f t="shared" si="6"/>
        <v>674149204</v>
      </c>
      <c r="M42" s="259">
        <f t="shared" si="6"/>
        <v>747018868</v>
      </c>
      <c r="N42" s="259">
        <f t="shared" si="6"/>
        <v>747018868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747018868</v>
      </c>
      <c r="X42" s="259">
        <f t="shared" si="6"/>
        <v>215147562</v>
      </c>
      <c r="Y42" s="259">
        <f t="shared" si="6"/>
        <v>531871306</v>
      </c>
      <c r="Z42" s="260">
        <f>+IF(X42&lt;&gt;0,+(Y42/X42)*100,0)</f>
        <v>247.21233234332445</v>
      </c>
      <c r="AA42" s="261">
        <f>+AA25-AA40</f>
        <v>430295127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689221095</v>
      </c>
      <c r="D45" s="155"/>
      <c r="E45" s="59">
        <v>430295127</v>
      </c>
      <c r="F45" s="60">
        <v>430295127</v>
      </c>
      <c r="G45" s="60">
        <v>809545759</v>
      </c>
      <c r="H45" s="60">
        <v>770956675</v>
      </c>
      <c r="I45" s="60">
        <v>741968491</v>
      </c>
      <c r="J45" s="60">
        <v>741968491</v>
      </c>
      <c r="K45" s="60">
        <v>710779074</v>
      </c>
      <c r="L45" s="60">
        <v>673303845</v>
      </c>
      <c r="M45" s="60">
        <v>746173509</v>
      </c>
      <c r="N45" s="60">
        <v>746173509</v>
      </c>
      <c r="O45" s="60"/>
      <c r="P45" s="60"/>
      <c r="Q45" s="60"/>
      <c r="R45" s="60"/>
      <c r="S45" s="60"/>
      <c r="T45" s="60"/>
      <c r="U45" s="60"/>
      <c r="V45" s="60"/>
      <c r="W45" s="60">
        <v>746173509</v>
      </c>
      <c r="X45" s="60">
        <v>215147564</v>
      </c>
      <c r="Y45" s="60">
        <v>531025945</v>
      </c>
      <c r="Z45" s="139">
        <v>246.82</v>
      </c>
      <c r="AA45" s="62">
        <v>430295127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845359</v>
      </c>
      <c r="I46" s="60">
        <v>845359</v>
      </c>
      <c r="J46" s="60">
        <v>845359</v>
      </c>
      <c r="K46" s="60">
        <v>845359</v>
      </c>
      <c r="L46" s="60">
        <v>845359</v>
      </c>
      <c r="M46" s="60">
        <v>845359</v>
      </c>
      <c r="N46" s="60">
        <v>845359</v>
      </c>
      <c r="O46" s="60"/>
      <c r="P46" s="60"/>
      <c r="Q46" s="60"/>
      <c r="R46" s="60"/>
      <c r="S46" s="60"/>
      <c r="T46" s="60"/>
      <c r="U46" s="60"/>
      <c r="V46" s="60"/>
      <c r="W46" s="60">
        <v>845359</v>
      </c>
      <c r="X46" s="60"/>
      <c r="Y46" s="60">
        <v>845359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689221095</v>
      </c>
      <c r="D48" s="217">
        <f>SUM(D45:D47)</f>
        <v>0</v>
      </c>
      <c r="E48" s="264">
        <f t="shared" si="7"/>
        <v>430295127</v>
      </c>
      <c r="F48" s="219">
        <f t="shared" si="7"/>
        <v>430295127</v>
      </c>
      <c r="G48" s="219">
        <f t="shared" si="7"/>
        <v>809545759</v>
      </c>
      <c r="H48" s="219">
        <f t="shared" si="7"/>
        <v>771802034</v>
      </c>
      <c r="I48" s="219">
        <f t="shared" si="7"/>
        <v>742813850</v>
      </c>
      <c r="J48" s="219">
        <f t="shared" si="7"/>
        <v>742813850</v>
      </c>
      <c r="K48" s="219">
        <f t="shared" si="7"/>
        <v>711624433</v>
      </c>
      <c r="L48" s="219">
        <f t="shared" si="7"/>
        <v>674149204</v>
      </c>
      <c r="M48" s="219">
        <f t="shared" si="7"/>
        <v>747018868</v>
      </c>
      <c r="N48" s="219">
        <f t="shared" si="7"/>
        <v>747018868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747018868</v>
      </c>
      <c r="X48" s="219">
        <f t="shared" si="7"/>
        <v>215147564</v>
      </c>
      <c r="Y48" s="219">
        <f t="shared" si="7"/>
        <v>531871304</v>
      </c>
      <c r="Z48" s="265">
        <f>+IF(X48&lt;&gt;0,+(Y48/X48)*100,0)</f>
        <v>247.21232911565755</v>
      </c>
      <c r="AA48" s="232">
        <f>SUM(AA45:AA47)</f>
        <v>430295127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4724663</v>
      </c>
      <c r="D6" s="155"/>
      <c r="E6" s="59">
        <v>1966087</v>
      </c>
      <c r="F6" s="60">
        <v>1966087</v>
      </c>
      <c r="G6" s="60">
        <v>92513</v>
      </c>
      <c r="H6" s="60">
        <v>156259</v>
      </c>
      <c r="I6" s="60">
        <v>87544</v>
      </c>
      <c r="J6" s="60">
        <v>336316</v>
      </c>
      <c r="K6" s="60">
        <v>21622</v>
      </c>
      <c r="L6" s="60">
        <v>181033</v>
      </c>
      <c r="M6" s="60">
        <v>400416</v>
      </c>
      <c r="N6" s="60">
        <v>603071</v>
      </c>
      <c r="O6" s="60"/>
      <c r="P6" s="60"/>
      <c r="Q6" s="60"/>
      <c r="R6" s="60"/>
      <c r="S6" s="60"/>
      <c r="T6" s="60"/>
      <c r="U6" s="60"/>
      <c r="V6" s="60"/>
      <c r="W6" s="60">
        <v>939387</v>
      </c>
      <c r="X6" s="60">
        <v>209157998</v>
      </c>
      <c r="Y6" s="60">
        <v>-208218611</v>
      </c>
      <c r="Z6" s="140">
        <v>-99.55</v>
      </c>
      <c r="AA6" s="62">
        <v>1966087</v>
      </c>
    </row>
    <row r="7" spans="1:27" ht="13.5">
      <c r="A7" s="249" t="s">
        <v>178</v>
      </c>
      <c r="B7" s="182"/>
      <c r="C7" s="155">
        <v>303175000</v>
      </c>
      <c r="D7" s="155"/>
      <c r="E7" s="59">
        <v>313592001</v>
      </c>
      <c r="F7" s="60">
        <v>313592001</v>
      </c>
      <c r="G7" s="60">
        <v>128688000</v>
      </c>
      <c r="H7" s="60">
        <v>400000</v>
      </c>
      <c r="I7" s="60"/>
      <c r="J7" s="60">
        <v>129088000</v>
      </c>
      <c r="K7" s="60"/>
      <c r="L7" s="60">
        <v>895606</v>
      </c>
      <c r="M7" s="60">
        <v>104003401</v>
      </c>
      <c r="N7" s="60">
        <v>104899007</v>
      </c>
      <c r="O7" s="60"/>
      <c r="P7" s="60"/>
      <c r="Q7" s="60"/>
      <c r="R7" s="60"/>
      <c r="S7" s="60"/>
      <c r="T7" s="60"/>
      <c r="U7" s="60"/>
      <c r="V7" s="60"/>
      <c r="W7" s="60">
        <v>233987007</v>
      </c>
      <c r="X7" s="60">
        <v>217536</v>
      </c>
      <c r="Y7" s="60">
        <v>233769471</v>
      </c>
      <c r="Z7" s="140">
        <v>107462.43</v>
      </c>
      <c r="AA7" s="62">
        <v>313592001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29656725</v>
      </c>
      <c r="D9" s="155"/>
      <c r="E9" s="59">
        <v>18065004</v>
      </c>
      <c r="F9" s="60">
        <v>18065004</v>
      </c>
      <c r="G9" s="60"/>
      <c r="H9" s="60">
        <v>1580971</v>
      </c>
      <c r="I9" s="60">
        <v>1091911</v>
      </c>
      <c r="J9" s="60">
        <v>2672882</v>
      </c>
      <c r="K9" s="60">
        <v>1159686</v>
      </c>
      <c r="L9" s="60">
        <v>3113790</v>
      </c>
      <c r="M9" s="60">
        <v>2033586</v>
      </c>
      <c r="N9" s="60">
        <v>6307062</v>
      </c>
      <c r="O9" s="60"/>
      <c r="P9" s="60"/>
      <c r="Q9" s="60"/>
      <c r="R9" s="60"/>
      <c r="S9" s="60"/>
      <c r="T9" s="60"/>
      <c r="U9" s="60"/>
      <c r="V9" s="60"/>
      <c r="W9" s="60">
        <v>8979944</v>
      </c>
      <c r="X9" s="60">
        <v>9032502</v>
      </c>
      <c r="Y9" s="60">
        <v>-52558</v>
      </c>
      <c r="Z9" s="140">
        <v>-0.58</v>
      </c>
      <c r="AA9" s="62">
        <v>18065004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-128335386</v>
      </c>
      <c r="D12" s="155"/>
      <c r="E12" s="59">
        <v>-281357821</v>
      </c>
      <c r="F12" s="60">
        <v>-281357821</v>
      </c>
      <c r="G12" s="60">
        <v>-23573913</v>
      </c>
      <c r="H12" s="60">
        <v>-17051768</v>
      </c>
      <c r="I12" s="60">
        <v>-11098528</v>
      </c>
      <c r="J12" s="60">
        <v>-51724209</v>
      </c>
      <c r="K12" s="60">
        <v>-16133022</v>
      </c>
      <c r="L12" s="60">
        <v>-16618589</v>
      </c>
      <c r="M12" s="60">
        <v>-16719389</v>
      </c>
      <c r="N12" s="60">
        <v>-49471000</v>
      </c>
      <c r="O12" s="60"/>
      <c r="P12" s="60"/>
      <c r="Q12" s="60"/>
      <c r="R12" s="60"/>
      <c r="S12" s="60"/>
      <c r="T12" s="60"/>
      <c r="U12" s="60"/>
      <c r="V12" s="60"/>
      <c r="W12" s="60">
        <v>-101195209</v>
      </c>
      <c r="X12" s="60">
        <v>-109916545</v>
      </c>
      <c r="Y12" s="60">
        <v>8721336</v>
      </c>
      <c r="Z12" s="140">
        <v>-7.93</v>
      </c>
      <c r="AA12" s="62">
        <v>-281357821</v>
      </c>
    </row>
    <row r="13" spans="1:27" ht="13.5">
      <c r="A13" s="249" t="s">
        <v>40</v>
      </c>
      <c r="B13" s="182"/>
      <c r="C13" s="155">
        <v>-5295199</v>
      </c>
      <c r="D13" s="155"/>
      <c r="E13" s="59">
        <v>-5778000</v>
      </c>
      <c r="F13" s="60">
        <v>-5778000</v>
      </c>
      <c r="G13" s="60">
        <v>-1279</v>
      </c>
      <c r="H13" s="60"/>
      <c r="I13" s="60">
        <v>-1189192</v>
      </c>
      <c r="J13" s="60">
        <v>-1190471</v>
      </c>
      <c r="K13" s="60"/>
      <c r="L13" s="60">
        <v>-1223767</v>
      </c>
      <c r="M13" s="60"/>
      <c r="N13" s="60">
        <v>-1223767</v>
      </c>
      <c r="O13" s="60"/>
      <c r="P13" s="60"/>
      <c r="Q13" s="60"/>
      <c r="R13" s="60"/>
      <c r="S13" s="60"/>
      <c r="T13" s="60"/>
      <c r="U13" s="60"/>
      <c r="V13" s="60"/>
      <c r="W13" s="60">
        <v>-2414238</v>
      </c>
      <c r="X13" s="60">
        <v>-2775000</v>
      </c>
      <c r="Y13" s="60">
        <v>360762</v>
      </c>
      <c r="Z13" s="140">
        <v>-13</v>
      </c>
      <c r="AA13" s="62">
        <v>-5778000</v>
      </c>
    </row>
    <row r="14" spans="1:27" ht="13.5">
      <c r="A14" s="249" t="s">
        <v>42</v>
      </c>
      <c r="B14" s="182"/>
      <c r="C14" s="155">
        <v>-227544496</v>
      </c>
      <c r="D14" s="155"/>
      <c r="E14" s="59">
        <v>-439454018</v>
      </c>
      <c r="F14" s="60">
        <v>-439454018</v>
      </c>
      <c r="G14" s="60">
        <v>-5294284</v>
      </c>
      <c r="H14" s="60">
        <v>-10764994</v>
      </c>
      <c r="I14" s="60">
        <v>-14098498</v>
      </c>
      <c r="J14" s="60">
        <v>-30157776</v>
      </c>
      <c r="K14" s="60">
        <v>-15855670</v>
      </c>
      <c r="L14" s="60">
        <v>-27077961</v>
      </c>
      <c r="M14" s="60">
        <v>-16131763</v>
      </c>
      <c r="N14" s="60">
        <v>-59065394</v>
      </c>
      <c r="O14" s="60"/>
      <c r="P14" s="60"/>
      <c r="Q14" s="60"/>
      <c r="R14" s="60"/>
      <c r="S14" s="60"/>
      <c r="T14" s="60"/>
      <c r="U14" s="60"/>
      <c r="V14" s="60"/>
      <c r="W14" s="60">
        <v>-89223170</v>
      </c>
      <c r="X14" s="60">
        <v>-112762794</v>
      </c>
      <c r="Y14" s="60">
        <v>23539624</v>
      </c>
      <c r="Z14" s="140">
        <v>-20.88</v>
      </c>
      <c r="AA14" s="62">
        <v>-439454018</v>
      </c>
    </row>
    <row r="15" spans="1:27" ht="13.5">
      <c r="A15" s="250" t="s">
        <v>184</v>
      </c>
      <c r="B15" s="251"/>
      <c r="C15" s="168">
        <f aca="true" t="shared" si="0" ref="C15:Y15">SUM(C6:C14)</f>
        <v>-23618693</v>
      </c>
      <c r="D15" s="168">
        <f>SUM(D6:D14)</f>
        <v>0</v>
      </c>
      <c r="E15" s="72">
        <f t="shared" si="0"/>
        <v>-392966747</v>
      </c>
      <c r="F15" s="73">
        <f t="shared" si="0"/>
        <v>-392966747</v>
      </c>
      <c r="G15" s="73">
        <f t="shared" si="0"/>
        <v>99911037</v>
      </c>
      <c r="H15" s="73">
        <f t="shared" si="0"/>
        <v>-25679532</v>
      </c>
      <c r="I15" s="73">
        <f t="shared" si="0"/>
        <v>-25206763</v>
      </c>
      <c r="J15" s="73">
        <f t="shared" si="0"/>
        <v>49024742</v>
      </c>
      <c r="K15" s="73">
        <f t="shared" si="0"/>
        <v>-30807384</v>
      </c>
      <c r="L15" s="73">
        <f t="shared" si="0"/>
        <v>-40729888</v>
      </c>
      <c r="M15" s="73">
        <f t="shared" si="0"/>
        <v>73586251</v>
      </c>
      <c r="N15" s="73">
        <f t="shared" si="0"/>
        <v>2048979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51073721</v>
      </c>
      <c r="X15" s="73">
        <f t="shared" si="0"/>
        <v>-7046303</v>
      </c>
      <c r="Y15" s="73">
        <f t="shared" si="0"/>
        <v>58120024</v>
      </c>
      <c r="Z15" s="170">
        <f>+IF(X15&lt;&gt;0,+(Y15/X15)*100,0)</f>
        <v>-824.8300420802227</v>
      </c>
      <c r="AA15" s="74">
        <f>SUM(AA6:AA14)</f>
        <v>-392966747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47613848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39252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10229023</v>
      </c>
      <c r="D22" s="155"/>
      <c r="E22" s="59">
        <v>5932782</v>
      </c>
      <c r="F22" s="60">
        <v>5932782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5932782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-10017071</v>
      </c>
      <c r="D24" s="155"/>
      <c r="E24" s="59">
        <v>-56338215</v>
      </c>
      <c r="F24" s="60">
        <v>-56338215</v>
      </c>
      <c r="G24" s="60"/>
      <c r="H24" s="60">
        <v>-48123</v>
      </c>
      <c r="I24" s="60">
        <v>-4190</v>
      </c>
      <c r="J24" s="60">
        <v>-52313</v>
      </c>
      <c r="K24" s="60">
        <v>-14791</v>
      </c>
      <c r="L24" s="60">
        <v>-2346167</v>
      </c>
      <c r="M24" s="60">
        <v>-91911</v>
      </c>
      <c r="N24" s="60">
        <v>-2452869</v>
      </c>
      <c r="O24" s="60"/>
      <c r="P24" s="60"/>
      <c r="Q24" s="60"/>
      <c r="R24" s="60"/>
      <c r="S24" s="60"/>
      <c r="T24" s="60"/>
      <c r="U24" s="60"/>
      <c r="V24" s="60"/>
      <c r="W24" s="60">
        <v>-2505182</v>
      </c>
      <c r="X24" s="60">
        <v>-15434581</v>
      </c>
      <c r="Y24" s="60">
        <v>12929399</v>
      </c>
      <c r="Z24" s="140">
        <v>-83.77</v>
      </c>
      <c r="AA24" s="62">
        <v>-56338215</v>
      </c>
    </row>
    <row r="25" spans="1:27" ht="13.5">
      <c r="A25" s="250" t="s">
        <v>191</v>
      </c>
      <c r="B25" s="251"/>
      <c r="C25" s="168">
        <f aca="true" t="shared" si="1" ref="C25:Y25">SUM(C19:C24)</f>
        <v>47865052</v>
      </c>
      <c r="D25" s="168">
        <f>SUM(D19:D24)</f>
        <v>0</v>
      </c>
      <c r="E25" s="72">
        <f t="shared" si="1"/>
        <v>-50405433</v>
      </c>
      <c r="F25" s="73">
        <f t="shared" si="1"/>
        <v>-50405433</v>
      </c>
      <c r="G25" s="73">
        <f t="shared" si="1"/>
        <v>0</v>
      </c>
      <c r="H25" s="73">
        <f t="shared" si="1"/>
        <v>-48123</v>
      </c>
      <c r="I25" s="73">
        <f t="shared" si="1"/>
        <v>-4190</v>
      </c>
      <c r="J25" s="73">
        <f t="shared" si="1"/>
        <v>-52313</v>
      </c>
      <c r="K25" s="73">
        <f t="shared" si="1"/>
        <v>-14791</v>
      </c>
      <c r="L25" s="73">
        <f t="shared" si="1"/>
        <v>-2346167</v>
      </c>
      <c r="M25" s="73">
        <f t="shared" si="1"/>
        <v>-91911</v>
      </c>
      <c r="N25" s="73">
        <f t="shared" si="1"/>
        <v>-2452869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-2505182</v>
      </c>
      <c r="X25" s="73">
        <f t="shared" si="1"/>
        <v>-15434581</v>
      </c>
      <c r="Y25" s="73">
        <f t="shared" si="1"/>
        <v>12929399</v>
      </c>
      <c r="Z25" s="170">
        <f>+IF(X25&lt;&gt;0,+(Y25/X25)*100,0)</f>
        <v>-83.76903137182667</v>
      </c>
      <c r="AA25" s="74">
        <f>SUM(AA19:AA24)</f>
        <v>-50405433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-6242340</v>
      </c>
      <c r="D33" s="155"/>
      <c r="E33" s="59">
        <v>-4874306</v>
      </c>
      <c r="F33" s="60">
        <v>-4874306</v>
      </c>
      <c r="G33" s="60"/>
      <c r="H33" s="60"/>
      <c r="I33" s="60">
        <v>-1542534</v>
      </c>
      <c r="J33" s="60">
        <v>-1542534</v>
      </c>
      <c r="K33" s="60"/>
      <c r="L33" s="60">
        <v>-1301753</v>
      </c>
      <c r="M33" s="60"/>
      <c r="N33" s="60">
        <v>-1301753</v>
      </c>
      <c r="O33" s="60"/>
      <c r="P33" s="60"/>
      <c r="Q33" s="60"/>
      <c r="R33" s="60"/>
      <c r="S33" s="60"/>
      <c r="T33" s="60"/>
      <c r="U33" s="60"/>
      <c r="V33" s="60"/>
      <c r="W33" s="60">
        <v>-2844287</v>
      </c>
      <c r="X33" s="60">
        <v>-2437153</v>
      </c>
      <c r="Y33" s="60">
        <v>-407134</v>
      </c>
      <c r="Z33" s="140">
        <v>16.71</v>
      </c>
      <c r="AA33" s="62">
        <v>-4874306</v>
      </c>
    </row>
    <row r="34" spans="1:27" ht="13.5">
      <c r="A34" s="250" t="s">
        <v>197</v>
      </c>
      <c r="B34" s="251"/>
      <c r="C34" s="168">
        <f aca="true" t="shared" si="2" ref="C34:Y34">SUM(C29:C33)</f>
        <v>-6242340</v>
      </c>
      <c r="D34" s="168">
        <f>SUM(D29:D33)</f>
        <v>0</v>
      </c>
      <c r="E34" s="72">
        <f t="shared" si="2"/>
        <v>-4874306</v>
      </c>
      <c r="F34" s="73">
        <f t="shared" si="2"/>
        <v>-4874306</v>
      </c>
      <c r="G34" s="73">
        <f t="shared" si="2"/>
        <v>0</v>
      </c>
      <c r="H34" s="73">
        <f t="shared" si="2"/>
        <v>0</v>
      </c>
      <c r="I34" s="73">
        <f t="shared" si="2"/>
        <v>-1542534</v>
      </c>
      <c r="J34" s="73">
        <f t="shared" si="2"/>
        <v>-1542534</v>
      </c>
      <c r="K34" s="73">
        <f t="shared" si="2"/>
        <v>0</v>
      </c>
      <c r="L34" s="73">
        <f t="shared" si="2"/>
        <v>-1301753</v>
      </c>
      <c r="M34" s="73">
        <f t="shared" si="2"/>
        <v>0</v>
      </c>
      <c r="N34" s="73">
        <f t="shared" si="2"/>
        <v>-1301753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-2844287</v>
      </c>
      <c r="X34" s="73">
        <f t="shared" si="2"/>
        <v>-2437153</v>
      </c>
      <c r="Y34" s="73">
        <f t="shared" si="2"/>
        <v>-407134</v>
      </c>
      <c r="Z34" s="170">
        <f>+IF(X34&lt;&gt;0,+(Y34/X34)*100,0)</f>
        <v>16.70531148434259</v>
      </c>
      <c r="AA34" s="74">
        <f>SUM(AA29:AA33)</f>
        <v>-4874306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18004019</v>
      </c>
      <c r="D36" s="153">
        <f>+D15+D25+D34</f>
        <v>0</v>
      </c>
      <c r="E36" s="99">
        <f t="shared" si="3"/>
        <v>-448246486</v>
      </c>
      <c r="F36" s="100">
        <f t="shared" si="3"/>
        <v>-448246486</v>
      </c>
      <c r="G36" s="100">
        <f t="shared" si="3"/>
        <v>99911037</v>
      </c>
      <c r="H36" s="100">
        <f t="shared" si="3"/>
        <v>-25727655</v>
      </c>
      <c r="I36" s="100">
        <f t="shared" si="3"/>
        <v>-26753487</v>
      </c>
      <c r="J36" s="100">
        <f t="shared" si="3"/>
        <v>47429895</v>
      </c>
      <c r="K36" s="100">
        <f t="shared" si="3"/>
        <v>-30822175</v>
      </c>
      <c r="L36" s="100">
        <f t="shared" si="3"/>
        <v>-44377808</v>
      </c>
      <c r="M36" s="100">
        <f t="shared" si="3"/>
        <v>73494340</v>
      </c>
      <c r="N36" s="100">
        <f t="shared" si="3"/>
        <v>-1705643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45724252</v>
      </c>
      <c r="X36" s="100">
        <f t="shared" si="3"/>
        <v>-24918037</v>
      </c>
      <c r="Y36" s="100">
        <f t="shared" si="3"/>
        <v>70642289</v>
      </c>
      <c r="Z36" s="137">
        <f>+IF(X36&lt;&gt;0,+(Y36/X36)*100,0)</f>
        <v>-283.4986118689847</v>
      </c>
      <c r="AA36" s="102">
        <f>+AA15+AA25+AA34</f>
        <v>-448246486</v>
      </c>
    </row>
    <row r="37" spans="1:27" ht="13.5">
      <c r="A37" s="249" t="s">
        <v>199</v>
      </c>
      <c r="B37" s="182"/>
      <c r="C37" s="153">
        <v>448048208</v>
      </c>
      <c r="D37" s="153"/>
      <c r="E37" s="99">
        <v>515671819</v>
      </c>
      <c r="F37" s="100">
        <v>515671819</v>
      </c>
      <c r="G37" s="100">
        <v>466052227</v>
      </c>
      <c r="H37" s="100">
        <v>565963264</v>
      </c>
      <c r="I37" s="100">
        <v>540235609</v>
      </c>
      <c r="J37" s="100">
        <v>466052227</v>
      </c>
      <c r="K37" s="100">
        <v>513482122</v>
      </c>
      <c r="L37" s="100">
        <v>482659947</v>
      </c>
      <c r="M37" s="100">
        <v>438282139</v>
      </c>
      <c r="N37" s="100">
        <v>513482122</v>
      </c>
      <c r="O37" s="100"/>
      <c r="P37" s="100"/>
      <c r="Q37" s="100"/>
      <c r="R37" s="100"/>
      <c r="S37" s="100"/>
      <c r="T37" s="100"/>
      <c r="U37" s="100"/>
      <c r="V37" s="100"/>
      <c r="W37" s="100">
        <v>466052227</v>
      </c>
      <c r="X37" s="100">
        <v>515671819</v>
      </c>
      <c r="Y37" s="100">
        <v>-49619592</v>
      </c>
      <c r="Z37" s="137">
        <v>-9.62</v>
      </c>
      <c r="AA37" s="102">
        <v>515671819</v>
      </c>
    </row>
    <row r="38" spans="1:27" ht="13.5">
      <c r="A38" s="269" t="s">
        <v>200</v>
      </c>
      <c r="B38" s="256"/>
      <c r="C38" s="257">
        <v>466052227</v>
      </c>
      <c r="D38" s="257"/>
      <c r="E38" s="258">
        <v>67425335</v>
      </c>
      <c r="F38" s="259">
        <v>67425335</v>
      </c>
      <c r="G38" s="259">
        <v>565963264</v>
      </c>
      <c r="H38" s="259">
        <v>540235609</v>
      </c>
      <c r="I38" s="259">
        <v>513482122</v>
      </c>
      <c r="J38" s="259">
        <v>513482122</v>
      </c>
      <c r="K38" s="259">
        <v>482659947</v>
      </c>
      <c r="L38" s="259">
        <v>438282139</v>
      </c>
      <c r="M38" s="259">
        <v>511776479</v>
      </c>
      <c r="N38" s="259">
        <v>511776479</v>
      </c>
      <c r="O38" s="259"/>
      <c r="P38" s="259"/>
      <c r="Q38" s="259"/>
      <c r="R38" s="259"/>
      <c r="S38" s="259"/>
      <c r="T38" s="259"/>
      <c r="U38" s="259"/>
      <c r="V38" s="259"/>
      <c r="W38" s="259">
        <v>511776479</v>
      </c>
      <c r="X38" s="259">
        <v>490753784</v>
      </c>
      <c r="Y38" s="259">
        <v>21022695</v>
      </c>
      <c r="Z38" s="260">
        <v>4.28</v>
      </c>
      <c r="AA38" s="261">
        <v>67425335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10023499</v>
      </c>
      <c r="D5" s="200">
        <f t="shared" si="0"/>
        <v>0</v>
      </c>
      <c r="E5" s="106">
        <f t="shared" si="0"/>
        <v>56338215</v>
      </c>
      <c r="F5" s="106">
        <f t="shared" si="0"/>
        <v>56338215</v>
      </c>
      <c r="G5" s="106">
        <f t="shared" si="0"/>
        <v>47754</v>
      </c>
      <c r="H5" s="106">
        <f t="shared" si="0"/>
        <v>48123</v>
      </c>
      <c r="I5" s="106">
        <f t="shared" si="0"/>
        <v>4190</v>
      </c>
      <c r="J5" s="106">
        <f t="shared" si="0"/>
        <v>100067</v>
      </c>
      <c r="K5" s="106">
        <f t="shared" si="0"/>
        <v>14791</v>
      </c>
      <c r="L5" s="106">
        <f t="shared" si="0"/>
        <v>2298413</v>
      </c>
      <c r="M5" s="106">
        <f t="shared" si="0"/>
        <v>91911</v>
      </c>
      <c r="N5" s="106">
        <f t="shared" si="0"/>
        <v>2405115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2505182</v>
      </c>
      <c r="X5" s="106">
        <f t="shared" si="0"/>
        <v>28169108</v>
      </c>
      <c r="Y5" s="106">
        <f t="shared" si="0"/>
        <v>-25663926</v>
      </c>
      <c r="Z5" s="201">
        <f>+IF(X5&lt;&gt;0,+(Y5/X5)*100,0)</f>
        <v>-91.10663355048374</v>
      </c>
      <c r="AA5" s="199">
        <f>SUM(AA11:AA18)</f>
        <v>56338215</v>
      </c>
    </row>
    <row r="6" spans="1:27" ht="13.5">
      <c r="A6" s="291" t="s">
        <v>204</v>
      </c>
      <c r="B6" s="142"/>
      <c r="C6" s="62"/>
      <c r="D6" s="156"/>
      <c r="E6" s="60">
        <v>15095027</v>
      </c>
      <c r="F6" s="60">
        <v>15095027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7547514</v>
      </c>
      <c r="Y6" s="60">
        <v>-7547514</v>
      </c>
      <c r="Z6" s="140">
        <v>-100</v>
      </c>
      <c r="AA6" s="155">
        <v>15095027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15095027</v>
      </c>
      <c r="F11" s="295">
        <f t="shared" si="1"/>
        <v>15095027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7547514</v>
      </c>
      <c r="Y11" s="295">
        <f t="shared" si="1"/>
        <v>-7547514</v>
      </c>
      <c r="Z11" s="296">
        <f>+IF(X11&lt;&gt;0,+(Y11/X11)*100,0)</f>
        <v>-100</v>
      </c>
      <c r="AA11" s="297">
        <f>SUM(AA6:AA10)</f>
        <v>15095027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3873</v>
      </c>
      <c r="H12" s="60"/>
      <c r="I12" s="60"/>
      <c r="J12" s="60">
        <v>3873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3873</v>
      </c>
      <c r="X12" s="60"/>
      <c r="Y12" s="60">
        <v>3873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9816135</v>
      </c>
      <c r="D15" s="156"/>
      <c r="E15" s="60">
        <v>38743188</v>
      </c>
      <c r="F15" s="60">
        <v>38743188</v>
      </c>
      <c r="G15" s="60">
        <v>43881</v>
      </c>
      <c r="H15" s="60">
        <v>48123</v>
      </c>
      <c r="I15" s="60">
        <v>4190</v>
      </c>
      <c r="J15" s="60">
        <v>96194</v>
      </c>
      <c r="K15" s="60">
        <v>14791</v>
      </c>
      <c r="L15" s="60">
        <v>2298413</v>
      </c>
      <c r="M15" s="60">
        <v>91911</v>
      </c>
      <c r="N15" s="60">
        <v>2405115</v>
      </c>
      <c r="O15" s="60"/>
      <c r="P15" s="60"/>
      <c r="Q15" s="60"/>
      <c r="R15" s="60"/>
      <c r="S15" s="60"/>
      <c r="T15" s="60"/>
      <c r="U15" s="60"/>
      <c r="V15" s="60"/>
      <c r="W15" s="60">
        <v>2501309</v>
      </c>
      <c r="X15" s="60">
        <v>19371594</v>
      </c>
      <c r="Y15" s="60">
        <v>-16870285</v>
      </c>
      <c r="Z15" s="140">
        <v>-87.09</v>
      </c>
      <c r="AA15" s="155">
        <v>38743188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207364</v>
      </c>
      <c r="D18" s="276"/>
      <c r="E18" s="82">
        <v>2500000</v>
      </c>
      <c r="F18" s="82">
        <v>2500000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1250000</v>
      </c>
      <c r="Y18" s="82">
        <v>-1250000</v>
      </c>
      <c r="Z18" s="270">
        <v>-100</v>
      </c>
      <c r="AA18" s="278">
        <v>2500000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15095027</v>
      </c>
      <c r="F36" s="60">
        <f t="shared" si="4"/>
        <v>15095027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7547514</v>
      </c>
      <c r="Y36" s="60">
        <f t="shared" si="4"/>
        <v>-7547514</v>
      </c>
      <c r="Z36" s="140">
        <f aca="true" t="shared" si="5" ref="Z36:Z49">+IF(X36&lt;&gt;0,+(Y36/X36)*100,0)</f>
        <v>-100</v>
      </c>
      <c r="AA36" s="155">
        <f>AA6+AA21</f>
        <v>15095027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15095027</v>
      </c>
      <c r="F41" s="295">
        <f t="shared" si="6"/>
        <v>15095027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7547514</v>
      </c>
      <c r="Y41" s="295">
        <f t="shared" si="6"/>
        <v>-7547514</v>
      </c>
      <c r="Z41" s="296">
        <f t="shared" si="5"/>
        <v>-100</v>
      </c>
      <c r="AA41" s="297">
        <f>SUM(AA36:AA40)</f>
        <v>15095027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3873</v>
      </c>
      <c r="H42" s="54">
        <f t="shared" si="7"/>
        <v>0</v>
      </c>
      <c r="I42" s="54">
        <f t="shared" si="7"/>
        <v>0</v>
      </c>
      <c r="J42" s="54">
        <f t="shared" si="7"/>
        <v>3873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3873</v>
      </c>
      <c r="X42" s="54">
        <f t="shared" si="7"/>
        <v>0</v>
      </c>
      <c r="Y42" s="54">
        <f t="shared" si="7"/>
        <v>3873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9816135</v>
      </c>
      <c r="D45" s="129">
        <f t="shared" si="7"/>
        <v>0</v>
      </c>
      <c r="E45" s="54">
        <f t="shared" si="7"/>
        <v>38743188</v>
      </c>
      <c r="F45" s="54">
        <f t="shared" si="7"/>
        <v>38743188</v>
      </c>
      <c r="G45" s="54">
        <f t="shared" si="7"/>
        <v>43881</v>
      </c>
      <c r="H45" s="54">
        <f t="shared" si="7"/>
        <v>48123</v>
      </c>
      <c r="I45" s="54">
        <f t="shared" si="7"/>
        <v>4190</v>
      </c>
      <c r="J45" s="54">
        <f t="shared" si="7"/>
        <v>96194</v>
      </c>
      <c r="K45" s="54">
        <f t="shared" si="7"/>
        <v>14791</v>
      </c>
      <c r="L45" s="54">
        <f t="shared" si="7"/>
        <v>2298413</v>
      </c>
      <c r="M45" s="54">
        <f t="shared" si="7"/>
        <v>91911</v>
      </c>
      <c r="N45" s="54">
        <f t="shared" si="7"/>
        <v>2405115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2501309</v>
      </c>
      <c r="X45" s="54">
        <f t="shared" si="7"/>
        <v>19371594</v>
      </c>
      <c r="Y45" s="54">
        <f t="shared" si="7"/>
        <v>-16870285</v>
      </c>
      <c r="Z45" s="184">
        <f t="shared" si="5"/>
        <v>-87.08774817394996</v>
      </c>
      <c r="AA45" s="130">
        <f t="shared" si="8"/>
        <v>38743188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207364</v>
      </c>
      <c r="D48" s="129">
        <f t="shared" si="7"/>
        <v>0</v>
      </c>
      <c r="E48" s="54">
        <f t="shared" si="7"/>
        <v>2500000</v>
      </c>
      <c r="F48" s="54">
        <f t="shared" si="7"/>
        <v>2500000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1250000</v>
      </c>
      <c r="Y48" s="54">
        <f t="shared" si="7"/>
        <v>-1250000</v>
      </c>
      <c r="Z48" s="184">
        <f t="shared" si="5"/>
        <v>-100</v>
      </c>
      <c r="AA48" s="130">
        <f t="shared" si="8"/>
        <v>2500000</v>
      </c>
    </row>
    <row r="49" spans="1:27" ht="13.5">
      <c r="A49" s="308" t="s">
        <v>219</v>
      </c>
      <c r="B49" s="149"/>
      <c r="C49" s="239">
        <f aca="true" t="shared" si="9" ref="C49:Y49">SUM(C41:C48)</f>
        <v>10023499</v>
      </c>
      <c r="D49" s="218">
        <f t="shared" si="9"/>
        <v>0</v>
      </c>
      <c r="E49" s="220">
        <f t="shared" si="9"/>
        <v>56338215</v>
      </c>
      <c r="F49" s="220">
        <f t="shared" si="9"/>
        <v>56338215</v>
      </c>
      <c r="G49" s="220">
        <f t="shared" si="9"/>
        <v>47754</v>
      </c>
      <c r="H49" s="220">
        <f t="shared" si="9"/>
        <v>48123</v>
      </c>
      <c r="I49" s="220">
        <f t="shared" si="9"/>
        <v>4190</v>
      </c>
      <c r="J49" s="220">
        <f t="shared" si="9"/>
        <v>100067</v>
      </c>
      <c r="K49" s="220">
        <f t="shared" si="9"/>
        <v>14791</v>
      </c>
      <c r="L49" s="220">
        <f t="shared" si="9"/>
        <v>2298413</v>
      </c>
      <c r="M49" s="220">
        <f t="shared" si="9"/>
        <v>91911</v>
      </c>
      <c r="N49" s="220">
        <f t="shared" si="9"/>
        <v>2405115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2505182</v>
      </c>
      <c r="X49" s="220">
        <f t="shared" si="9"/>
        <v>28169108</v>
      </c>
      <c r="Y49" s="220">
        <f t="shared" si="9"/>
        <v>-25663926</v>
      </c>
      <c r="Z49" s="221">
        <f t="shared" si="5"/>
        <v>-91.10663355048374</v>
      </c>
      <c r="AA49" s="222">
        <f>SUM(AA41:AA48)</f>
        <v>56338215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4169471</v>
      </c>
      <c r="D51" s="129">
        <f t="shared" si="10"/>
        <v>0</v>
      </c>
      <c r="E51" s="54">
        <f t="shared" si="10"/>
        <v>7571886</v>
      </c>
      <c r="F51" s="54">
        <f t="shared" si="10"/>
        <v>7571886</v>
      </c>
      <c r="G51" s="54">
        <f t="shared" si="10"/>
        <v>15314</v>
      </c>
      <c r="H51" s="54">
        <f t="shared" si="10"/>
        <v>121831</v>
      </c>
      <c r="I51" s="54">
        <f t="shared" si="10"/>
        <v>221367</v>
      </c>
      <c r="J51" s="54">
        <f t="shared" si="10"/>
        <v>358512</v>
      </c>
      <c r="K51" s="54">
        <f t="shared" si="10"/>
        <v>697801</v>
      </c>
      <c r="L51" s="54">
        <f t="shared" si="10"/>
        <v>1051744</v>
      </c>
      <c r="M51" s="54">
        <f t="shared" si="10"/>
        <v>140389</v>
      </c>
      <c r="N51" s="54">
        <f t="shared" si="10"/>
        <v>1889934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2248446</v>
      </c>
      <c r="X51" s="54">
        <f t="shared" si="10"/>
        <v>3785943</v>
      </c>
      <c r="Y51" s="54">
        <f t="shared" si="10"/>
        <v>-1537497</v>
      </c>
      <c r="Z51" s="184">
        <f>+IF(X51&lt;&gt;0,+(Y51/X51)*100,0)</f>
        <v>-40.610674804137304</v>
      </c>
      <c r="AA51" s="130">
        <f>SUM(AA57:AA61)</f>
        <v>7571886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4169471</v>
      </c>
      <c r="D61" s="156"/>
      <c r="E61" s="60">
        <v>7571886</v>
      </c>
      <c r="F61" s="60">
        <v>7571886</v>
      </c>
      <c r="G61" s="60">
        <v>15314</v>
      </c>
      <c r="H61" s="60">
        <v>121831</v>
      </c>
      <c r="I61" s="60">
        <v>221367</v>
      </c>
      <c r="J61" s="60">
        <v>358512</v>
      </c>
      <c r="K61" s="60">
        <v>697801</v>
      </c>
      <c r="L61" s="60">
        <v>1051744</v>
      </c>
      <c r="M61" s="60">
        <v>140389</v>
      </c>
      <c r="N61" s="60">
        <v>1889934</v>
      </c>
      <c r="O61" s="60"/>
      <c r="P61" s="60"/>
      <c r="Q61" s="60"/>
      <c r="R61" s="60"/>
      <c r="S61" s="60"/>
      <c r="T61" s="60"/>
      <c r="U61" s="60"/>
      <c r="V61" s="60"/>
      <c r="W61" s="60">
        <v>2248446</v>
      </c>
      <c r="X61" s="60">
        <v>3785943</v>
      </c>
      <c r="Y61" s="60">
        <v>-1537497</v>
      </c>
      <c r="Z61" s="140">
        <v>-40.61</v>
      </c>
      <c r="AA61" s="155">
        <v>7571886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7571886</v>
      </c>
      <c r="F68" s="60"/>
      <c r="G68" s="60">
        <v>15314</v>
      </c>
      <c r="H68" s="60">
        <v>121832</v>
      </c>
      <c r="I68" s="60">
        <v>221367</v>
      </c>
      <c r="J68" s="60">
        <v>358513</v>
      </c>
      <c r="K68" s="60">
        <v>697802</v>
      </c>
      <c r="L68" s="60">
        <v>1051744</v>
      </c>
      <c r="M68" s="60">
        <v>140388</v>
      </c>
      <c r="N68" s="60">
        <v>1889934</v>
      </c>
      <c r="O68" s="60"/>
      <c r="P68" s="60"/>
      <c r="Q68" s="60"/>
      <c r="R68" s="60"/>
      <c r="S68" s="60"/>
      <c r="T68" s="60"/>
      <c r="U68" s="60"/>
      <c r="V68" s="60"/>
      <c r="W68" s="60">
        <v>2248447</v>
      </c>
      <c r="X68" s="60"/>
      <c r="Y68" s="60">
        <v>2248447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7571886</v>
      </c>
      <c r="F69" s="220">
        <f t="shared" si="12"/>
        <v>0</v>
      </c>
      <c r="G69" s="220">
        <f t="shared" si="12"/>
        <v>15314</v>
      </c>
      <c r="H69" s="220">
        <f t="shared" si="12"/>
        <v>121832</v>
      </c>
      <c r="I69" s="220">
        <f t="shared" si="12"/>
        <v>221367</v>
      </c>
      <c r="J69" s="220">
        <f t="shared" si="12"/>
        <v>358513</v>
      </c>
      <c r="K69" s="220">
        <f t="shared" si="12"/>
        <v>697802</v>
      </c>
      <c r="L69" s="220">
        <f t="shared" si="12"/>
        <v>1051744</v>
      </c>
      <c r="M69" s="220">
        <f t="shared" si="12"/>
        <v>140388</v>
      </c>
      <c r="N69" s="220">
        <f t="shared" si="12"/>
        <v>1889934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2248447</v>
      </c>
      <c r="X69" s="220">
        <f t="shared" si="12"/>
        <v>0</v>
      </c>
      <c r="Y69" s="220">
        <f t="shared" si="12"/>
        <v>2248447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15095027</v>
      </c>
      <c r="F5" s="358">
        <f t="shared" si="0"/>
        <v>15095027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7547514</v>
      </c>
      <c r="Y5" s="358">
        <f t="shared" si="0"/>
        <v>-7547514</v>
      </c>
      <c r="Z5" s="359">
        <f>+IF(X5&lt;&gt;0,+(Y5/X5)*100,0)</f>
        <v>-100</v>
      </c>
      <c r="AA5" s="360">
        <f>+AA6+AA8+AA11+AA13+AA15</f>
        <v>15095027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15095027</v>
      </c>
      <c r="F6" s="59">
        <f t="shared" si="1"/>
        <v>15095027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7547514</v>
      </c>
      <c r="Y6" s="59">
        <f t="shared" si="1"/>
        <v>-7547514</v>
      </c>
      <c r="Z6" s="61">
        <f>+IF(X6&lt;&gt;0,+(Y6/X6)*100,0)</f>
        <v>-100</v>
      </c>
      <c r="AA6" s="62">
        <f t="shared" si="1"/>
        <v>15095027</v>
      </c>
    </row>
    <row r="7" spans="1:27" ht="13.5">
      <c r="A7" s="291" t="s">
        <v>228</v>
      </c>
      <c r="B7" s="142"/>
      <c r="C7" s="60"/>
      <c r="D7" s="340"/>
      <c r="E7" s="60">
        <v>15095027</v>
      </c>
      <c r="F7" s="59">
        <v>15095027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7547514</v>
      </c>
      <c r="Y7" s="59">
        <v>-7547514</v>
      </c>
      <c r="Z7" s="61">
        <v>-100</v>
      </c>
      <c r="AA7" s="62">
        <v>15095027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3873</v>
      </c>
      <c r="H22" s="343">
        <f t="shared" si="6"/>
        <v>0</v>
      </c>
      <c r="I22" s="343">
        <f t="shared" si="6"/>
        <v>0</v>
      </c>
      <c r="J22" s="345">
        <f t="shared" si="6"/>
        <v>3873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3873</v>
      </c>
      <c r="X22" s="343">
        <f t="shared" si="6"/>
        <v>0</v>
      </c>
      <c r="Y22" s="345">
        <f t="shared" si="6"/>
        <v>3873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3873</v>
      </c>
      <c r="H32" s="60"/>
      <c r="I32" s="60"/>
      <c r="J32" s="59">
        <v>3873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3873</v>
      </c>
      <c r="X32" s="60"/>
      <c r="Y32" s="59">
        <v>3873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9816135</v>
      </c>
      <c r="D40" s="344">
        <f t="shared" si="9"/>
        <v>0</v>
      </c>
      <c r="E40" s="343">
        <f t="shared" si="9"/>
        <v>38743188</v>
      </c>
      <c r="F40" s="345">
        <f t="shared" si="9"/>
        <v>38743188</v>
      </c>
      <c r="G40" s="345">
        <f t="shared" si="9"/>
        <v>43881</v>
      </c>
      <c r="H40" s="343">
        <f t="shared" si="9"/>
        <v>48123</v>
      </c>
      <c r="I40" s="343">
        <f t="shared" si="9"/>
        <v>4190</v>
      </c>
      <c r="J40" s="345">
        <f t="shared" si="9"/>
        <v>96194</v>
      </c>
      <c r="K40" s="345">
        <f t="shared" si="9"/>
        <v>14791</v>
      </c>
      <c r="L40" s="343">
        <f t="shared" si="9"/>
        <v>2298413</v>
      </c>
      <c r="M40" s="343">
        <f t="shared" si="9"/>
        <v>91911</v>
      </c>
      <c r="N40" s="345">
        <f t="shared" si="9"/>
        <v>2405115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2501309</v>
      </c>
      <c r="X40" s="343">
        <f t="shared" si="9"/>
        <v>19371595</v>
      </c>
      <c r="Y40" s="345">
        <f t="shared" si="9"/>
        <v>-16870286</v>
      </c>
      <c r="Z40" s="336">
        <f>+IF(X40&lt;&gt;0,+(Y40/X40)*100,0)</f>
        <v>-87.08774884050591</v>
      </c>
      <c r="AA40" s="350">
        <f>SUM(AA41:AA49)</f>
        <v>38743188</v>
      </c>
    </row>
    <row r="41" spans="1:27" ht="13.5">
      <c r="A41" s="361" t="s">
        <v>247</v>
      </c>
      <c r="B41" s="142"/>
      <c r="C41" s="362"/>
      <c r="D41" s="363"/>
      <c r="E41" s="362">
        <v>1378891</v>
      </c>
      <c r="F41" s="364">
        <v>1378891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689446</v>
      </c>
      <c r="Y41" s="364">
        <v>-689446</v>
      </c>
      <c r="Z41" s="365">
        <v>-100</v>
      </c>
      <c r="AA41" s="366">
        <v>1378891</v>
      </c>
    </row>
    <row r="42" spans="1:27" ht="13.5">
      <c r="A42" s="361" t="s">
        <v>248</v>
      </c>
      <c r="B42" s="136"/>
      <c r="C42" s="60">
        <f aca="true" t="shared" si="10" ref="C42:Y42">+C62</f>
        <v>3657871</v>
      </c>
      <c r="D42" s="368">
        <f t="shared" si="10"/>
        <v>0</v>
      </c>
      <c r="E42" s="54">
        <f t="shared" si="10"/>
        <v>5605348</v>
      </c>
      <c r="F42" s="53">
        <f t="shared" si="10"/>
        <v>5605348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2286659</v>
      </c>
      <c r="M42" s="54">
        <f t="shared" si="10"/>
        <v>0</v>
      </c>
      <c r="N42" s="53">
        <f t="shared" si="10"/>
        <v>2286659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2286659</v>
      </c>
      <c r="X42" s="54">
        <f t="shared" si="10"/>
        <v>2802674</v>
      </c>
      <c r="Y42" s="53">
        <f t="shared" si="10"/>
        <v>-516015</v>
      </c>
      <c r="Z42" s="94">
        <f>+IF(X42&lt;&gt;0,+(Y42/X42)*100,0)</f>
        <v>-18.411524137306014</v>
      </c>
      <c r="AA42" s="95">
        <f>+AA62</f>
        <v>5605348</v>
      </c>
    </row>
    <row r="43" spans="1:27" ht="13.5">
      <c r="A43" s="361" t="s">
        <v>249</v>
      </c>
      <c r="B43" s="136"/>
      <c r="C43" s="275">
        <v>1642549</v>
      </c>
      <c r="D43" s="369"/>
      <c r="E43" s="305">
        <v>6569254</v>
      </c>
      <c r="F43" s="370">
        <v>6569254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3284627</v>
      </c>
      <c r="Y43" s="370">
        <v>-3284627</v>
      </c>
      <c r="Z43" s="371">
        <v>-100</v>
      </c>
      <c r="AA43" s="303">
        <v>6569254</v>
      </c>
    </row>
    <row r="44" spans="1:27" ht="13.5">
      <c r="A44" s="361" t="s">
        <v>250</v>
      </c>
      <c r="B44" s="136"/>
      <c r="C44" s="60">
        <v>1616707</v>
      </c>
      <c r="D44" s="368"/>
      <c r="E44" s="54">
        <v>1231990</v>
      </c>
      <c r="F44" s="53">
        <v>1231990</v>
      </c>
      <c r="G44" s="53">
        <v>43881</v>
      </c>
      <c r="H44" s="54">
        <v>48123</v>
      </c>
      <c r="I44" s="54">
        <v>4190</v>
      </c>
      <c r="J44" s="53">
        <v>96194</v>
      </c>
      <c r="K44" s="53">
        <v>14791</v>
      </c>
      <c r="L44" s="54">
        <v>11754</v>
      </c>
      <c r="M44" s="54">
        <v>91911</v>
      </c>
      <c r="N44" s="53">
        <v>118456</v>
      </c>
      <c r="O44" s="53"/>
      <c r="P44" s="54"/>
      <c r="Q44" s="54"/>
      <c r="R44" s="53"/>
      <c r="S44" s="53"/>
      <c r="T44" s="54"/>
      <c r="U44" s="54"/>
      <c r="V44" s="53"/>
      <c r="W44" s="53">
        <v>214650</v>
      </c>
      <c r="X44" s="54">
        <v>615995</v>
      </c>
      <c r="Y44" s="53">
        <v>-401345</v>
      </c>
      <c r="Z44" s="94">
        <v>-65.15</v>
      </c>
      <c r="AA44" s="95">
        <v>1231990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100700</v>
      </c>
      <c r="F47" s="53">
        <v>100700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50350</v>
      </c>
      <c r="Y47" s="53">
        <v>-50350</v>
      </c>
      <c r="Z47" s="94">
        <v>-100</v>
      </c>
      <c r="AA47" s="95">
        <v>100700</v>
      </c>
    </row>
    <row r="48" spans="1:27" ht="13.5">
      <c r="A48" s="361" t="s">
        <v>254</v>
      </c>
      <c r="B48" s="136"/>
      <c r="C48" s="60">
        <v>2899008</v>
      </c>
      <c r="D48" s="368"/>
      <c r="E48" s="54">
        <v>22917005</v>
      </c>
      <c r="F48" s="53">
        <v>22917005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11458503</v>
      </c>
      <c r="Y48" s="53">
        <v>-11458503</v>
      </c>
      <c r="Z48" s="94">
        <v>-100</v>
      </c>
      <c r="AA48" s="95">
        <v>22917005</v>
      </c>
    </row>
    <row r="49" spans="1:27" ht="13.5">
      <c r="A49" s="361" t="s">
        <v>93</v>
      </c>
      <c r="B49" s="136"/>
      <c r="C49" s="54"/>
      <c r="D49" s="368"/>
      <c r="E49" s="54">
        <v>940000</v>
      </c>
      <c r="F49" s="53">
        <v>940000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470000</v>
      </c>
      <c r="Y49" s="53">
        <v>-470000</v>
      </c>
      <c r="Z49" s="94">
        <v>-100</v>
      </c>
      <c r="AA49" s="95">
        <v>940000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207364</v>
      </c>
      <c r="D57" s="344">
        <f aca="true" t="shared" si="13" ref="D57:AA57">+D58</f>
        <v>0</v>
      </c>
      <c r="E57" s="343">
        <f t="shared" si="13"/>
        <v>2500000</v>
      </c>
      <c r="F57" s="345">
        <f t="shared" si="13"/>
        <v>2500000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1250000</v>
      </c>
      <c r="Y57" s="345">
        <f t="shared" si="13"/>
        <v>-1250000</v>
      </c>
      <c r="Z57" s="336">
        <f>+IF(X57&lt;&gt;0,+(Y57/X57)*100,0)</f>
        <v>-100</v>
      </c>
      <c r="AA57" s="350">
        <f t="shared" si="13"/>
        <v>2500000</v>
      </c>
    </row>
    <row r="58" spans="1:27" ht="13.5">
      <c r="A58" s="361" t="s">
        <v>216</v>
      </c>
      <c r="B58" s="136"/>
      <c r="C58" s="60">
        <v>207364</v>
      </c>
      <c r="D58" s="340"/>
      <c r="E58" s="60">
        <v>2500000</v>
      </c>
      <c r="F58" s="59">
        <v>2500000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1250000</v>
      </c>
      <c r="Y58" s="59">
        <v>-1250000</v>
      </c>
      <c r="Z58" s="61">
        <v>-100</v>
      </c>
      <c r="AA58" s="62">
        <v>2500000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10023499</v>
      </c>
      <c r="D60" s="346">
        <f t="shared" si="14"/>
        <v>0</v>
      </c>
      <c r="E60" s="219">
        <f t="shared" si="14"/>
        <v>56338215</v>
      </c>
      <c r="F60" s="264">
        <f t="shared" si="14"/>
        <v>56338215</v>
      </c>
      <c r="G60" s="264">
        <f t="shared" si="14"/>
        <v>47754</v>
      </c>
      <c r="H60" s="219">
        <f t="shared" si="14"/>
        <v>48123</v>
      </c>
      <c r="I60" s="219">
        <f t="shared" si="14"/>
        <v>4190</v>
      </c>
      <c r="J60" s="264">
        <f t="shared" si="14"/>
        <v>100067</v>
      </c>
      <c r="K60" s="264">
        <f t="shared" si="14"/>
        <v>14791</v>
      </c>
      <c r="L60" s="219">
        <f t="shared" si="14"/>
        <v>2298413</v>
      </c>
      <c r="M60" s="219">
        <f t="shared" si="14"/>
        <v>91911</v>
      </c>
      <c r="N60" s="264">
        <f t="shared" si="14"/>
        <v>2405115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2505182</v>
      </c>
      <c r="X60" s="219">
        <f t="shared" si="14"/>
        <v>28169109</v>
      </c>
      <c r="Y60" s="264">
        <f t="shared" si="14"/>
        <v>-25663927</v>
      </c>
      <c r="Z60" s="337">
        <f>+IF(X60&lt;&gt;0,+(Y60/X60)*100,0)</f>
        <v>-91.10663386619719</v>
      </c>
      <c r="AA60" s="232">
        <f>+AA57+AA54+AA51+AA40+AA37+AA34+AA22+AA5</f>
        <v>56338215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3657871</v>
      </c>
      <c r="D62" s="348">
        <f t="shared" si="15"/>
        <v>0</v>
      </c>
      <c r="E62" s="347">
        <f t="shared" si="15"/>
        <v>5605348</v>
      </c>
      <c r="F62" s="349">
        <f t="shared" si="15"/>
        <v>5605348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2286659</v>
      </c>
      <c r="M62" s="347">
        <f t="shared" si="15"/>
        <v>0</v>
      </c>
      <c r="N62" s="349">
        <f t="shared" si="15"/>
        <v>2286659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2286659</v>
      </c>
      <c r="X62" s="347">
        <f t="shared" si="15"/>
        <v>2802674</v>
      </c>
      <c r="Y62" s="349">
        <f t="shared" si="15"/>
        <v>-516015</v>
      </c>
      <c r="Z62" s="338">
        <f>+IF(X62&lt;&gt;0,+(Y62/X62)*100,0)</f>
        <v>-18.411524137306014</v>
      </c>
      <c r="AA62" s="351">
        <f>SUM(AA63:AA66)</f>
        <v>5605348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3657871</v>
      </c>
      <c r="D64" s="340"/>
      <c r="E64" s="60">
        <v>5605348</v>
      </c>
      <c r="F64" s="59">
        <v>5605348</v>
      </c>
      <c r="G64" s="59"/>
      <c r="H64" s="60"/>
      <c r="I64" s="60"/>
      <c r="J64" s="59"/>
      <c r="K64" s="59"/>
      <c r="L64" s="60">
        <v>2286659</v>
      </c>
      <c r="M64" s="60"/>
      <c r="N64" s="59">
        <v>2286659</v>
      </c>
      <c r="O64" s="59"/>
      <c r="P64" s="60"/>
      <c r="Q64" s="60"/>
      <c r="R64" s="59"/>
      <c r="S64" s="59"/>
      <c r="T64" s="60"/>
      <c r="U64" s="60"/>
      <c r="V64" s="59"/>
      <c r="W64" s="59">
        <v>2286659</v>
      </c>
      <c r="X64" s="60">
        <v>2802674</v>
      </c>
      <c r="Y64" s="59">
        <v>-516015</v>
      </c>
      <c r="Z64" s="61">
        <v>-18.41</v>
      </c>
      <c r="AA64" s="62">
        <v>5605348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2014-02-03T13:42:33Z</dcterms:created>
  <dcterms:modified xsi:type="dcterms:W3CDTF">2014-02-03T13:42:39Z</dcterms:modified>
  <cp:category/>
  <cp:version/>
  <cp:contentType/>
  <cp:contentStatus/>
</cp:coreProperties>
</file>