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<sst xmlns="http://schemas.openxmlformats.org/spreadsheetml/2006/main" count="855" uniqueCount="302">
  <si>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Ehlanzeni(DC32)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</si>
  <si>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</si>
  <si>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</si>
  <si>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</si>
  <si>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</si>
  <si>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</si>
  <si>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</si>
  <si>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</si>
  <si>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</si>
  <si>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</si>
  <si>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</si>
  <si>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</si>
  <si>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</si>
  <si>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</si>
  <si>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</si>
  <si>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</si>
  <si>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</si>
  <si>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</si>
  <si>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</si>
  <si>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</si>
  <si>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</si>
  <si>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</si>
  <si>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</si>
  <si>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</si>
  <si>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</si>
  <si>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</si>
  <si>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</si>
  <si>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</si>
  <si>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</si>
  <si>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</si>
  <si>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</si>
  <si>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</si>
  <si>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</si>
  <si>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</si>
  <si>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</si>
  <si>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</si>
  <si>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</si>
  <si>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</si>
  <si>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</si>
  <si>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</si>
  <si>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</si>
  <si>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</si>
  <si>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</si>
  <si>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</si>
  <si>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</si>
  <si>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</si>
  <si>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</si>
  <si>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</si>
  <si>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</si>
  <si>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</si>
  <si>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</si>
  <si>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</si>
  <si>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</si>
  <si>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</si>
  <si>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</si>
  <si>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</si>
  <si>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</si>
  <si>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</si>
  <si>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</si>
  <si>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</si>
  <si>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</si>
  <si>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</si>
  <si>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</si>
  <si>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</si>
  <si>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</si>
  <si>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</si>
  <si>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</si>
  <si>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</si>
  <si>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</si>
  <si>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</si>
  <si>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Ehlanzeni(DC32)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</si>
  <si>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</si>
  <si>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</si>
  <si>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</si>
  <si>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</si>
  <si>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</si>
  <si>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</si>
  <si>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</si>
  <si>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</si>
  <si>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</si>
  <si>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</si>
  <si>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</si>
  <si>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</si>
  <si>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</si>
  <si>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</si>
  <si>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</si>
  <si>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</si>
  <si>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</si>
  <si>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</si>
  <si>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</si>
  <si>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</si>
  <si>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</si>
  <si>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</si>
  <si>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</si>
  <si>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</si>
  <si>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</si>
  <si>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</si>
  <si>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</si>
  <si>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</si>
  <si>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</si>
  <si>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Ehlanzeni(DC32)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</si>
  <si>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</si>
  <si>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</si>
  <si>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</si>
  <si>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</si>
  <si>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</si>
  <si>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</si>
  <si>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</si>
  <si>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</si>
  <si>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</si>
  <si>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</si>
  <si>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</si>
  <si>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</si>
  <si>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</si>
  <si>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</si>
  <si>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</si>
  <si>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</si>
  <si>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</si>
  <si>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</si>
  <si>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</si>
  <si>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</si>
  <si>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</si>
  <si>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</si>
  <si>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</si>
  <si>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</si>
  <si>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</si>
  <si>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</si>
  <si>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</si>
  <si>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</si>
  <si>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Ehlanzeni(DC32)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</si>
  <si>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</si>
  <si>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</si>
  <si>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</si>
  <si>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</si>
  <si>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</si>
  <si>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</si>
  <si>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</si>
  <si>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</si>
  <si>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</si>
  <si>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</si>
  <si>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Ehlanzeni(DC32)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</si>
  <si>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</si>
  <si>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</si>
  <si>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</si>
  <si>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</si>
  <si>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</si>
  <si>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</si>
  <si>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</si>
  <si>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</si>
  <si>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</si>
  <si>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</si>
  <si>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</si>
  <si>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</si>
  <si>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</si>
  <si>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</si>
  <si>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</si>
  <si>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</si>
  <si>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</si>
  <si>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</si>
  <si>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</si>
  <si>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</si>
  <si>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</si>
  <si>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</si>
  <si>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</si>
  <si>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</si>
  <si>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</si>
  <si>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</si>
  <si>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</si>
  <si>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</si>
  <si>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</si>
  <si>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</si>
  <si>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</si>
  <si>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</si>
  <si>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</si>
  <si>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Ehlanzeni(DC32)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</si>
  <si>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</si>
  <si>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</si>
  <si>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</si>
  <si>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</si>
  <si>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</si>
  <si>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</si>
  <si>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</si>
  <si>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</si>
  <si>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</si>
  <si>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</si>
  <si>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</si>
  <si>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</si>
  <si>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</si>
  <si>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</si>
  <si>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</si>
  <si>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</si>
  <si>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</si>
  <si>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</si>
  <si>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</si>
  <si>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</si>
  <si>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</si>
  <si>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</si>
  <si>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</si>
  <si>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</si>
  <si>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</si>
  <si>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</si>
  <si>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Ehlanzeni(DC32)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</si>
  <si>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</si>
  <si>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</si>
  <si>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</si>
  <si>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</si>
  <si>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</si>
  <si>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</si>
  <si>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</si>
  <si>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</si>
  <si>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</si>
  <si>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</si>
  <si>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</si>
  <si>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</si>
  <si>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</si>
  <si>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</si>
  <si>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</si>
  <si>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</si>
  <si>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</si>
  <si>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</si>
  <si>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</si>
  <si>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</si>
  <si>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</si>
  <si>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</si>
  <si>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</si>
  <si>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</si>
  <si>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Ehlanzeni(DC32)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</si>
  <si>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</si>
  <si>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</si>
  <si>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</si>
  <si>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</si>
  <si>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</si>
  <si>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</si>
  <si>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</si>
  <si>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</si>
  <si>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</si>
  <si>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</si>
  <si>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</si>
  <si>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</si>
  <si>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</si>
  <si>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</si>
  <si>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</si>
  <si>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</si>
  <si>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</si>
  <si>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</si>
  <si>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</si>
  <si>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</si>
  <si>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</si>
  <si>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</si>
  <si>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</si>
  <si>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</si>
  <si>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</si>
  <si>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</si>
  <si>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</si>
  <si>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</si>
  <si>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</si>
  <si>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</si>
  <si>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</si>
  <si>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</si>
  <si>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</si>
  <si>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</si>
  <si>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</si>
  <si>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Ehlanzeni(DC32)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</si>
  <si>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</si>
  <si>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</si>
  <si>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Mpumalanga: Ehlanzeni(DC32)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</si>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</sst>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1584000</v>
      </c>
      <c r="E7" s="60">
        <v>1584000</v>
      </c>
      <c r="F7" s="60">
        <v>173287</v>
      </c>
      <c r="G7" s="60">
        <v>248096</v>
      </c>
      <c r="H7" s="60">
        <v>219906</v>
      </c>
      <c r="I7" s="60">
        <v>641289</v>
      </c>
      <c r="J7" s="60">
        <v>185390</v>
      </c>
      <c r="K7" s="60">
        <v>155136</v>
      </c>
      <c r="L7" s="60">
        <v>223674</v>
      </c>
      <c r="M7" s="60">
        <v>564200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1205489</v>
      </c>
      <c r="W7" s="60">
        <v>792000</v>
      </c>
      <c r="X7" s="60">
        <v>413489</v>
      </c>
      <c r="Y7" s="61">
        <v>52.21</v>
      </c>
      <c r="Z7" s="62">
        <v>1584000</v>
      </c>
    </row>
    <row r="8" spans="1:26" ht="13.5">
      <c r="A8" s="58" t="s">
        <v>34</v>
      </c>
      <c r="B8" s="19">
        <v>0</v>
      </c>
      <c r="C8" s="19">
        <v>0</v>
      </c>
      <c r="D8" s="59">
        <v>190617000</v>
      </c>
      <c r="E8" s="60">
        <v>190617000</v>
      </c>
      <c r="F8" s="60">
        <v>77428000</v>
      </c>
      <c r="G8" s="60">
        <v>0</v>
      </c>
      <c r="H8" s="60">
        <v>0</v>
      </c>
      <c r="I8" s="60">
        <v>77428000</v>
      </c>
      <c r="J8" s="60">
        <v>0</v>
      </c>
      <c r="K8" s="60">
        <v>62742000</v>
      </c>
      <c r="L8" s="60">
        <v>0</v>
      </c>
      <c r="M8" s="60">
        <v>62742000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140170000</v>
      </c>
      <c r="W8" s="60">
        <v>95308500</v>
      </c>
      <c r="X8" s="60">
        <v>44861500</v>
      </c>
      <c r="Y8" s="61">
        <v>47.07</v>
      </c>
      <c r="Z8" s="62">
        <v>190617000</v>
      </c>
    </row>
    <row r="9" spans="1:26" ht="13.5">
      <c r="A9" s="58" t="s">
        <v>35</v>
      </c>
      <c r="B9" s="19">
        <v>0</v>
      </c>
      <c r="C9" s="19">
        <v>0</v>
      </c>
      <c r="D9" s="59">
        <v>1800000</v>
      </c>
      <c r="E9" s="60">
        <v>1800000</v>
      </c>
      <c r="F9" s="60">
        <v>197875</v>
      </c>
      <c r="G9" s="60">
        <v>269699</v>
      </c>
      <c r="H9" s="60">
        <v>53991</v>
      </c>
      <c r="I9" s="60">
        <v>521565</v>
      </c>
      <c r="J9" s="60">
        <v>1057101</v>
      </c>
      <c r="K9" s="60">
        <v>993213</v>
      </c>
      <c r="L9" s="60">
        <v>27586</v>
      </c>
      <c r="M9" s="60">
        <v>2077900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2599465</v>
      </c>
      <c r="W9" s="60">
        <v>900000</v>
      </c>
      <c r="X9" s="60">
        <v>1699465</v>
      </c>
      <c r="Y9" s="61">
        <v>188.83</v>
      </c>
      <c r="Z9" s="62">
        <v>1800000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194001000</v>
      </c>
      <c r="E10" s="66">
        <f t="shared" si="0"/>
        <v>194001000</v>
      </c>
      <c r="F10" s="66">
        <f t="shared" si="0"/>
        <v>77799162</v>
      </c>
      <c r="G10" s="66">
        <f t="shared" si="0"/>
        <v>517795</v>
      </c>
      <c r="H10" s="66">
        <f t="shared" si="0"/>
        <v>273897</v>
      </c>
      <c r="I10" s="66">
        <f t="shared" si="0"/>
        <v>78590854</v>
      </c>
      <c r="J10" s="66">
        <f t="shared" si="0"/>
        <v>1242491</v>
      </c>
      <c r="K10" s="66">
        <f t="shared" si="0"/>
        <v>63890349</v>
      </c>
      <c r="L10" s="66">
        <f t="shared" si="0"/>
        <v>251260</v>
      </c>
      <c r="M10" s="66">
        <f t="shared" si="0"/>
        <v>65384100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143974954</v>
      </c>
      <c r="W10" s="66">
        <f t="shared" si="0"/>
        <v>97000500</v>
      </c>
      <c r="X10" s="66">
        <f t="shared" si="0"/>
        <v>46974454</v>
      </c>
      <c r="Y10" s="67">
        <f>+IF(W10&lt;&gt;0,(X10/W10)*100,0)</f>
        <v>48.42702254112092</v>
      </c>
      <c r="Z10" s="68">
        <f t="shared" si="0"/>
        <v>194001000</v>
      </c>
    </row>
    <row r="11" spans="1:26" ht="13.5">
      <c r="A11" s="58" t="s">
        <v>37</v>
      </c>
      <c r="B11" s="19">
        <v>0</v>
      </c>
      <c r="C11" s="19">
        <v>0</v>
      </c>
      <c r="D11" s="59">
        <v>76367290</v>
      </c>
      <c r="E11" s="60">
        <v>76367290</v>
      </c>
      <c r="F11" s="60">
        <v>6437462</v>
      </c>
      <c r="G11" s="60">
        <v>5409390</v>
      </c>
      <c r="H11" s="60">
        <v>5728772</v>
      </c>
      <c r="I11" s="60">
        <v>17575624</v>
      </c>
      <c r="J11" s="60">
        <v>6145264</v>
      </c>
      <c r="K11" s="60">
        <v>5841438</v>
      </c>
      <c r="L11" s="60">
        <v>6146383</v>
      </c>
      <c r="M11" s="60">
        <v>18133085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35708709</v>
      </c>
      <c r="W11" s="60">
        <v>38183645</v>
      </c>
      <c r="X11" s="60">
        <v>-2474936</v>
      </c>
      <c r="Y11" s="61">
        <v>-6.48</v>
      </c>
      <c r="Z11" s="62">
        <v>76367290</v>
      </c>
    </row>
    <row r="12" spans="1:26" ht="13.5">
      <c r="A12" s="58" t="s">
        <v>38</v>
      </c>
      <c r="B12" s="19">
        <v>0</v>
      </c>
      <c r="C12" s="19">
        <v>0</v>
      </c>
      <c r="D12" s="59">
        <v>12750928</v>
      </c>
      <c r="E12" s="60">
        <v>12750928</v>
      </c>
      <c r="F12" s="60">
        <v>999900</v>
      </c>
      <c r="G12" s="60">
        <v>997894</v>
      </c>
      <c r="H12" s="60">
        <v>998607</v>
      </c>
      <c r="I12" s="60">
        <v>2996401</v>
      </c>
      <c r="J12" s="60">
        <v>1007253</v>
      </c>
      <c r="K12" s="60">
        <v>1001607</v>
      </c>
      <c r="L12" s="60">
        <v>993575</v>
      </c>
      <c r="M12" s="60">
        <v>3002435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5998836</v>
      </c>
      <c r="W12" s="60">
        <v>6375464</v>
      </c>
      <c r="X12" s="60">
        <v>-376628</v>
      </c>
      <c r="Y12" s="61">
        <v>-5.91</v>
      </c>
      <c r="Z12" s="62">
        <v>12750928</v>
      </c>
    </row>
    <row r="13" spans="1:26" ht="13.5">
      <c r="A13" s="58" t="s">
        <v>278</v>
      </c>
      <c r="B13" s="19">
        <v>0</v>
      </c>
      <c r="C13" s="19">
        <v>0</v>
      </c>
      <c r="D13" s="59">
        <v>19558000</v>
      </c>
      <c r="E13" s="60">
        <v>19558000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9779000</v>
      </c>
      <c r="X13" s="60">
        <v>-9779000</v>
      </c>
      <c r="Y13" s="61">
        <v>-100</v>
      </c>
      <c r="Z13" s="62">
        <v>19558000</v>
      </c>
    </row>
    <row r="14" spans="1:26" ht="13.5">
      <c r="A14" s="58" t="s">
        <v>40</v>
      </c>
      <c r="B14" s="19">
        <v>0</v>
      </c>
      <c r="C14" s="19">
        <v>0</v>
      </c>
      <c r="D14" s="59">
        <v>22544000</v>
      </c>
      <c r="E14" s="60">
        <v>22544000</v>
      </c>
      <c r="F14" s="60">
        <v>0</v>
      </c>
      <c r="G14" s="60">
        <v>69</v>
      </c>
      <c r="H14" s="60">
        <v>564</v>
      </c>
      <c r="I14" s="60">
        <v>633</v>
      </c>
      <c r="J14" s="60">
        <v>76</v>
      </c>
      <c r="K14" s="60">
        <v>5445</v>
      </c>
      <c r="L14" s="60">
        <v>15913979</v>
      </c>
      <c r="M14" s="60">
        <v>15919500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15920133</v>
      </c>
      <c r="W14" s="60">
        <v>11272000</v>
      </c>
      <c r="X14" s="60">
        <v>4648133</v>
      </c>
      <c r="Y14" s="61">
        <v>41.24</v>
      </c>
      <c r="Z14" s="62">
        <v>22544000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56839000</v>
      </c>
      <c r="E17" s="60">
        <v>56839000</v>
      </c>
      <c r="F17" s="60">
        <v>1847911</v>
      </c>
      <c r="G17" s="60">
        <v>2359416</v>
      </c>
      <c r="H17" s="60">
        <v>3462262</v>
      </c>
      <c r="I17" s="60">
        <v>7669589</v>
      </c>
      <c r="J17" s="60">
        <v>3640824</v>
      </c>
      <c r="K17" s="60">
        <v>5065282</v>
      </c>
      <c r="L17" s="60">
        <v>4201473</v>
      </c>
      <c r="M17" s="60">
        <v>12907579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20577168</v>
      </c>
      <c r="W17" s="60">
        <v>28419500</v>
      </c>
      <c r="X17" s="60">
        <v>-7842332</v>
      </c>
      <c r="Y17" s="61">
        <v>-27.59</v>
      </c>
      <c r="Z17" s="62">
        <v>56839000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188059218</v>
      </c>
      <c r="E18" s="73">
        <f t="shared" si="1"/>
        <v>188059218</v>
      </c>
      <c r="F18" s="73">
        <f t="shared" si="1"/>
        <v>9285273</v>
      </c>
      <c r="G18" s="73">
        <f t="shared" si="1"/>
        <v>8766769</v>
      </c>
      <c r="H18" s="73">
        <f t="shared" si="1"/>
        <v>10190205</v>
      </c>
      <c r="I18" s="73">
        <f t="shared" si="1"/>
        <v>28242247</v>
      </c>
      <c r="J18" s="73">
        <f t="shared" si="1"/>
        <v>10793417</v>
      </c>
      <c r="K18" s="73">
        <f t="shared" si="1"/>
        <v>11913772</v>
      </c>
      <c r="L18" s="73">
        <f t="shared" si="1"/>
        <v>27255410</v>
      </c>
      <c r="M18" s="73">
        <f t="shared" si="1"/>
        <v>49962599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78204846</v>
      </c>
      <c r="W18" s="73">
        <f t="shared" si="1"/>
        <v>94029609</v>
      </c>
      <c r="X18" s="73">
        <f t="shared" si="1"/>
        <v>-15824763</v>
      </c>
      <c r="Y18" s="67">
        <f>+IF(W18&lt;&gt;0,(X18/W18)*100,0)</f>
        <v>-16.829553125122533</v>
      </c>
      <c r="Z18" s="74">
        <f t="shared" si="1"/>
        <v>188059218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5941782</v>
      </c>
      <c r="E19" s="77">
        <f t="shared" si="2"/>
        <v>5941782</v>
      </c>
      <c r="F19" s="77">
        <f t="shared" si="2"/>
        <v>68513889</v>
      </c>
      <c r="G19" s="77">
        <f t="shared" si="2"/>
        <v>-8248974</v>
      </c>
      <c r="H19" s="77">
        <f t="shared" si="2"/>
        <v>-9916308</v>
      </c>
      <c r="I19" s="77">
        <f t="shared" si="2"/>
        <v>50348607</v>
      </c>
      <c r="J19" s="77">
        <f t="shared" si="2"/>
        <v>-9550926</v>
      </c>
      <c r="K19" s="77">
        <f t="shared" si="2"/>
        <v>51976577</v>
      </c>
      <c r="L19" s="77">
        <f t="shared" si="2"/>
        <v>-27004150</v>
      </c>
      <c r="M19" s="77">
        <f t="shared" si="2"/>
        <v>15421501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65770108</v>
      </c>
      <c r="W19" s="77">
        <f>IF(E10=E18,0,W10-W18)</f>
        <v>2970891</v>
      </c>
      <c r="X19" s="77">
        <f t="shared" si="2"/>
        <v>62799217</v>
      </c>
      <c r="Y19" s="78">
        <f>+IF(W19&lt;&gt;0,(X19/W19)*100,0)</f>
        <v>2113.8176055600825</v>
      </c>
      <c r="Z19" s="79">
        <f t="shared" si="2"/>
        <v>5941782</v>
      </c>
    </row>
    <row r="20" spans="1:26" ht="13.5">
      <c r="A20" s="58" t="s">
        <v>46</v>
      </c>
      <c r="B20" s="19">
        <v>0</v>
      </c>
      <c r="C20" s="19">
        <v>0</v>
      </c>
      <c r="D20" s="59">
        <v>36210000</v>
      </c>
      <c r="E20" s="60">
        <v>36210000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18105000</v>
      </c>
      <c r="X20" s="60">
        <v>-18105000</v>
      </c>
      <c r="Y20" s="61">
        <v>-100</v>
      </c>
      <c r="Z20" s="62">
        <v>36210000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42151782</v>
      </c>
      <c r="E22" s="88">
        <f t="shared" si="3"/>
        <v>42151782</v>
      </c>
      <c r="F22" s="88">
        <f t="shared" si="3"/>
        <v>68513889</v>
      </c>
      <c r="G22" s="88">
        <f t="shared" si="3"/>
        <v>-8248974</v>
      </c>
      <c r="H22" s="88">
        <f t="shared" si="3"/>
        <v>-9916308</v>
      </c>
      <c r="I22" s="88">
        <f t="shared" si="3"/>
        <v>50348607</v>
      </c>
      <c r="J22" s="88">
        <f t="shared" si="3"/>
        <v>-9550926</v>
      </c>
      <c r="K22" s="88">
        <f t="shared" si="3"/>
        <v>51976577</v>
      </c>
      <c r="L22" s="88">
        <f t="shared" si="3"/>
        <v>-27004150</v>
      </c>
      <c r="M22" s="88">
        <f t="shared" si="3"/>
        <v>15421501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65770108</v>
      </c>
      <c r="W22" s="88">
        <f t="shared" si="3"/>
        <v>21075891</v>
      </c>
      <c r="X22" s="88">
        <f t="shared" si="3"/>
        <v>44694217</v>
      </c>
      <c r="Y22" s="89">
        <f>+IF(W22&lt;&gt;0,(X22/W22)*100,0)</f>
        <v>212.06323851266836</v>
      </c>
      <c r="Z22" s="90">
        <f t="shared" si="3"/>
        <v>42151782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42151782</v>
      </c>
      <c r="E24" s="77">
        <f t="shared" si="4"/>
        <v>42151782</v>
      </c>
      <c r="F24" s="77">
        <f t="shared" si="4"/>
        <v>68513889</v>
      </c>
      <c r="G24" s="77">
        <f t="shared" si="4"/>
        <v>-8248974</v>
      </c>
      <c r="H24" s="77">
        <f t="shared" si="4"/>
        <v>-9916308</v>
      </c>
      <c r="I24" s="77">
        <f t="shared" si="4"/>
        <v>50348607</v>
      </c>
      <c r="J24" s="77">
        <f t="shared" si="4"/>
        <v>-9550926</v>
      </c>
      <c r="K24" s="77">
        <f t="shared" si="4"/>
        <v>51976577</v>
      </c>
      <c r="L24" s="77">
        <f t="shared" si="4"/>
        <v>-27004150</v>
      </c>
      <c r="M24" s="77">
        <f t="shared" si="4"/>
        <v>15421501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65770108</v>
      </c>
      <c r="W24" s="77">
        <f t="shared" si="4"/>
        <v>21075891</v>
      </c>
      <c r="X24" s="77">
        <f t="shared" si="4"/>
        <v>44694217</v>
      </c>
      <c r="Y24" s="78">
        <f>+IF(W24&lt;&gt;0,(X24/W24)*100,0)</f>
        <v>212.06323851266836</v>
      </c>
      <c r="Z24" s="79">
        <f t="shared" si="4"/>
        <v>42151782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61710000</v>
      </c>
      <c r="E27" s="100">
        <v>61710000</v>
      </c>
      <c r="F27" s="100">
        <v>17435</v>
      </c>
      <c r="G27" s="100">
        <v>0</v>
      </c>
      <c r="H27" s="100">
        <v>4893613</v>
      </c>
      <c r="I27" s="100">
        <v>4911048</v>
      </c>
      <c r="J27" s="100">
        <v>1080381</v>
      </c>
      <c r="K27" s="100">
        <v>5562478</v>
      </c>
      <c r="L27" s="100">
        <v>3489240</v>
      </c>
      <c r="M27" s="100">
        <v>10132099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15043147</v>
      </c>
      <c r="W27" s="100">
        <v>30855000</v>
      </c>
      <c r="X27" s="100">
        <v>-15811853</v>
      </c>
      <c r="Y27" s="101">
        <v>-51.25</v>
      </c>
      <c r="Z27" s="102">
        <v>61710000</v>
      </c>
    </row>
    <row r="28" spans="1:26" ht="13.5">
      <c r="A28" s="103" t="s">
        <v>46</v>
      </c>
      <c r="B28" s="19">
        <v>0</v>
      </c>
      <c r="C28" s="19">
        <v>0</v>
      </c>
      <c r="D28" s="59">
        <v>36710000</v>
      </c>
      <c r="E28" s="60">
        <v>36710000</v>
      </c>
      <c r="F28" s="60">
        <v>0</v>
      </c>
      <c r="G28" s="60">
        <v>0</v>
      </c>
      <c r="H28" s="60">
        <v>360366</v>
      </c>
      <c r="I28" s="60">
        <v>360366</v>
      </c>
      <c r="J28" s="60">
        <v>607703</v>
      </c>
      <c r="K28" s="60">
        <v>1406362</v>
      </c>
      <c r="L28" s="60">
        <v>97187</v>
      </c>
      <c r="M28" s="60">
        <v>2111252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2471618</v>
      </c>
      <c r="W28" s="60">
        <v>18355000</v>
      </c>
      <c r="X28" s="60">
        <v>-15883382</v>
      </c>
      <c r="Y28" s="61">
        <v>-86.53</v>
      </c>
      <c r="Z28" s="62">
        <v>36710000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25000000</v>
      </c>
      <c r="E31" s="60">
        <v>25000000</v>
      </c>
      <c r="F31" s="60">
        <v>17435</v>
      </c>
      <c r="G31" s="60">
        <v>0</v>
      </c>
      <c r="H31" s="60">
        <v>4533247</v>
      </c>
      <c r="I31" s="60">
        <v>4550682</v>
      </c>
      <c r="J31" s="60">
        <v>472678</v>
      </c>
      <c r="K31" s="60">
        <v>4156116</v>
      </c>
      <c r="L31" s="60">
        <v>3392053</v>
      </c>
      <c r="M31" s="60">
        <v>8020847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12571529</v>
      </c>
      <c r="W31" s="60">
        <v>12500000</v>
      </c>
      <c r="X31" s="60">
        <v>71529</v>
      </c>
      <c r="Y31" s="61">
        <v>0.57</v>
      </c>
      <c r="Z31" s="62">
        <v>25000000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61710000</v>
      </c>
      <c r="E32" s="100">
        <f t="shared" si="5"/>
        <v>61710000</v>
      </c>
      <c r="F32" s="100">
        <f t="shared" si="5"/>
        <v>17435</v>
      </c>
      <c r="G32" s="100">
        <f t="shared" si="5"/>
        <v>0</v>
      </c>
      <c r="H32" s="100">
        <f t="shared" si="5"/>
        <v>4893613</v>
      </c>
      <c r="I32" s="100">
        <f t="shared" si="5"/>
        <v>4911048</v>
      </c>
      <c r="J32" s="100">
        <f t="shared" si="5"/>
        <v>1080381</v>
      </c>
      <c r="K32" s="100">
        <f t="shared" si="5"/>
        <v>5562478</v>
      </c>
      <c r="L32" s="100">
        <f t="shared" si="5"/>
        <v>3489240</v>
      </c>
      <c r="M32" s="100">
        <f t="shared" si="5"/>
        <v>10132099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15043147</v>
      </c>
      <c r="W32" s="100">
        <f t="shared" si="5"/>
        <v>30855000</v>
      </c>
      <c r="X32" s="100">
        <f t="shared" si="5"/>
        <v>-15811853</v>
      </c>
      <c r="Y32" s="101">
        <f>+IF(W32&lt;&gt;0,(X32/W32)*100,0)</f>
        <v>-51.24567493112948</v>
      </c>
      <c r="Z32" s="102">
        <f t="shared" si="5"/>
        <v>61710000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15123498</v>
      </c>
      <c r="E35" s="60">
        <v>15123498</v>
      </c>
      <c r="F35" s="60">
        <v>0</v>
      </c>
      <c r="G35" s="60">
        <v>9028811</v>
      </c>
      <c r="H35" s="60">
        <v>15522359</v>
      </c>
      <c r="I35" s="60">
        <v>15522359</v>
      </c>
      <c r="J35" s="60">
        <v>12580542</v>
      </c>
      <c r="K35" s="60">
        <v>53183622</v>
      </c>
      <c r="L35" s="60">
        <v>0</v>
      </c>
      <c r="M35" s="60">
        <v>53183622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53183622</v>
      </c>
      <c r="W35" s="60">
        <v>7561749</v>
      </c>
      <c r="X35" s="60">
        <v>45621873</v>
      </c>
      <c r="Y35" s="61">
        <v>603.32</v>
      </c>
      <c r="Z35" s="62">
        <v>15123498</v>
      </c>
    </row>
    <row r="36" spans="1:26" ht="13.5">
      <c r="A36" s="58" t="s">
        <v>57</v>
      </c>
      <c r="B36" s="19">
        <v>0</v>
      </c>
      <c r="C36" s="19">
        <v>0</v>
      </c>
      <c r="D36" s="59">
        <v>245033003</v>
      </c>
      <c r="E36" s="60">
        <v>245033003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122516502</v>
      </c>
      <c r="X36" s="60">
        <v>-122516502</v>
      </c>
      <c r="Y36" s="61">
        <v>-100</v>
      </c>
      <c r="Z36" s="62">
        <v>245033003</v>
      </c>
    </row>
    <row r="37" spans="1:26" ht="13.5">
      <c r="A37" s="58" t="s">
        <v>58</v>
      </c>
      <c r="B37" s="19">
        <v>0</v>
      </c>
      <c r="C37" s="19">
        <v>0</v>
      </c>
      <c r="D37" s="59">
        <v>23369146</v>
      </c>
      <c r="E37" s="60">
        <v>23369146</v>
      </c>
      <c r="F37" s="60">
        <v>0</v>
      </c>
      <c r="G37" s="60">
        <v>514163</v>
      </c>
      <c r="H37" s="60">
        <v>5606043</v>
      </c>
      <c r="I37" s="60">
        <v>5606043</v>
      </c>
      <c r="J37" s="60">
        <v>3029617</v>
      </c>
      <c r="K37" s="60">
        <v>3790150</v>
      </c>
      <c r="L37" s="60">
        <v>0</v>
      </c>
      <c r="M37" s="60">
        <v>3790150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3790150</v>
      </c>
      <c r="W37" s="60">
        <v>11684573</v>
      </c>
      <c r="X37" s="60">
        <v>-7894423</v>
      </c>
      <c r="Y37" s="61">
        <v>-67.56</v>
      </c>
      <c r="Z37" s="62">
        <v>23369146</v>
      </c>
    </row>
    <row r="38" spans="1:26" ht="13.5">
      <c r="A38" s="58" t="s">
        <v>59</v>
      </c>
      <c r="B38" s="19">
        <v>0</v>
      </c>
      <c r="C38" s="19">
        <v>0</v>
      </c>
      <c r="D38" s="59">
        <v>213086355</v>
      </c>
      <c r="E38" s="60">
        <v>213086355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29679</v>
      </c>
      <c r="L38" s="60">
        <v>0</v>
      </c>
      <c r="M38" s="60">
        <v>29679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29679</v>
      </c>
      <c r="W38" s="60">
        <v>106543178</v>
      </c>
      <c r="X38" s="60">
        <v>-106513499</v>
      </c>
      <c r="Y38" s="61">
        <v>-99.97</v>
      </c>
      <c r="Z38" s="62">
        <v>213086355</v>
      </c>
    </row>
    <row r="39" spans="1:26" ht="13.5">
      <c r="A39" s="58" t="s">
        <v>60</v>
      </c>
      <c r="B39" s="19">
        <v>0</v>
      </c>
      <c r="C39" s="19">
        <v>0</v>
      </c>
      <c r="D39" s="59">
        <v>23701000</v>
      </c>
      <c r="E39" s="60">
        <v>23701000</v>
      </c>
      <c r="F39" s="60">
        <v>0</v>
      </c>
      <c r="G39" s="60">
        <v>8514648</v>
      </c>
      <c r="H39" s="60">
        <v>9916316</v>
      </c>
      <c r="I39" s="60">
        <v>9916316</v>
      </c>
      <c r="J39" s="60">
        <v>9550925</v>
      </c>
      <c r="K39" s="60">
        <v>49363793</v>
      </c>
      <c r="L39" s="60">
        <v>0</v>
      </c>
      <c r="M39" s="60">
        <v>49363793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49363793</v>
      </c>
      <c r="W39" s="60">
        <v>11850500</v>
      </c>
      <c r="X39" s="60">
        <v>37513293</v>
      </c>
      <c r="Y39" s="61">
        <v>316.55</v>
      </c>
      <c r="Z39" s="62">
        <v>23701000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47152000</v>
      </c>
      <c r="E42" s="60">
        <v>47152000</v>
      </c>
      <c r="F42" s="60">
        <v>68495602</v>
      </c>
      <c r="G42" s="60">
        <v>-8275896</v>
      </c>
      <c r="H42" s="60">
        <v>-9916316</v>
      </c>
      <c r="I42" s="60">
        <v>50303390</v>
      </c>
      <c r="J42" s="60">
        <v>-9550926</v>
      </c>
      <c r="K42" s="60">
        <v>51976578</v>
      </c>
      <c r="L42" s="60">
        <v>-27002746</v>
      </c>
      <c r="M42" s="60">
        <v>15422906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65726296</v>
      </c>
      <c r="W42" s="60">
        <v>72393666</v>
      </c>
      <c r="X42" s="60">
        <v>-6667370</v>
      </c>
      <c r="Y42" s="61">
        <v>-9.21</v>
      </c>
      <c r="Z42" s="62">
        <v>47152000</v>
      </c>
    </row>
    <row r="43" spans="1:26" ht="13.5">
      <c r="A43" s="58" t="s">
        <v>63</v>
      </c>
      <c r="B43" s="19">
        <v>0</v>
      </c>
      <c r="C43" s="19">
        <v>0</v>
      </c>
      <c r="D43" s="59">
        <v>-41952000</v>
      </c>
      <c r="E43" s="60">
        <v>-41952000</v>
      </c>
      <c r="F43" s="60">
        <v>0</v>
      </c>
      <c r="G43" s="60">
        <v>0</v>
      </c>
      <c r="H43" s="60">
        <v>-4893613</v>
      </c>
      <c r="I43" s="60">
        <v>-4893613</v>
      </c>
      <c r="J43" s="60">
        <v>-1053275</v>
      </c>
      <c r="K43" s="60">
        <v>-5512122</v>
      </c>
      <c r="L43" s="60">
        <v>-3489240</v>
      </c>
      <c r="M43" s="60">
        <v>-10054637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-14948250</v>
      </c>
      <c r="W43" s="60">
        <v>-21072000</v>
      </c>
      <c r="X43" s="60">
        <v>6123750</v>
      </c>
      <c r="Y43" s="61">
        <v>-29.06</v>
      </c>
      <c r="Z43" s="62">
        <v>-41952000</v>
      </c>
    </row>
    <row r="44" spans="1:26" ht="13.5">
      <c r="A44" s="58" t="s">
        <v>64</v>
      </c>
      <c r="B44" s="19">
        <v>0</v>
      </c>
      <c r="C44" s="19">
        <v>0</v>
      </c>
      <c r="D44" s="59">
        <v>-9876000</v>
      </c>
      <c r="E44" s="60">
        <v>-9876000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-9876000</v>
      </c>
      <c r="X44" s="60">
        <v>9876000</v>
      </c>
      <c r="Y44" s="61">
        <v>-100</v>
      </c>
      <c r="Z44" s="62">
        <v>-9876000</v>
      </c>
    </row>
    <row r="45" spans="1:26" ht="13.5">
      <c r="A45" s="70" t="s">
        <v>65</v>
      </c>
      <c r="B45" s="22">
        <v>0</v>
      </c>
      <c r="C45" s="22">
        <v>0</v>
      </c>
      <c r="D45" s="99">
        <v>12109000</v>
      </c>
      <c r="E45" s="100">
        <v>12109000</v>
      </c>
      <c r="F45" s="100">
        <v>74423013</v>
      </c>
      <c r="G45" s="100">
        <v>66147117</v>
      </c>
      <c r="H45" s="100">
        <v>51337188</v>
      </c>
      <c r="I45" s="100">
        <v>51337188</v>
      </c>
      <c r="J45" s="100">
        <v>40732987</v>
      </c>
      <c r="K45" s="100">
        <v>87197443</v>
      </c>
      <c r="L45" s="100">
        <v>56705457</v>
      </c>
      <c r="M45" s="100">
        <v>56705457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56705457</v>
      </c>
      <c r="W45" s="100">
        <v>58230666</v>
      </c>
      <c r="X45" s="100">
        <v>-1525209</v>
      </c>
      <c r="Y45" s="101">
        <v>-2.62</v>
      </c>
      <c r="Z45" s="102">
        <v>12109000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139416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139416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632523</v>
      </c>
      <c r="C51" s="52">
        <v>0</v>
      </c>
      <c r="D51" s="129">
        <v>307929</v>
      </c>
      <c r="E51" s="54">
        <v>744845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1685297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100.06868131868131</v>
      </c>
      <c r="I58" s="7">
        <f t="shared" si="6"/>
        <v>100.06868131868131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100.06868131868131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100.06868131868131</v>
      </c>
      <c r="I66" s="16">
        <f t="shared" si="7"/>
        <v>100.06868131868131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100.06868131868131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>
        <v>1456</v>
      </c>
      <c r="I67" s="26">
        <v>1456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1456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>
        <v>1456</v>
      </c>
      <c r="I75" s="30">
        <v>1456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1456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>
        <v>1457</v>
      </c>
      <c r="I76" s="34">
        <v>1457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1457</v>
      </c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>
        <v>1457</v>
      </c>
      <c r="I84" s="30">
        <v>1457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1457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230211000</v>
      </c>
      <c r="F5" s="100">
        <f t="shared" si="0"/>
        <v>230211000</v>
      </c>
      <c r="G5" s="100">
        <f t="shared" si="0"/>
        <v>77799162</v>
      </c>
      <c r="H5" s="100">
        <f t="shared" si="0"/>
        <v>517795</v>
      </c>
      <c r="I5" s="100">
        <f t="shared" si="0"/>
        <v>273897</v>
      </c>
      <c r="J5" s="100">
        <f t="shared" si="0"/>
        <v>78590854</v>
      </c>
      <c r="K5" s="100">
        <f t="shared" si="0"/>
        <v>1242491</v>
      </c>
      <c r="L5" s="100">
        <f t="shared" si="0"/>
        <v>63890349</v>
      </c>
      <c r="M5" s="100">
        <f t="shared" si="0"/>
        <v>251260</v>
      </c>
      <c r="N5" s="100">
        <f t="shared" si="0"/>
        <v>65384100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143974954</v>
      </c>
      <c r="X5" s="100">
        <f t="shared" si="0"/>
        <v>115105500</v>
      </c>
      <c r="Y5" s="100">
        <f t="shared" si="0"/>
        <v>28869454</v>
      </c>
      <c r="Z5" s="137">
        <f>+IF(X5&lt;&gt;0,+(Y5/X5)*100,0)</f>
        <v>25.080864076868615</v>
      </c>
      <c r="AA5" s="153">
        <f>SUM(AA6:AA8)</f>
        <v>230211000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230211000</v>
      </c>
      <c r="F7" s="159">
        <v>230211000</v>
      </c>
      <c r="G7" s="159">
        <v>77799162</v>
      </c>
      <c r="H7" s="159">
        <v>517795</v>
      </c>
      <c r="I7" s="159">
        <v>273897</v>
      </c>
      <c r="J7" s="159">
        <v>78590854</v>
      </c>
      <c r="K7" s="159">
        <v>1242491</v>
      </c>
      <c r="L7" s="159">
        <v>63890349</v>
      </c>
      <c r="M7" s="159">
        <v>251260</v>
      </c>
      <c r="N7" s="159">
        <v>65384100</v>
      </c>
      <c r="O7" s="159"/>
      <c r="P7" s="159"/>
      <c r="Q7" s="159"/>
      <c r="R7" s="159"/>
      <c r="S7" s="159"/>
      <c r="T7" s="159"/>
      <c r="U7" s="159"/>
      <c r="V7" s="159"/>
      <c r="W7" s="159">
        <v>143974954</v>
      </c>
      <c r="X7" s="159">
        <v>115105500</v>
      </c>
      <c r="Y7" s="159">
        <v>28869454</v>
      </c>
      <c r="Z7" s="141">
        <v>25.08</v>
      </c>
      <c r="AA7" s="157">
        <v>230211000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230211000</v>
      </c>
      <c r="F25" s="73">
        <f t="shared" si="4"/>
        <v>230211000</v>
      </c>
      <c r="G25" s="73">
        <f t="shared" si="4"/>
        <v>77799162</v>
      </c>
      <c r="H25" s="73">
        <f t="shared" si="4"/>
        <v>517795</v>
      </c>
      <c r="I25" s="73">
        <f t="shared" si="4"/>
        <v>273897</v>
      </c>
      <c r="J25" s="73">
        <f t="shared" si="4"/>
        <v>78590854</v>
      </c>
      <c r="K25" s="73">
        <f t="shared" si="4"/>
        <v>1242491</v>
      </c>
      <c r="L25" s="73">
        <f t="shared" si="4"/>
        <v>63890349</v>
      </c>
      <c r="M25" s="73">
        <f t="shared" si="4"/>
        <v>251260</v>
      </c>
      <c r="N25" s="73">
        <f t="shared" si="4"/>
        <v>65384100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143974954</v>
      </c>
      <c r="X25" s="73">
        <f t="shared" si="4"/>
        <v>115105500</v>
      </c>
      <c r="Y25" s="73">
        <f t="shared" si="4"/>
        <v>28869454</v>
      </c>
      <c r="Z25" s="170">
        <f>+IF(X25&lt;&gt;0,+(Y25/X25)*100,0)</f>
        <v>25.080864076868615</v>
      </c>
      <c r="AA25" s="168">
        <f>+AA5+AA9+AA15+AA19+AA24</f>
        <v>230211000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133147833</v>
      </c>
      <c r="F28" s="100">
        <f t="shared" si="5"/>
        <v>133147833</v>
      </c>
      <c r="G28" s="100">
        <f t="shared" si="5"/>
        <v>6355864</v>
      </c>
      <c r="H28" s="100">
        <f t="shared" si="5"/>
        <v>5510143</v>
      </c>
      <c r="I28" s="100">
        <f t="shared" si="5"/>
        <v>7194245</v>
      </c>
      <c r="J28" s="100">
        <f t="shared" si="5"/>
        <v>19060252</v>
      </c>
      <c r="K28" s="100">
        <f t="shared" si="5"/>
        <v>7619419</v>
      </c>
      <c r="L28" s="100">
        <f t="shared" si="5"/>
        <v>6893064</v>
      </c>
      <c r="M28" s="100">
        <f t="shared" si="5"/>
        <v>23027714</v>
      </c>
      <c r="N28" s="100">
        <f t="shared" si="5"/>
        <v>37540197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56600449</v>
      </c>
      <c r="X28" s="100">
        <f t="shared" si="5"/>
        <v>66573917</v>
      </c>
      <c r="Y28" s="100">
        <f t="shared" si="5"/>
        <v>-9973468</v>
      </c>
      <c r="Z28" s="137">
        <f>+IF(X28&lt;&gt;0,+(Y28/X28)*100,0)</f>
        <v>-14.9810443029813</v>
      </c>
      <c r="AA28" s="153">
        <f>SUM(AA29:AA31)</f>
        <v>133147833</v>
      </c>
    </row>
    <row r="29" spans="1:27" ht="13.5">
      <c r="A29" s="138" t="s">
        <v>75</v>
      </c>
      <c r="B29" s="136"/>
      <c r="C29" s="155"/>
      <c r="D29" s="155"/>
      <c r="E29" s="156">
        <v>37894924</v>
      </c>
      <c r="F29" s="60">
        <v>37894924</v>
      </c>
      <c r="G29" s="60">
        <v>2951385</v>
      </c>
      <c r="H29" s="60">
        <v>2175011</v>
      </c>
      <c r="I29" s="60">
        <v>2325157</v>
      </c>
      <c r="J29" s="60">
        <v>7451553</v>
      </c>
      <c r="K29" s="60">
        <v>4053411</v>
      </c>
      <c r="L29" s="60">
        <v>3048746</v>
      </c>
      <c r="M29" s="60">
        <v>3312437</v>
      </c>
      <c r="N29" s="60">
        <v>10414594</v>
      </c>
      <c r="O29" s="60"/>
      <c r="P29" s="60"/>
      <c r="Q29" s="60"/>
      <c r="R29" s="60"/>
      <c r="S29" s="60"/>
      <c r="T29" s="60"/>
      <c r="U29" s="60"/>
      <c r="V29" s="60"/>
      <c r="W29" s="60">
        <v>17866147</v>
      </c>
      <c r="X29" s="60">
        <v>18947462</v>
      </c>
      <c r="Y29" s="60">
        <v>-1081315</v>
      </c>
      <c r="Z29" s="140">
        <v>-5.71</v>
      </c>
      <c r="AA29" s="155">
        <v>37894924</v>
      </c>
    </row>
    <row r="30" spans="1:27" ht="13.5">
      <c r="A30" s="138" t="s">
        <v>76</v>
      </c>
      <c r="B30" s="136"/>
      <c r="C30" s="157"/>
      <c r="D30" s="157"/>
      <c r="E30" s="158">
        <v>80869639</v>
      </c>
      <c r="F30" s="159">
        <v>80869639</v>
      </c>
      <c r="G30" s="159">
        <v>2714481</v>
      </c>
      <c r="H30" s="159">
        <v>2425022</v>
      </c>
      <c r="I30" s="159">
        <v>4162488</v>
      </c>
      <c r="J30" s="159">
        <v>9301991</v>
      </c>
      <c r="K30" s="159">
        <v>2598237</v>
      </c>
      <c r="L30" s="159">
        <v>2933777</v>
      </c>
      <c r="M30" s="159">
        <v>18786578</v>
      </c>
      <c r="N30" s="159">
        <v>24318592</v>
      </c>
      <c r="O30" s="159"/>
      <c r="P30" s="159"/>
      <c r="Q30" s="159"/>
      <c r="R30" s="159"/>
      <c r="S30" s="159"/>
      <c r="T30" s="159"/>
      <c r="U30" s="159"/>
      <c r="V30" s="159"/>
      <c r="W30" s="159">
        <v>33620583</v>
      </c>
      <c r="X30" s="159">
        <v>40434820</v>
      </c>
      <c r="Y30" s="159">
        <v>-6814237</v>
      </c>
      <c r="Z30" s="141">
        <v>-16.85</v>
      </c>
      <c r="AA30" s="157">
        <v>80869639</v>
      </c>
    </row>
    <row r="31" spans="1:27" ht="13.5">
      <c r="A31" s="138" t="s">
        <v>77</v>
      </c>
      <c r="B31" s="136"/>
      <c r="C31" s="155"/>
      <c r="D31" s="155"/>
      <c r="E31" s="156">
        <v>14383270</v>
      </c>
      <c r="F31" s="60">
        <v>14383270</v>
      </c>
      <c r="G31" s="60">
        <v>689998</v>
      </c>
      <c r="H31" s="60">
        <v>910110</v>
      </c>
      <c r="I31" s="60">
        <v>706600</v>
      </c>
      <c r="J31" s="60">
        <v>2306708</v>
      </c>
      <c r="K31" s="60">
        <v>967771</v>
      </c>
      <c r="L31" s="60">
        <v>910541</v>
      </c>
      <c r="M31" s="60">
        <v>928699</v>
      </c>
      <c r="N31" s="60">
        <v>2807011</v>
      </c>
      <c r="O31" s="60"/>
      <c r="P31" s="60"/>
      <c r="Q31" s="60"/>
      <c r="R31" s="60"/>
      <c r="S31" s="60"/>
      <c r="T31" s="60"/>
      <c r="U31" s="60"/>
      <c r="V31" s="60"/>
      <c r="W31" s="60">
        <v>5113719</v>
      </c>
      <c r="X31" s="60">
        <v>7191635</v>
      </c>
      <c r="Y31" s="60">
        <v>-2077916</v>
      </c>
      <c r="Z31" s="140">
        <v>-28.89</v>
      </c>
      <c r="AA31" s="155">
        <v>14383270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37382009</v>
      </c>
      <c r="F32" s="100">
        <f t="shared" si="6"/>
        <v>37382009</v>
      </c>
      <c r="G32" s="100">
        <f t="shared" si="6"/>
        <v>1542210</v>
      </c>
      <c r="H32" s="100">
        <f t="shared" si="6"/>
        <v>1806914</v>
      </c>
      <c r="I32" s="100">
        <f t="shared" si="6"/>
        <v>1703675</v>
      </c>
      <c r="J32" s="100">
        <f t="shared" si="6"/>
        <v>5052799</v>
      </c>
      <c r="K32" s="100">
        <f t="shared" si="6"/>
        <v>1745021</v>
      </c>
      <c r="L32" s="100">
        <f t="shared" si="6"/>
        <v>3677233</v>
      </c>
      <c r="M32" s="100">
        <f t="shared" si="6"/>
        <v>2715408</v>
      </c>
      <c r="N32" s="100">
        <f t="shared" si="6"/>
        <v>8137662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13190461</v>
      </c>
      <c r="X32" s="100">
        <f t="shared" si="6"/>
        <v>18691006</v>
      </c>
      <c r="Y32" s="100">
        <f t="shared" si="6"/>
        <v>-5500545</v>
      </c>
      <c r="Z32" s="137">
        <f>+IF(X32&lt;&gt;0,+(Y32/X32)*100,0)</f>
        <v>-29.42883331159382</v>
      </c>
      <c r="AA32" s="153">
        <f>SUM(AA33:AA37)</f>
        <v>37382009</v>
      </c>
    </row>
    <row r="33" spans="1:27" ht="13.5">
      <c r="A33" s="138" t="s">
        <v>79</v>
      </c>
      <c r="B33" s="136"/>
      <c r="C33" s="155"/>
      <c r="D33" s="155"/>
      <c r="E33" s="156">
        <v>17552133</v>
      </c>
      <c r="F33" s="60">
        <v>17552133</v>
      </c>
      <c r="G33" s="60">
        <v>435570</v>
      </c>
      <c r="H33" s="60">
        <v>438689</v>
      </c>
      <c r="I33" s="60">
        <v>439727</v>
      </c>
      <c r="J33" s="60">
        <v>1313986</v>
      </c>
      <c r="K33" s="60">
        <v>611012</v>
      </c>
      <c r="L33" s="60">
        <v>617834</v>
      </c>
      <c r="M33" s="60">
        <v>742850</v>
      </c>
      <c r="N33" s="60">
        <v>1971696</v>
      </c>
      <c r="O33" s="60"/>
      <c r="P33" s="60"/>
      <c r="Q33" s="60"/>
      <c r="R33" s="60"/>
      <c r="S33" s="60"/>
      <c r="T33" s="60"/>
      <c r="U33" s="60"/>
      <c r="V33" s="60"/>
      <c r="W33" s="60">
        <v>3285682</v>
      </c>
      <c r="X33" s="60">
        <v>8776067</v>
      </c>
      <c r="Y33" s="60">
        <v>-5490385</v>
      </c>
      <c r="Z33" s="140">
        <v>-62.56</v>
      </c>
      <c r="AA33" s="155">
        <v>17552133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8727461</v>
      </c>
      <c r="F35" s="60">
        <v>8727461</v>
      </c>
      <c r="G35" s="60">
        <v>315580</v>
      </c>
      <c r="H35" s="60">
        <v>535977</v>
      </c>
      <c r="I35" s="60">
        <v>509587</v>
      </c>
      <c r="J35" s="60">
        <v>1361144</v>
      </c>
      <c r="K35" s="60">
        <v>325488</v>
      </c>
      <c r="L35" s="60">
        <v>1950398</v>
      </c>
      <c r="M35" s="60">
        <v>1003977</v>
      </c>
      <c r="N35" s="60">
        <v>3279863</v>
      </c>
      <c r="O35" s="60"/>
      <c r="P35" s="60"/>
      <c r="Q35" s="60"/>
      <c r="R35" s="60"/>
      <c r="S35" s="60"/>
      <c r="T35" s="60"/>
      <c r="U35" s="60"/>
      <c r="V35" s="60"/>
      <c r="W35" s="60">
        <v>4641007</v>
      </c>
      <c r="X35" s="60">
        <v>4363731</v>
      </c>
      <c r="Y35" s="60">
        <v>277276</v>
      </c>
      <c r="Z35" s="140">
        <v>6.35</v>
      </c>
      <c r="AA35" s="155">
        <v>8727461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11102415</v>
      </c>
      <c r="F37" s="159">
        <v>11102415</v>
      </c>
      <c r="G37" s="159">
        <v>791060</v>
      </c>
      <c r="H37" s="159">
        <v>832248</v>
      </c>
      <c r="I37" s="159">
        <v>754361</v>
      </c>
      <c r="J37" s="159">
        <v>2377669</v>
      </c>
      <c r="K37" s="159">
        <v>808521</v>
      </c>
      <c r="L37" s="159">
        <v>1109001</v>
      </c>
      <c r="M37" s="159">
        <v>968581</v>
      </c>
      <c r="N37" s="159">
        <v>2886103</v>
      </c>
      <c r="O37" s="159"/>
      <c r="P37" s="159"/>
      <c r="Q37" s="159"/>
      <c r="R37" s="159"/>
      <c r="S37" s="159"/>
      <c r="T37" s="159"/>
      <c r="U37" s="159"/>
      <c r="V37" s="159"/>
      <c r="W37" s="159">
        <v>5263772</v>
      </c>
      <c r="X37" s="159">
        <v>5551208</v>
      </c>
      <c r="Y37" s="159">
        <v>-287436</v>
      </c>
      <c r="Z37" s="141">
        <v>-5.18</v>
      </c>
      <c r="AA37" s="157">
        <v>11102415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17529376</v>
      </c>
      <c r="F38" s="100">
        <f t="shared" si="7"/>
        <v>17529376</v>
      </c>
      <c r="G38" s="100">
        <f t="shared" si="7"/>
        <v>1387199</v>
      </c>
      <c r="H38" s="100">
        <f t="shared" si="7"/>
        <v>1449712</v>
      </c>
      <c r="I38" s="100">
        <f t="shared" si="7"/>
        <v>1292285</v>
      </c>
      <c r="J38" s="100">
        <f t="shared" si="7"/>
        <v>4129196</v>
      </c>
      <c r="K38" s="100">
        <f t="shared" si="7"/>
        <v>1428977</v>
      </c>
      <c r="L38" s="100">
        <f t="shared" si="7"/>
        <v>1343475</v>
      </c>
      <c r="M38" s="100">
        <f t="shared" si="7"/>
        <v>1512288</v>
      </c>
      <c r="N38" s="100">
        <f t="shared" si="7"/>
        <v>4284740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8413936</v>
      </c>
      <c r="X38" s="100">
        <f t="shared" si="7"/>
        <v>8764688</v>
      </c>
      <c r="Y38" s="100">
        <f t="shared" si="7"/>
        <v>-350752</v>
      </c>
      <c r="Z38" s="137">
        <f>+IF(X38&lt;&gt;0,+(Y38/X38)*100,0)</f>
        <v>-4.001876621278476</v>
      </c>
      <c r="AA38" s="153">
        <f>SUM(AA39:AA41)</f>
        <v>17529376</v>
      </c>
    </row>
    <row r="39" spans="1:27" ht="13.5">
      <c r="A39" s="138" t="s">
        <v>85</v>
      </c>
      <c r="B39" s="136"/>
      <c r="C39" s="155"/>
      <c r="D39" s="155"/>
      <c r="E39" s="156">
        <v>17529376</v>
      </c>
      <c r="F39" s="60">
        <v>17529376</v>
      </c>
      <c r="G39" s="60">
        <v>1387199</v>
      </c>
      <c r="H39" s="60">
        <v>1449712</v>
      </c>
      <c r="I39" s="60">
        <v>1292285</v>
      </c>
      <c r="J39" s="60">
        <v>4129196</v>
      </c>
      <c r="K39" s="60">
        <v>1428977</v>
      </c>
      <c r="L39" s="60">
        <v>1343475</v>
      </c>
      <c r="M39" s="60">
        <v>1512288</v>
      </c>
      <c r="N39" s="60">
        <v>4284740</v>
      </c>
      <c r="O39" s="60"/>
      <c r="P39" s="60"/>
      <c r="Q39" s="60"/>
      <c r="R39" s="60"/>
      <c r="S39" s="60"/>
      <c r="T39" s="60"/>
      <c r="U39" s="60"/>
      <c r="V39" s="60"/>
      <c r="W39" s="60">
        <v>8413936</v>
      </c>
      <c r="X39" s="60">
        <v>8764688</v>
      </c>
      <c r="Y39" s="60">
        <v>-350752</v>
      </c>
      <c r="Z39" s="140">
        <v>-4</v>
      </c>
      <c r="AA39" s="155">
        <v>17529376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188059218</v>
      </c>
      <c r="F48" s="73">
        <f t="shared" si="9"/>
        <v>188059218</v>
      </c>
      <c r="G48" s="73">
        <f t="shared" si="9"/>
        <v>9285273</v>
      </c>
      <c r="H48" s="73">
        <f t="shared" si="9"/>
        <v>8766769</v>
      </c>
      <c r="I48" s="73">
        <f t="shared" si="9"/>
        <v>10190205</v>
      </c>
      <c r="J48" s="73">
        <f t="shared" si="9"/>
        <v>28242247</v>
      </c>
      <c r="K48" s="73">
        <f t="shared" si="9"/>
        <v>10793417</v>
      </c>
      <c r="L48" s="73">
        <f t="shared" si="9"/>
        <v>11913772</v>
      </c>
      <c r="M48" s="73">
        <f t="shared" si="9"/>
        <v>27255410</v>
      </c>
      <c r="N48" s="73">
        <f t="shared" si="9"/>
        <v>49962599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78204846</v>
      </c>
      <c r="X48" s="73">
        <f t="shared" si="9"/>
        <v>94029611</v>
      </c>
      <c r="Y48" s="73">
        <f t="shared" si="9"/>
        <v>-15824765</v>
      </c>
      <c r="Z48" s="170">
        <f>+IF(X48&lt;&gt;0,+(Y48/X48)*100,0)</f>
        <v>-16.829554894149247</v>
      </c>
      <c r="AA48" s="168">
        <f>+AA28+AA32+AA38+AA42+AA47</f>
        <v>188059218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42151782</v>
      </c>
      <c r="F49" s="173">
        <f t="shared" si="10"/>
        <v>42151782</v>
      </c>
      <c r="G49" s="173">
        <f t="shared" si="10"/>
        <v>68513889</v>
      </c>
      <c r="H49" s="173">
        <f t="shared" si="10"/>
        <v>-8248974</v>
      </c>
      <c r="I49" s="173">
        <f t="shared" si="10"/>
        <v>-9916308</v>
      </c>
      <c r="J49" s="173">
        <f t="shared" si="10"/>
        <v>50348607</v>
      </c>
      <c r="K49" s="173">
        <f t="shared" si="10"/>
        <v>-9550926</v>
      </c>
      <c r="L49" s="173">
        <f t="shared" si="10"/>
        <v>51976577</v>
      </c>
      <c r="M49" s="173">
        <f t="shared" si="10"/>
        <v>-27004150</v>
      </c>
      <c r="N49" s="173">
        <f t="shared" si="10"/>
        <v>15421501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65770108</v>
      </c>
      <c r="X49" s="173">
        <f>IF(F25=F48,0,X25-X48)</f>
        <v>21075889</v>
      </c>
      <c r="Y49" s="173">
        <f t="shared" si="10"/>
        <v>44694219</v>
      </c>
      <c r="Z49" s="174">
        <f>+IF(X49&lt;&gt;0,+(Y49/X49)*100,0)</f>
        <v>212.06326812596137</v>
      </c>
      <c r="AA49" s="171">
        <f>+AA25-AA48</f>
        <v>42151782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212000</v>
      </c>
      <c r="F12" s="60">
        <v>212000</v>
      </c>
      <c r="G12" s="60">
        <v>110743</v>
      </c>
      <c r="H12" s="60">
        <v>29440</v>
      </c>
      <c r="I12" s="60">
        <v>1605</v>
      </c>
      <c r="J12" s="60">
        <v>141788</v>
      </c>
      <c r="K12" s="60">
        <v>14762</v>
      </c>
      <c r="L12" s="60">
        <v>36821</v>
      </c>
      <c r="M12" s="60">
        <v>1717</v>
      </c>
      <c r="N12" s="60">
        <v>53300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195088</v>
      </c>
      <c r="X12" s="60">
        <v>106000</v>
      </c>
      <c r="Y12" s="60">
        <v>89088</v>
      </c>
      <c r="Z12" s="140">
        <v>84.05</v>
      </c>
      <c r="AA12" s="155">
        <v>212000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1584000</v>
      </c>
      <c r="F13" s="60">
        <v>1584000</v>
      </c>
      <c r="G13" s="60">
        <v>173287</v>
      </c>
      <c r="H13" s="60">
        <v>248096</v>
      </c>
      <c r="I13" s="60">
        <v>219906</v>
      </c>
      <c r="J13" s="60">
        <v>641289</v>
      </c>
      <c r="K13" s="60">
        <v>185390</v>
      </c>
      <c r="L13" s="60">
        <v>155136</v>
      </c>
      <c r="M13" s="60">
        <v>223674</v>
      </c>
      <c r="N13" s="60">
        <v>564200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1205489</v>
      </c>
      <c r="X13" s="60">
        <v>792000</v>
      </c>
      <c r="Y13" s="60">
        <v>413489</v>
      </c>
      <c r="Z13" s="140">
        <v>52.21</v>
      </c>
      <c r="AA13" s="155">
        <v>1584000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1456</v>
      </c>
      <c r="J14" s="60">
        <v>1456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1456</v>
      </c>
      <c r="X14" s="60">
        <v>0</v>
      </c>
      <c r="Y14" s="60">
        <v>1456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190617000</v>
      </c>
      <c r="F19" s="60">
        <v>190617000</v>
      </c>
      <c r="G19" s="60">
        <v>77428000</v>
      </c>
      <c r="H19" s="60">
        <v>0</v>
      </c>
      <c r="I19" s="60">
        <v>0</v>
      </c>
      <c r="J19" s="60">
        <v>77428000</v>
      </c>
      <c r="K19" s="60">
        <v>0</v>
      </c>
      <c r="L19" s="60">
        <v>62742000</v>
      </c>
      <c r="M19" s="60">
        <v>0</v>
      </c>
      <c r="N19" s="60">
        <v>62742000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140170000</v>
      </c>
      <c r="X19" s="60">
        <v>95308500</v>
      </c>
      <c r="Y19" s="60">
        <v>44861500</v>
      </c>
      <c r="Z19" s="140">
        <v>47.07</v>
      </c>
      <c r="AA19" s="155">
        <v>190617000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1588000</v>
      </c>
      <c r="F20" s="54">
        <v>1588000</v>
      </c>
      <c r="G20" s="54">
        <v>87132</v>
      </c>
      <c r="H20" s="54">
        <v>240259</v>
      </c>
      <c r="I20" s="54">
        <v>50930</v>
      </c>
      <c r="J20" s="54">
        <v>378321</v>
      </c>
      <c r="K20" s="54">
        <v>1042339</v>
      </c>
      <c r="L20" s="54">
        <v>956392</v>
      </c>
      <c r="M20" s="54">
        <v>25869</v>
      </c>
      <c r="N20" s="54">
        <v>2024600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2402921</v>
      </c>
      <c r="X20" s="54">
        <v>794000</v>
      </c>
      <c r="Y20" s="54">
        <v>1608921</v>
      </c>
      <c r="Z20" s="184">
        <v>202.63</v>
      </c>
      <c r="AA20" s="130">
        <v>1588000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194001000</v>
      </c>
      <c r="F22" s="190">
        <f t="shared" si="0"/>
        <v>194001000</v>
      </c>
      <c r="G22" s="190">
        <f t="shared" si="0"/>
        <v>77799162</v>
      </c>
      <c r="H22" s="190">
        <f t="shared" si="0"/>
        <v>517795</v>
      </c>
      <c r="I22" s="190">
        <f t="shared" si="0"/>
        <v>273897</v>
      </c>
      <c r="J22" s="190">
        <f t="shared" si="0"/>
        <v>78590854</v>
      </c>
      <c r="K22" s="190">
        <f t="shared" si="0"/>
        <v>1242491</v>
      </c>
      <c r="L22" s="190">
        <f t="shared" si="0"/>
        <v>63890349</v>
      </c>
      <c r="M22" s="190">
        <f t="shared" si="0"/>
        <v>251260</v>
      </c>
      <c r="N22" s="190">
        <f t="shared" si="0"/>
        <v>65384100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143974954</v>
      </c>
      <c r="X22" s="190">
        <f t="shared" si="0"/>
        <v>97000500</v>
      </c>
      <c r="Y22" s="190">
        <f t="shared" si="0"/>
        <v>46974454</v>
      </c>
      <c r="Z22" s="191">
        <f>+IF(X22&lt;&gt;0,+(Y22/X22)*100,0)</f>
        <v>48.42702254112092</v>
      </c>
      <c r="AA22" s="188">
        <f>SUM(AA5:AA21)</f>
        <v>194001000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76367290</v>
      </c>
      <c r="F25" s="60">
        <v>76367290</v>
      </c>
      <c r="G25" s="60">
        <v>6437462</v>
      </c>
      <c r="H25" s="60">
        <v>5409390</v>
      </c>
      <c r="I25" s="60">
        <v>5728772</v>
      </c>
      <c r="J25" s="60">
        <v>17575624</v>
      </c>
      <c r="K25" s="60">
        <v>6145264</v>
      </c>
      <c r="L25" s="60">
        <v>5841438</v>
      </c>
      <c r="M25" s="60">
        <v>6146383</v>
      </c>
      <c r="N25" s="60">
        <v>18133085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35708709</v>
      </c>
      <c r="X25" s="60">
        <v>38183645</v>
      </c>
      <c r="Y25" s="60">
        <v>-2474936</v>
      </c>
      <c r="Z25" s="140">
        <v>-6.48</v>
      </c>
      <c r="AA25" s="155">
        <v>76367290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12750928</v>
      </c>
      <c r="F26" s="60">
        <v>12750928</v>
      </c>
      <c r="G26" s="60">
        <v>999900</v>
      </c>
      <c r="H26" s="60">
        <v>997894</v>
      </c>
      <c r="I26" s="60">
        <v>998607</v>
      </c>
      <c r="J26" s="60">
        <v>2996401</v>
      </c>
      <c r="K26" s="60">
        <v>1007253</v>
      </c>
      <c r="L26" s="60">
        <v>1001607</v>
      </c>
      <c r="M26" s="60">
        <v>993575</v>
      </c>
      <c r="N26" s="60">
        <v>3002435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5998836</v>
      </c>
      <c r="X26" s="60">
        <v>6375464</v>
      </c>
      <c r="Y26" s="60">
        <v>-376628</v>
      </c>
      <c r="Z26" s="140">
        <v>-5.91</v>
      </c>
      <c r="AA26" s="155">
        <v>12750928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19558000</v>
      </c>
      <c r="F28" s="60">
        <v>19558000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9779000</v>
      </c>
      <c r="Y28" s="60">
        <v>-9779000</v>
      </c>
      <c r="Z28" s="140">
        <v>-100</v>
      </c>
      <c r="AA28" s="155">
        <v>19558000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22544000</v>
      </c>
      <c r="F29" s="60">
        <v>22544000</v>
      </c>
      <c r="G29" s="60">
        <v>0</v>
      </c>
      <c r="H29" s="60">
        <v>69</v>
      </c>
      <c r="I29" s="60">
        <v>564</v>
      </c>
      <c r="J29" s="60">
        <v>633</v>
      </c>
      <c r="K29" s="60">
        <v>76</v>
      </c>
      <c r="L29" s="60">
        <v>5445</v>
      </c>
      <c r="M29" s="60">
        <v>15913979</v>
      </c>
      <c r="N29" s="60">
        <v>15919500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15920133</v>
      </c>
      <c r="X29" s="60">
        <v>11272000</v>
      </c>
      <c r="Y29" s="60">
        <v>4648133</v>
      </c>
      <c r="Z29" s="140">
        <v>41.24</v>
      </c>
      <c r="AA29" s="155">
        <v>22544000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56839000</v>
      </c>
      <c r="F34" s="60">
        <v>56839000</v>
      </c>
      <c r="G34" s="60">
        <v>1847911</v>
      </c>
      <c r="H34" s="60">
        <v>2359416</v>
      </c>
      <c r="I34" s="60">
        <v>3462262</v>
      </c>
      <c r="J34" s="60">
        <v>7669589</v>
      </c>
      <c r="K34" s="60">
        <v>3640824</v>
      </c>
      <c r="L34" s="60">
        <v>5065282</v>
      </c>
      <c r="M34" s="60">
        <v>4201473</v>
      </c>
      <c r="N34" s="60">
        <v>12907579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20577168</v>
      </c>
      <c r="X34" s="60">
        <v>28419500</v>
      </c>
      <c r="Y34" s="60">
        <v>-7842332</v>
      </c>
      <c r="Z34" s="140">
        <v>-27.59</v>
      </c>
      <c r="AA34" s="155">
        <v>56839000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188059218</v>
      </c>
      <c r="F36" s="190">
        <f t="shared" si="1"/>
        <v>188059218</v>
      </c>
      <c r="G36" s="190">
        <f t="shared" si="1"/>
        <v>9285273</v>
      </c>
      <c r="H36" s="190">
        <f t="shared" si="1"/>
        <v>8766769</v>
      </c>
      <c r="I36" s="190">
        <f t="shared" si="1"/>
        <v>10190205</v>
      </c>
      <c r="J36" s="190">
        <f t="shared" si="1"/>
        <v>28242247</v>
      </c>
      <c r="K36" s="190">
        <f t="shared" si="1"/>
        <v>10793417</v>
      </c>
      <c r="L36" s="190">
        <f t="shared" si="1"/>
        <v>11913772</v>
      </c>
      <c r="M36" s="190">
        <f t="shared" si="1"/>
        <v>27255410</v>
      </c>
      <c r="N36" s="190">
        <f t="shared" si="1"/>
        <v>49962599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78204846</v>
      </c>
      <c r="X36" s="190">
        <f t="shared" si="1"/>
        <v>94029609</v>
      </c>
      <c r="Y36" s="190">
        <f t="shared" si="1"/>
        <v>-15824763</v>
      </c>
      <c r="Z36" s="191">
        <f>+IF(X36&lt;&gt;0,+(Y36/X36)*100,0)</f>
        <v>-16.829553125122533</v>
      </c>
      <c r="AA36" s="188">
        <f>SUM(AA25:AA35)</f>
        <v>188059218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5941782</v>
      </c>
      <c r="F38" s="106">
        <f t="shared" si="2"/>
        <v>5941782</v>
      </c>
      <c r="G38" s="106">
        <f t="shared" si="2"/>
        <v>68513889</v>
      </c>
      <c r="H38" s="106">
        <f t="shared" si="2"/>
        <v>-8248974</v>
      </c>
      <c r="I38" s="106">
        <f t="shared" si="2"/>
        <v>-9916308</v>
      </c>
      <c r="J38" s="106">
        <f t="shared" si="2"/>
        <v>50348607</v>
      </c>
      <c r="K38" s="106">
        <f t="shared" si="2"/>
        <v>-9550926</v>
      </c>
      <c r="L38" s="106">
        <f t="shared" si="2"/>
        <v>51976577</v>
      </c>
      <c r="M38" s="106">
        <f t="shared" si="2"/>
        <v>-27004150</v>
      </c>
      <c r="N38" s="106">
        <f t="shared" si="2"/>
        <v>15421501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65770108</v>
      </c>
      <c r="X38" s="106">
        <f>IF(F22=F36,0,X22-X36)</f>
        <v>2970891</v>
      </c>
      <c r="Y38" s="106">
        <f t="shared" si="2"/>
        <v>62799217</v>
      </c>
      <c r="Z38" s="201">
        <f>+IF(X38&lt;&gt;0,+(Y38/X38)*100,0)</f>
        <v>2113.8176055600825</v>
      </c>
      <c r="AA38" s="199">
        <f>+AA22-AA36</f>
        <v>5941782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36210000</v>
      </c>
      <c r="F39" s="60">
        <v>36210000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18105000</v>
      </c>
      <c r="Y39" s="60">
        <v>-18105000</v>
      </c>
      <c r="Z39" s="140">
        <v>-100</v>
      </c>
      <c r="AA39" s="155">
        <v>36210000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42151782</v>
      </c>
      <c r="F42" s="88">
        <f t="shared" si="3"/>
        <v>42151782</v>
      </c>
      <c r="G42" s="88">
        <f t="shared" si="3"/>
        <v>68513889</v>
      </c>
      <c r="H42" s="88">
        <f t="shared" si="3"/>
        <v>-8248974</v>
      </c>
      <c r="I42" s="88">
        <f t="shared" si="3"/>
        <v>-9916308</v>
      </c>
      <c r="J42" s="88">
        <f t="shared" si="3"/>
        <v>50348607</v>
      </c>
      <c r="K42" s="88">
        <f t="shared" si="3"/>
        <v>-9550926</v>
      </c>
      <c r="L42" s="88">
        <f t="shared" si="3"/>
        <v>51976577</v>
      </c>
      <c r="M42" s="88">
        <f t="shared" si="3"/>
        <v>-27004150</v>
      </c>
      <c r="N42" s="88">
        <f t="shared" si="3"/>
        <v>15421501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65770108</v>
      </c>
      <c r="X42" s="88">
        <f t="shared" si="3"/>
        <v>21075891</v>
      </c>
      <c r="Y42" s="88">
        <f t="shared" si="3"/>
        <v>44694217</v>
      </c>
      <c r="Z42" s="208">
        <f>+IF(X42&lt;&gt;0,+(Y42/X42)*100,0)</f>
        <v>212.06323851266836</v>
      </c>
      <c r="AA42" s="206">
        <f>SUM(AA38:AA41)</f>
        <v>42151782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42151782</v>
      </c>
      <c r="F44" s="77">
        <f t="shared" si="4"/>
        <v>42151782</v>
      </c>
      <c r="G44" s="77">
        <f t="shared" si="4"/>
        <v>68513889</v>
      </c>
      <c r="H44" s="77">
        <f t="shared" si="4"/>
        <v>-8248974</v>
      </c>
      <c r="I44" s="77">
        <f t="shared" si="4"/>
        <v>-9916308</v>
      </c>
      <c r="J44" s="77">
        <f t="shared" si="4"/>
        <v>50348607</v>
      </c>
      <c r="K44" s="77">
        <f t="shared" si="4"/>
        <v>-9550926</v>
      </c>
      <c r="L44" s="77">
        <f t="shared" si="4"/>
        <v>51976577</v>
      </c>
      <c r="M44" s="77">
        <f t="shared" si="4"/>
        <v>-27004150</v>
      </c>
      <c r="N44" s="77">
        <f t="shared" si="4"/>
        <v>15421501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65770108</v>
      </c>
      <c r="X44" s="77">
        <f t="shared" si="4"/>
        <v>21075891</v>
      </c>
      <c r="Y44" s="77">
        <f t="shared" si="4"/>
        <v>44694217</v>
      </c>
      <c r="Z44" s="212">
        <f>+IF(X44&lt;&gt;0,+(Y44/X44)*100,0)</f>
        <v>212.06323851266836</v>
      </c>
      <c r="AA44" s="210">
        <f>+AA42-AA43</f>
        <v>42151782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42151782</v>
      </c>
      <c r="F46" s="88">
        <f t="shared" si="5"/>
        <v>42151782</v>
      </c>
      <c r="G46" s="88">
        <f t="shared" si="5"/>
        <v>68513889</v>
      </c>
      <c r="H46" s="88">
        <f t="shared" si="5"/>
        <v>-8248974</v>
      </c>
      <c r="I46" s="88">
        <f t="shared" si="5"/>
        <v>-9916308</v>
      </c>
      <c r="J46" s="88">
        <f t="shared" si="5"/>
        <v>50348607</v>
      </c>
      <c r="K46" s="88">
        <f t="shared" si="5"/>
        <v>-9550926</v>
      </c>
      <c r="L46" s="88">
        <f t="shared" si="5"/>
        <v>51976577</v>
      </c>
      <c r="M46" s="88">
        <f t="shared" si="5"/>
        <v>-27004150</v>
      </c>
      <c r="N46" s="88">
        <f t="shared" si="5"/>
        <v>15421501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65770108</v>
      </c>
      <c r="X46" s="88">
        <f t="shared" si="5"/>
        <v>21075891</v>
      </c>
      <c r="Y46" s="88">
        <f t="shared" si="5"/>
        <v>44694217</v>
      </c>
      <c r="Z46" s="208">
        <f>+IF(X46&lt;&gt;0,+(Y46/X46)*100,0)</f>
        <v>212.06323851266836</v>
      </c>
      <c r="AA46" s="206">
        <f>SUM(AA44:AA45)</f>
        <v>42151782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42151782</v>
      </c>
      <c r="F48" s="219">
        <f t="shared" si="6"/>
        <v>42151782</v>
      </c>
      <c r="G48" s="219">
        <f t="shared" si="6"/>
        <v>68513889</v>
      </c>
      <c r="H48" s="220">
        <f t="shared" si="6"/>
        <v>-8248974</v>
      </c>
      <c r="I48" s="220">
        <f t="shared" si="6"/>
        <v>-9916308</v>
      </c>
      <c r="J48" s="220">
        <f t="shared" si="6"/>
        <v>50348607</v>
      </c>
      <c r="K48" s="220">
        <f t="shared" si="6"/>
        <v>-9550926</v>
      </c>
      <c r="L48" s="220">
        <f t="shared" si="6"/>
        <v>51976577</v>
      </c>
      <c r="M48" s="219">
        <f t="shared" si="6"/>
        <v>-27004150</v>
      </c>
      <c r="N48" s="219">
        <f t="shared" si="6"/>
        <v>15421501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65770108</v>
      </c>
      <c r="X48" s="220">
        <f t="shared" si="6"/>
        <v>21075891</v>
      </c>
      <c r="Y48" s="220">
        <f t="shared" si="6"/>
        <v>44694217</v>
      </c>
      <c r="Z48" s="221">
        <f>+IF(X48&lt;&gt;0,+(Y48/X48)*100,0)</f>
        <v>212.06323851266836</v>
      </c>
      <c r="AA48" s="222">
        <f>SUM(AA46:AA47)</f>
        <v>42151782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15510000</v>
      </c>
      <c r="F5" s="100">
        <f t="shared" si="0"/>
        <v>15510000</v>
      </c>
      <c r="G5" s="100">
        <f t="shared" si="0"/>
        <v>17435</v>
      </c>
      <c r="H5" s="100">
        <f t="shared" si="0"/>
        <v>0</v>
      </c>
      <c r="I5" s="100">
        <f t="shared" si="0"/>
        <v>2333929</v>
      </c>
      <c r="J5" s="100">
        <f t="shared" si="0"/>
        <v>2351364</v>
      </c>
      <c r="K5" s="100">
        <f t="shared" si="0"/>
        <v>669582</v>
      </c>
      <c r="L5" s="100">
        <f t="shared" si="0"/>
        <v>915660</v>
      </c>
      <c r="M5" s="100">
        <f t="shared" si="0"/>
        <v>0</v>
      </c>
      <c r="N5" s="100">
        <f t="shared" si="0"/>
        <v>1585242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3936606</v>
      </c>
      <c r="X5" s="100">
        <f t="shared" si="0"/>
        <v>7755000</v>
      </c>
      <c r="Y5" s="100">
        <f t="shared" si="0"/>
        <v>-3818394</v>
      </c>
      <c r="Z5" s="137">
        <f>+IF(X5&lt;&gt;0,+(Y5/X5)*100,0)</f>
        <v>-49.237833655706</v>
      </c>
      <c r="AA5" s="153">
        <f>SUM(AA6:AA8)</f>
        <v>15510000</v>
      </c>
    </row>
    <row r="6" spans="1:27" ht="13.5">
      <c r="A6" s="138" t="s">
        <v>75</v>
      </c>
      <c r="B6" s="136"/>
      <c r="C6" s="155"/>
      <c r="D6" s="155"/>
      <c r="E6" s="156">
        <v>10710000</v>
      </c>
      <c r="F6" s="60">
        <v>10710000</v>
      </c>
      <c r="G6" s="60">
        <v>17435</v>
      </c>
      <c r="H6" s="60"/>
      <c r="I6" s="60">
        <v>8594</v>
      </c>
      <c r="J6" s="60">
        <v>26029</v>
      </c>
      <c r="K6" s="60">
        <v>669582</v>
      </c>
      <c r="L6" s="60">
        <v>896419</v>
      </c>
      <c r="M6" s="60"/>
      <c r="N6" s="60">
        <v>1566001</v>
      </c>
      <c r="O6" s="60"/>
      <c r="P6" s="60"/>
      <c r="Q6" s="60"/>
      <c r="R6" s="60"/>
      <c r="S6" s="60"/>
      <c r="T6" s="60"/>
      <c r="U6" s="60"/>
      <c r="V6" s="60"/>
      <c r="W6" s="60">
        <v>1592030</v>
      </c>
      <c r="X6" s="60">
        <v>5355000</v>
      </c>
      <c r="Y6" s="60">
        <v>-3762970</v>
      </c>
      <c r="Z6" s="140">
        <v>-70.27</v>
      </c>
      <c r="AA6" s="62">
        <v>10710000</v>
      </c>
    </row>
    <row r="7" spans="1:27" ht="13.5">
      <c r="A7" s="138" t="s">
        <v>76</v>
      </c>
      <c r="B7" s="136"/>
      <c r="C7" s="157"/>
      <c r="D7" s="157"/>
      <c r="E7" s="158">
        <v>2500000</v>
      </c>
      <c r="F7" s="159">
        <v>2500000</v>
      </c>
      <c r="G7" s="159"/>
      <c r="H7" s="159"/>
      <c r="I7" s="159">
        <v>22925</v>
      </c>
      <c r="J7" s="159">
        <v>22925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22925</v>
      </c>
      <c r="X7" s="159">
        <v>1250000</v>
      </c>
      <c r="Y7" s="159">
        <v>-1227075</v>
      </c>
      <c r="Z7" s="141">
        <v>-98.17</v>
      </c>
      <c r="AA7" s="225">
        <v>2500000</v>
      </c>
    </row>
    <row r="8" spans="1:27" ht="13.5">
      <c r="A8" s="138" t="s">
        <v>77</v>
      </c>
      <c r="B8" s="136"/>
      <c r="C8" s="155"/>
      <c r="D8" s="155"/>
      <c r="E8" s="156">
        <v>2300000</v>
      </c>
      <c r="F8" s="60">
        <v>2300000</v>
      </c>
      <c r="G8" s="60"/>
      <c r="H8" s="60"/>
      <c r="I8" s="60">
        <v>2302410</v>
      </c>
      <c r="J8" s="60">
        <v>2302410</v>
      </c>
      <c r="K8" s="60"/>
      <c r="L8" s="60">
        <v>19241</v>
      </c>
      <c r="M8" s="60"/>
      <c r="N8" s="60">
        <v>19241</v>
      </c>
      <c r="O8" s="60"/>
      <c r="P8" s="60"/>
      <c r="Q8" s="60"/>
      <c r="R8" s="60"/>
      <c r="S8" s="60"/>
      <c r="T8" s="60"/>
      <c r="U8" s="60"/>
      <c r="V8" s="60"/>
      <c r="W8" s="60">
        <v>2321651</v>
      </c>
      <c r="X8" s="60">
        <v>1150000</v>
      </c>
      <c r="Y8" s="60">
        <v>1171651</v>
      </c>
      <c r="Z8" s="140">
        <v>101.88</v>
      </c>
      <c r="AA8" s="62">
        <v>2300000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13156</v>
      </c>
      <c r="J9" s="100">
        <f t="shared" si="1"/>
        <v>13156</v>
      </c>
      <c r="K9" s="100">
        <f t="shared" si="1"/>
        <v>2689</v>
      </c>
      <c r="L9" s="100">
        <f t="shared" si="1"/>
        <v>0</v>
      </c>
      <c r="M9" s="100">
        <f t="shared" si="1"/>
        <v>0</v>
      </c>
      <c r="N9" s="100">
        <f t="shared" si="1"/>
        <v>2689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15845</v>
      </c>
      <c r="X9" s="100">
        <f t="shared" si="1"/>
        <v>0</v>
      </c>
      <c r="Y9" s="100">
        <f t="shared" si="1"/>
        <v>15845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4560</v>
      </c>
      <c r="J10" s="60">
        <v>4560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4560</v>
      </c>
      <c r="X10" s="60"/>
      <c r="Y10" s="60">
        <v>4560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>
        <v>2689</v>
      </c>
      <c r="L12" s="60"/>
      <c r="M12" s="60"/>
      <c r="N12" s="60">
        <v>2689</v>
      </c>
      <c r="O12" s="60"/>
      <c r="P12" s="60"/>
      <c r="Q12" s="60"/>
      <c r="R12" s="60"/>
      <c r="S12" s="60"/>
      <c r="T12" s="60"/>
      <c r="U12" s="60"/>
      <c r="V12" s="60"/>
      <c r="W12" s="60">
        <v>2689</v>
      </c>
      <c r="X12" s="60"/>
      <c r="Y12" s="60">
        <v>2689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>
        <v>8596</v>
      </c>
      <c r="J14" s="159">
        <v>8596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8596</v>
      </c>
      <c r="X14" s="159"/>
      <c r="Y14" s="159">
        <v>8596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46200000</v>
      </c>
      <c r="F15" s="100">
        <f t="shared" si="2"/>
        <v>46200000</v>
      </c>
      <c r="G15" s="100">
        <f t="shared" si="2"/>
        <v>0</v>
      </c>
      <c r="H15" s="100">
        <f t="shared" si="2"/>
        <v>0</v>
      </c>
      <c r="I15" s="100">
        <f t="shared" si="2"/>
        <v>2546528</v>
      </c>
      <c r="J15" s="100">
        <f t="shared" si="2"/>
        <v>2546528</v>
      </c>
      <c r="K15" s="100">
        <f t="shared" si="2"/>
        <v>408110</v>
      </c>
      <c r="L15" s="100">
        <f t="shared" si="2"/>
        <v>4646818</v>
      </c>
      <c r="M15" s="100">
        <f t="shared" si="2"/>
        <v>3489240</v>
      </c>
      <c r="N15" s="100">
        <f t="shared" si="2"/>
        <v>8544168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11090696</v>
      </c>
      <c r="X15" s="100">
        <f t="shared" si="2"/>
        <v>23100000</v>
      </c>
      <c r="Y15" s="100">
        <f t="shared" si="2"/>
        <v>-12009304</v>
      </c>
      <c r="Z15" s="137">
        <f>+IF(X15&lt;&gt;0,+(Y15/X15)*100,0)</f>
        <v>-51.988329004329</v>
      </c>
      <c r="AA15" s="102">
        <f>SUM(AA16:AA18)</f>
        <v>46200000</v>
      </c>
    </row>
    <row r="16" spans="1:27" ht="13.5">
      <c r="A16" s="138" t="s">
        <v>85</v>
      </c>
      <c r="B16" s="136"/>
      <c r="C16" s="155"/>
      <c r="D16" s="155"/>
      <c r="E16" s="156">
        <v>46200000</v>
      </c>
      <c r="F16" s="60">
        <v>46200000</v>
      </c>
      <c r="G16" s="60"/>
      <c r="H16" s="60"/>
      <c r="I16" s="60">
        <v>2546528</v>
      </c>
      <c r="J16" s="60">
        <v>2546528</v>
      </c>
      <c r="K16" s="60">
        <v>408110</v>
      </c>
      <c r="L16" s="60">
        <v>4646818</v>
      </c>
      <c r="M16" s="60">
        <v>3489240</v>
      </c>
      <c r="N16" s="60">
        <v>8544168</v>
      </c>
      <c r="O16" s="60"/>
      <c r="P16" s="60"/>
      <c r="Q16" s="60"/>
      <c r="R16" s="60"/>
      <c r="S16" s="60"/>
      <c r="T16" s="60"/>
      <c r="U16" s="60"/>
      <c r="V16" s="60"/>
      <c r="W16" s="60">
        <v>11090696</v>
      </c>
      <c r="X16" s="60">
        <v>23100000</v>
      </c>
      <c r="Y16" s="60">
        <v>-12009304</v>
      </c>
      <c r="Z16" s="140">
        <v>-51.99</v>
      </c>
      <c r="AA16" s="62">
        <v>46200000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61710000</v>
      </c>
      <c r="F25" s="219">
        <f t="shared" si="4"/>
        <v>61710000</v>
      </c>
      <c r="G25" s="219">
        <f t="shared" si="4"/>
        <v>17435</v>
      </c>
      <c r="H25" s="219">
        <f t="shared" si="4"/>
        <v>0</v>
      </c>
      <c r="I25" s="219">
        <f t="shared" si="4"/>
        <v>4893613</v>
      </c>
      <c r="J25" s="219">
        <f t="shared" si="4"/>
        <v>4911048</v>
      </c>
      <c r="K25" s="219">
        <f t="shared" si="4"/>
        <v>1080381</v>
      </c>
      <c r="L25" s="219">
        <f t="shared" si="4"/>
        <v>5562478</v>
      </c>
      <c r="M25" s="219">
        <f t="shared" si="4"/>
        <v>3489240</v>
      </c>
      <c r="N25" s="219">
        <f t="shared" si="4"/>
        <v>10132099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15043147</v>
      </c>
      <c r="X25" s="219">
        <f t="shared" si="4"/>
        <v>30855000</v>
      </c>
      <c r="Y25" s="219">
        <f t="shared" si="4"/>
        <v>-15811853</v>
      </c>
      <c r="Z25" s="231">
        <f>+IF(X25&lt;&gt;0,+(Y25/X25)*100,0)</f>
        <v>-51.24567493112948</v>
      </c>
      <c r="AA25" s="232">
        <f>+AA5+AA9+AA15+AA19+AA24</f>
        <v>61710000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36710000</v>
      </c>
      <c r="F28" s="60">
        <v>36710000</v>
      </c>
      <c r="G28" s="60"/>
      <c r="H28" s="60"/>
      <c r="I28" s="60"/>
      <c r="J28" s="60"/>
      <c r="K28" s="60">
        <v>199593</v>
      </c>
      <c r="L28" s="60">
        <v>192167</v>
      </c>
      <c r="M28" s="60">
        <v>97187</v>
      </c>
      <c r="N28" s="60">
        <v>488947</v>
      </c>
      <c r="O28" s="60"/>
      <c r="P28" s="60"/>
      <c r="Q28" s="60"/>
      <c r="R28" s="60"/>
      <c r="S28" s="60"/>
      <c r="T28" s="60"/>
      <c r="U28" s="60"/>
      <c r="V28" s="60"/>
      <c r="W28" s="60">
        <v>488947</v>
      </c>
      <c r="X28" s="60">
        <v>18355000</v>
      </c>
      <c r="Y28" s="60">
        <v>-17866053</v>
      </c>
      <c r="Z28" s="140">
        <v>-97.34</v>
      </c>
      <c r="AA28" s="155">
        <v>36710000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>
        <v>360366</v>
      </c>
      <c r="J31" s="60">
        <v>360366</v>
      </c>
      <c r="K31" s="60">
        <v>408110</v>
      </c>
      <c r="L31" s="60">
        <v>1214195</v>
      </c>
      <c r="M31" s="60"/>
      <c r="N31" s="60">
        <v>1622305</v>
      </c>
      <c r="O31" s="60"/>
      <c r="P31" s="60"/>
      <c r="Q31" s="60"/>
      <c r="R31" s="60"/>
      <c r="S31" s="60"/>
      <c r="T31" s="60"/>
      <c r="U31" s="60"/>
      <c r="V31" s="60"/>
      <c r="W31" s="60">
        <v>1982671</v>
      </c>
      <c r="X31" s="60"/>
      <c r="Y31" s="60">
        <v>1982671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36710000</v>
      </c>
      <c r="F32" s="77">
        <f t="shared" si="5"/>
        <v>36710000</v>
      </c>
      <c r="G32" s="77">
        <f t="shared" si="5"/>
        <v>0</v>
      </c>
      <c r="H32" s="77">
        <f t="shared" si="5"/>
        <v>0</v>
      </c>
      <c r="I32" s="77">
        <f t="shared" si="5"/>
        <v>360366</v>
      </c>
      <c r="J32" s="77">
        <f t="shared" si="5"/>
        <v>360366</v>
      </c>
      <c r="K32" s="77">
        <f t="shared" si="5"/>
        <v>607703</v>
      </c>
      <c r="L32" s="77">
        <f t="shared" si="5"/>
        <v>1406362</v>
      </c>
      <c r="M32" s="77">
        <f t="shared" si="5"/>
        <v>97187</v>
      </c>
      <c r="N32" s="77">
        <f t="shared" si="5"/>
        <v>2111252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2471618</v>
      </c>
      <c r="X32" s="77">
        <f t="shared" si="5"/>
        <v>18355000</v>
      </c>
      <c r="Y32" s="77">
        <f t="shared" si="5"/>
        <v>-15883382</v>
      </c>
      <c r="Z32" s="212">
        <f>+IF(X32&lt;&gt;0,+(Y32/X32)*100,0)</f>
        <v>-86.5343612094797</v>
      </c>
      <c r="AA32" s="79">
        <f>SUM(AA28:AA31)</f>
        <v>36710000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25000000</v>
      </c>
      <c r="F35" s="60">
        <v>25000000</v>
      </c>
      <c r="G35" s="60">
        <v>17435</v>
      </c>
      <c r="H35" s="60"/>
      <c r="I35" s="60">
        <v>4533247</v>
      </c>
      <c r="J35" s="60">
        <v>4550682</v>
      </c>
      <c r="K35" s="60">
        <v>472678</v>
      </c>
      <c r="L35" s="60">
        <v>4156116</v>
      </c>
      <c r="M35" s="60">
        <v>3392053</v>
      </c>
      <c r="N35" s="60">
        <v>8020847</v>
      </c>
      <c r="O35" s="60"/>
      <c r="P35" s="60"/>
      <c r="Q35" s="60"/>
      <c r="R35" s="60"/>
      <c r="S35" s="60"/>
      <c r="T35" s="60"/>
      <c r="U35" s="60"/>
      <c r="V35" s="60"/>
      <c r="W35" s="60">
        <v>12571529</v>
      </c>
      <c r="X35" s="60">
        <v>12500000</v>
      </c>
      <c r="Y35" s="60">
        <v>71529</v>
      </c>
      <c r="Z35" s="140">
        <v>0.57</v>
      </c>
      <c r="AA35" s="62">
        <v>25000000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61710000</v>
      </c>
      <c r="F36" s="220">
        <f t="shared" si="6"/>
        <v>61710000</v>
      </c>
      <c r="G36" s="220">
        <f t="shared" si="6"/>
        <v>17435</v>
      </c>
      <c r="H36" s="220">
        <f t="shared" si="6"/>
        <v>0</v>
      </c>
      <c r="I36" s="220">
        <f t="shared" si="6"/>
        <v>4893613</v>
      </c>
      <c r="J36" s="220">
        <f t="shared" si="6"/>
        <v>4911048</v>
      </c>
      <c r="K36" s="220">
        <f t="shared" si="6"/>
        <v>1080381</v>
      </c>
      <c r="L36" s="220">
        <f t="shared" si="6"/>
        <v>5562478</v>
      </c>
      <c r="M36" s="220">
        <f t="shared" si="6"/>
        <v>3489240</v>
      </c>
      <c r="N36" s="220">
        <f t="shared" si="6"/>
        <v>10132099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15043147</v>
      </c>
      <c r="X36" s="220">
        <f t="shared" si="6"/>
        <v>30855000</v>
      </c>
      <c r="Y36" s="220">
        <f t="shared" si="6"/>
        <v>-15811853</v>
      </c>
      <c r="Z36" s="221">
        <f>+IF(X36&lt;&gt;0,+(Y36/X36)*100,0)</f>
        <v>-51.24567493112948</v>
      </c>
      <c r="AA36" s="239">
        <f>SUM(AA32:AA35)</f>
        <v>61710000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12109000</v>
      </c>
      <c r="F6" s="60">
        <v>12109000</v>
      </c>
      <c r="G6" s="60"/>
      <c r="H6" s="60">
        <v>7439922</v>
      </c>
      <c r="I6" s="60">
        <v>10184071</v>
      </c>
      <c r="J6" s="60">
        <v>10184071</v>
      </c>
      <c r="K6" s="60">
        <v>12136508</v>
      </c>
      <c r="L6" s="60">
        <v>49026727</v>
      </c>
      <c r="M6" s="60"/>
      <c r="N6" s="60">
        <v>49026727</v>
      </c>
      <c r="O6" s="60"/>
      <c r="P6" s="60"/>
      <c r="Q6" s="60"/>
      <c r="R6" s="60"/>
      <c r="S6" s="60"/>
      <c r="T6" s="60"/>
      <c r="U6" s="60"/>
      <c r="V6" s="60"/>
      <c r="W6" s="60">
        <v>49026727</v>
      </c>
      <c r="X6" s="60">
        <v>6054500</v>
      </c>
      <c r="Y6" s="60">
        <v>42972227</v>
      </c>
      <c r="Z6" s="140">
        <v>709.76</v>
      </c>
      <c r="AA6" s="62">
        <v>12109000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>
        <v>2687383</v>
      </c>
      <c r="F9" s="60">
        <v>2687383</v>
      </c>
      <c r="G9" s="60"/>
      <c r="H9" s="60">
        <v>-1136</v>
      </c>
      <c r="I9" s="60">
        <v>1134</v>
      </c>
      <c r="J9" s="60">
        <v>1134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1343692</v>
      </c>
      <c r="Y9" s="60">
        <v>-1343692</v>
      </c>
      <c r="Z9" s="140">
        <v>-100</v>
      </c>
      <c r="AA9" s="62">
        <v>2687383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>
        <v>1884</v>
      </c>
      <c r="M10" s="60"/>
      <c r="N10" s="159">
        <v>1884</v>
      </c>
      <c r="O10" s="159"/>
      <c r="P10" s="159"/>
      <c r="Q10" s="60"/>
      <c r="R10" s="159"/>
      <c r="S10" s="159"/>
      <c r="T10" s="60"/>
      <c r="U10" s="159"/>
      <c r="V10" s="159"/>
      <c r="W10" s="159">
        <v>1884</v>
      </c>
      <c r="X10" s="60"/>
      <c r="Y10" s="159">
        <v>1884</v>
      </c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327115</v>
      </c>
      <c r="F11" s="60">
        <v>327115</v>
      </c>
      <c r="G11" s="60"/>
      <c r="H11" s="60">
        <v>1590025</v>
      </c>
      <c r="I11" s="60">
        <v>5337154</v>
      </c>
      <c r="J11" s="60">
        <v>5337154</v>
      </c>
      <c r="K11" s="60">
        <v>444034</v>
      </c>
      <c r="L11" s="60">
        <v>4155011</v>
      </c>
      <c r="M11" s="60"/>
      <c r="N11" s="60">
        <v>4155011</v>
      </c>
      <c r="O11" s="60"/>
      <c r="P11" s="60"/>
      <c r="Q11" s="60"/>
      <c r="R11" s="60"/>
      <c r="S11" s="60"/>
      <c r="T11" s="60"/>
      <c r="U11" s="60"/>
      <c r="V11" s="60"/>
      <c r="W11" s="60">
        <v>4155011</v>
      </c>
      <c r="X11" s="60">
        <v>163558</v>
      </c>
      <c r="Y11" s="60">
        <v>3991453</v>
      </c>
      <c r="Z11" s="140">
        <v>2440.39</v>
      </c>
      <c r="AA11" s="62">
        <v>327115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15123498</v>
      </c>
      <c r="F12" s="73">
        <f t="shared" si="0"/>
        <v>15123498</v>
      </c>
      <c r="G12" s="73">
        <f t="shared" si="0"/>
        <v>0</v>
      </c>
      <c r="H12" s="73">
        <f t="shared" si="0"/>
        <v>9028811</v>
      </c>
      <c r="I12" s="73">
        <f t="shared" si="0"/>
        <v>15522359</v>
      </c>
      <c r="J12" s="73">
        <f t="shared" si="0"/>
        <v>15522359</v>
      </c>
      <c r="K12" s="73">
        <f t="shared" si="0"/>
        <v>12580542</v>
      </c>
      <c r="L12" s="73">
        <f t="shared" si="0"/>
        <v>53183622</v>
      </c>
      <c r="M12" s="73">
        <f t="shared" si="0"/>
        <v>0</v>
      </c>
      <c r="N12" s="73">
        <f t="shared" si="0"/>
        <v>53183622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53183622</v>
      </c>
      <c r="X12" s="73">
        <f t="shared" si="0"/>
        <v>7561750</v>
      </c>
      <c r="Y12" s="73">
        <f t="shared" si="0"/>
        <v>45621872</v>
      </c>
      <c r="Z12" s="170">
        <f>+IF(X12&lt;&gt;0,+(Y12/X12)*100,0)</f>
        <v>603.3242569511026</v>
      </c>
      <c r="AA12" s="74">
        <f>SUM(AA6:AA11)</f>
        <v>15123498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135000</v>
      </c>
      <c r="F15" s="60">
        <v>135000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67500</v>
      </c>
      <c r="Y15" s="60">
        <v>-67500</v>
      </c>
      <c r="Z15" s="140">
        <v>-100</v>
      </c>
      <c r="AA15" s="62">
        <v>135000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243726727</v>
      </c>
      <c r="F19" s="60">
        <v>243726727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121863364</v>
      </c>
      <c r="Y19" s="60">
        <v>-121863364</v>
      </c>
      <c r="Z19" s="140">
        <v>-100</v>
      </c>
      <c r="AA19" s="62">
        <v>243726727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1171276</v>
      </c>
      <c r="F23" s="60">
        <v>1171276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585638</v>
      </c>
      <c r="Y23" s="159">
        <v>-585638</v>
      </c>
      <c r="Z23" s="141">
        <v>-100</v>
      </c>
      <c r="AA23" s="225">
        <v>1171276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245033003</v>
      </c>
      <c r="F24" s="77">
        <f t="shared" si="1"/>
        <v>245033003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122516502</v>
      </c>
      <c r="Y24" s="77">
        <f t="shared" si="1"/>
        <v>-122516502</v>
      </c>
      <c r="Z24" s="212">
        <f>+IF(X24&lt;&gt;0,+(Y24/X24)*100,0)</f>
        <v>-100</v>
      </c>
      <c r="AA24" s="79">
        <f>SUM(AA15:AA23)</f>
        <v>245033003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260156501</v>
      </c>
      <c r="F25" s="73">
        <f t="shared" si="2"/>
        <v>260156501</v>
      </c>
      <c r="G25" s="73">
        <f t="shared" si="2"/>
        <v>0</v>
      </c>
      <c r="H25" s="73">
        <f t="shared" si="2"/>
        <v>9028811</v>
      </c>
      <c r="I25" s="73">
        <f t="shared" si="2"/>
        <v>15522359</v>
      </c>
      <c r="J25" s="73">
        <f t="shared" si="2"/>
        <v>15522359</v>
      </c>
      <c r="K25" s="73">
        <f t="shared" si="2"/>
        <v>12580542</v>
      </c>
      <c r="L25" s="73">
        <f t="shared" si="2"/>
        <v>53183622</v>
      </c>
      <c r="M25" s="73">
        <f t="shared" si="2"/>
        <v>0</v>
      </c>
      <c r="N25" s="73">
        <f t="shared" si="2"/>
        <v>53183622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53183622</v>
      </c>
      <c r="X25" s="73">
        <f t="shared" si="2"/>
        <v>130078252</v>
      </c>
      <c r="Y25" s="73">
        <f t="shared" si="2"/>
        <v>-76894630</v>
      </c>
      <c r="Z25" s="170">
        <f>+IF(X25&lt;&gt;0,+(Y25/X25)*100,0)</f>
        <v>-59.11413231475466</v>
      </c>
      <c r="AA25" s="74">
        <f>+AA12+AA24</f>
        <v>260156501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9749741</v>
      </c>
      <c r="F30" s="60">
        <v>9749741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4874871</v>
      </c>
      <c r="Y30" s="60">
        <v>-4874871</v>
      </c>
      <c r="Z30" s="140">
        <v>-100</v>
      </c>
      <c r="AA30" s="62">
        <v>9749741</v>
      </c>
    </row>
    <row r="31" spans="1:27" ht="13.5">
      <c r="A31" s="249" t="s">
        <v>163</v>
      </c>
      <c r="B31" s="182"/>
      <c r="C31" s="155"/>
      <c r="D31" s="155"/>
      <c r="E31" s="59">
        <v>6000</v>
      </c>
      <c r="F31" s="60">
        <v>6000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3000</v>
      </c>
      <c r="Y31" s="60">
        <v>-3000</v>
      </c>
      <c r="Z31" s="140">
        <v>-100</v>
      </c>
      <c r="AA31" s="62">
        <v>6000</v>
      </c>
    </row>
    <row r="32" spans="1:27" ht="13.5">
      <c r="A32" s="249" t="s">
        <v>164</v>
      </c>
      <c r="B32" s="182"/>
      <c r="C32" s="155"/>
      <c r="D32" s="155"/>
      <c r="E32" s="59">
        <v>13613405</v>
      </c>
      <c r="F32" s="60">
        <v>13613405</v>
      </c>
      <c r="G32" s="60"/>
      <c r="H32" s="60">
        <v>514163</v>
      </c>
      <c r="I32" s="60">
        <v>5606043</v>
      </c>
      <c r="J32" s="60">
        <v>5606043</v>
      </c>
      <c r="K32" s="60">
        <v>3029617</v>
      </c>
      <c r="L32" s="60">
        <v>3790150</v>
      </c>
      <c r="M32" s="60"/>
      <c r="N32" s="60">
        <v>3790150</v>
      </c>
      <c r="O32" s="60"/>
      <c r="P32" s="60"/>
      <c r="Q32" s="60"/>
      <c r="R32" s="60"/>
      <c r="S32" s="60"/>
      <c r="T32" s="60"/>
      <c r="U32" s="60"/>
      <c r="V32" s="60"/>
      <c r="W32" s="60">
        <v>3790150</v>
      </c>
      <c r="X32" s="60">
        <v>6806703</v>
      </c>
      <c r="Y32" s="60">
        <v>-3016553</v>
      </c>
      <c r="Z32" s="140">
        <v>-44.32</v>
      </c>
      <c r="AA32" s="62">
        <v>13613405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23369146</v>
      </c>
      <c r="F34" s="73">
        <f t="shared" si="3"/>
        <v>23369146</v>
      </c>
      <c r="G34" s="73">
        <f t="shared" si="3"/>
        <v>0</v>
      </c>
      <c r="H34" s="73">
        <f t="shared" si="3"/>
        <v>514163</v>
      </c>
      <c r="I34" s="73">
        <f t="shared" si="3"/>
        <v>5606043</v>
      </c>
      <c r="J34" s="73">
        <f t="shared" si="3"/>
        <v>5606043</v>
      </c>
      <c r="K34" s="73">
        <f t="shared" si="3"/>
        <v>3029617</v>
      </c>
      <c r="L34" s="73">
        <f t="shared" si="3"/>
        <v>3790150</v>
      </c>
      <c r="M34" s="73">
        <f t="shared" si="3"/>
        <v>0</v>
      </c>
      <c r="N34" s="73">
        <f t="shared" si="3"/>
        <v>3790150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3790150</v>
      </c>
      <c r="X34" s="73">
        <f t="shared" si="3"/>
        <v>11684574</v>
      </c>
      <c r="Y34" s="73">
        <f t="shared" si="3"/>
        <v>-7894424</v>
      </c>
      <c r="Z34" s="170">
        <f>+IF(X34&lt;&gt;0,+(Y34/X34)*100,0)</f>
        <v>-67.56278833956634</v>
      </c>
      <c r="AA34" s="74">
        <f>SUM(AA29:AA33)</f>
        <v>23369146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198572355</v>
      </c>
      <c r="F37" s="60">
        <v>198572355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99286178</v>
      </c>
      <c r="Y37" s="60">
        <v>-99286178</v>
      </c>
      <c r="Z37" s="140">
        <v>-100</v>
      </c>
      <c r="AA37" s="62">
        <v>198572355</v>
      </c>
    </row>
    <row r="38" spans="1:27" ht="13.5">
      <c r="A38" s="249" t="s">
        <v>165</v>
      </c>
      <c r="B38" s="182"/>
      <c r="C38" s="155"/>
      <c r="D38" s="155"/>
      <c r="E38" s="59">
        <v>14514000</v>
      </c>
      <c r="F38" s="60">
        <v>14514000</v>
      </c>
      <c r="G38" s="60"/>
      <c r="H38" s="60"/>
      <c r="I38" s="60"/>
      <c r="J38" s="60"/>
      <c r="K38" s="60"/>
      <c r="L38" s="60">
        <v>29679</v>
      </c>
      <c r="M38" s="60"/>
      <c r="N38" s="60">
        <v>29679</v>
      </c>
      <c r="O38" s="60"/>
      <c r="P38" s="60"/>
      <c r="Q38" s="60"/>
      <c r="R38" s="60"/>
      <c r="S38" s="60"/>
      <c r="T38" s="60"/>
      <c r="U38" s="60"/>
      <c r="V38" s="60"/>
      <c r="W38" s="60">
        <v>29679</v>
      </c>
      <c r="X38" s="60">
        <v>7257000</v>
      </c>
      <c r="Y38" s="60">
        <v>-7227321</v>
      </c>
      <c r="Z38" s="140">
        <v>-99.59</v>
      </c>
      <c r="AA38" s="62">
        <v>14514000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213086355</v>
      </c>
      <c r="F39" s="77">
        <f t="shared" si="4"/>
        <v>213086355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29679</v>
      </c>
      <c r="M39" s="77">
        <f t="shared" si="4"/>
        <v>0</v>
      </c>
      <c r="N39" s="77">
        <f t="shared" si="4"/>
        <v>29679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29679</v>
      </c>
      <c r="X39" s="77">
        <f t="shared" si="4"/>
        <v>106543178</v>
      </c>
      <c r="Y39" s="77">
        <f t="shared" si="4"/>
        <v>-106513499</v>
      </c>
      <c r="Z39" s="212">
        <f>+IF(X39&lt;&gt;0,+(Y39/X39)*100,0)</f>
        <v>-99.97214368807357</v>
      </c>
      <c r="AA39" s="79">
        <f>SUM(AA37:AA38)</f>
        <v>213086355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236455501</v>
      </c>
      <c r="F40" s="73">
        <f t="shared" si="5"/>
        <v>236455501</v>
      </c>
      <c r="G40" s="73">
        <f t="shared" si="5"/>
        <v>0</v>
      </c>
      <c r="H40" s="73">
        <f t="shared" si="5"/>
        <v>514163</v>
      </c>
      <c r="I40" s="73">
        <f t="shared" si="5"/>
        <v>5606043</v>
      </c>
      <c r="J40" s="73">
        <f t="shared" si="5"/>
        <v>5606043</v>
      </c>
      <c r="K40" s="73">
        <f t="shared" si="5"/>
        <v>3029617</v>
      </c>
      <c r="L40" s="73">
        <f t="shared" si="5"/>
        <v>3819829</v>
      </c>
      <c r="M40" s="73">
        <f t="shared" si="5"/>
        <v>0</v>
      </c>
      <c r="N40" s="73">
        <f t="shared" si="5"/>
        <v>3819829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3819829</v>
      </c>
      <c r="X40" s="73">
        <f t="shared" si="5"/>
        <v>118227752</v>
      </c>
      <c r="Y40" s="73">
        <f t="shared" si="5"/>
        <v>-114407923</v>
      </c>
      <c r="Z40" s="170">
        <f>+IF(X40&lt;&gt;0,+(Y40/X40)*100,0)</f>
        <v>-96.7690927592026</v>
      </c>
      <c r="AA40" s="74">
        <f>+AA34+AA39</f>
        <v>236455501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23701000</v>
      </c>
      <c r="F42" s="259">
        <f t="shared" si="6"/>
        <v>23701000</v>
      </c>
      <c r="G42" s="259">
        <f t="shared" si="6"/>
        <v>0</v>
      </c>
      <c r="H42" s="259">
        <f t="shared" si="6"/>
        <v>8514648</v>
      </c>
      <c r="I42" s="259">
        <f t="shared" si="6"/>
        <v>9916316</v>
      </c>
      <c r="J42" s="259">
        <f t="shared" si="6"/>
        <v>9916316</v>
      </c>
      <c r="K42" s="259">
        <f t="shared" si="6"/>
        <v>9550925</v>
      </c>
      <c r="L42" s="259">
        <f t="shared" si="6"/>
        <v>49363793</v>
      </c>
      <c r="M42" s="259">
        <f t="shared" si="6"/>
        <v>0</v>
      </c>
      <c r="N42" s="259">
        <f t="shared" si="6"/>
        <v>49363793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49363793</v>
      </c>
      <c r="X42" s="259">
        <f t="shared" si="6"/>
        <v>11850500</v>
      </c>
      <c r="Y42" s="259">
        <f t="shared" si="6"/>
        <v>37513293</v>
      </c>
      <c r="Z42" s="260">
        <f>+IF(X42&lt;&gt;0,+(Y42/X42)*100,0)</f>
        <v>316.5545166870596</v>
      </c>
      <c r="AA42" s="261">
        <f>+AA25-AA40</f>
        <v>23701000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23701000</v>
      </c>
      <c r="F45" s="60">
        <v>23701000</v>
      </c>
      <c r="G45" s="60"/>
      <c r="H45" s="60">
        <v>8514648</v>
      </c>
      <c r="I45" s="60">
        <v>9916316</v>
      </c>
      <c r="J45" s="60">
        <v>9916316</v>
      </c>
      <c r="K45" s="60">
        <v>9550925</v>
      </c>
      <c r="L45" s="60">
        <v>49363793</v>
      </c>
      <c r="M45" s="60"/>
      <c r="N45" s="60">
        <v>49363793</v>
      </c>
      <c r="O45" s="60"/>
      <c r="P45" s="60"/>
      <c r="Q45" s="60"/>
      <c r="R45" s="60"/>
      <c r="S45" s="60"/>
      <c r="T45" s="60"/>
      <c r="U45" s="60"/>
      <c r="V45" s="60"/>
      <c r="W45" s="60">
        <v>49363793</v>
      </c>
      <c r="X45" s="60">
        <v>11850500</v>
      </c>
      <c r="Y45" s="60">
        <v>37513293</v>
      </c>
      <c r="Z45" s="139">
        <v>316.55</v>
      </c>
      <c r="AA45" s="62">
        <v>23701000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23701000</v>
      </c>
      <c r="F48" s="219">
        <f t="shared" si="7"/>
        <v>23701000</v>
      </c>
      <c r="G48" s="219">
        <f t="shared" si="7"/>
        <v>0</v>
      </c>
      <c r="H48" s="219">
        <f t="shared" si="7"/>
        <v>8514648</v>
      </c>
      <c r="I48" s="219">
        <f t="shared" si="7"/>
        <v>9916316</v>
      </c>
      <c r="J48" s="219">
        <f t="shared" si="7"/>
        <v>9916316</v>
      </c>
      <c r="K48" s="219">
        <f t="shared" si="7"/>
        <v>9550925</v>
      </c>
      <c r="L48" s="219">
        <f t="shared" si="7"/>
        <v>49363793</v>
      </c>
      <c r="M48" s="219">
        <f t="shared" si="7"/>
        <v>0</v>
      </c>
      <c r="N48" s="219">
        <f t="shared" si="7"/>
        <v>49363793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49363793</v>
      </c>
      <c r="X48" s="219">
        <f t="shared" si="7"/>
        <v>11850500</v>
      </c>
      <c r="Y48" s="219">
        <f t="shared" si="7"/>
        <v>37513293</v>
      </c>
      <c r="Z48" s="265">
        <f>+IF(X48&lt;&gt;0,+(Y48/X48)*100,0)</f>
        <v>316.5545166870596</v>
      </c>
      <c r="AA48" s="232">
        <f>SUM(AA45:AA47)</f>
        <v>23701000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1799988</v>
      </c>
      <c r="F6" s="60">
        <v>1799988</v>
      </c>
      <c r="G6" s="60">
        <v>197875</v>
      </c>
      <c r="H6" s="60">
        <v>269699</v>
      </c>
      <c r="I6" s="60">
        <v>52536</v>
      </c>
      <c r="J6" s="60">
        <v>520110</v>
      </c>
      <c r="K6" s="60">
        <v>1057101</v>
      </c>
      <c r="L6" s="60">
        <v>993213</v>
      </c>
      <c r="M6" s="60">
        <v>27586</v>
      </c>
      <c r="N6" s="60">
        <v>2077900</v>
      </c>
      <c r="O6" s="60"/>
      <c r="P6" s="60"/>
      <c r="Q6" s="60"/>
      <c r="R6" s="60"/>
      <c r="S6" s="60"/>
      <c r="T6" s="60"/>
      <c r="U6" s="60"/>
      <c r="V6" s="60"/>
      <c r="W6" s="60">
        <v>2598010</v>
      </c>
      <c r="X6" s="60">
        <v>899994</v>
      </c>
      <c r="Y6" s="60">
        <v>1698016</v>
      </c>
      <c r="Z6" s="140">
        <v>188.67</v>
      </c>
      <c r="AA6" s="62">
        <v>1799988</v>
      </c>
    </row>
    <row r="7" spans="1:27" ht="13.5">
      <c r="A7" s="249" t="s">
        <v>178</v>
      </c>
      <c r="B7" s="182"/>
      <c r="C7" s="155"/>
      <c r="D7" s="155"/>
      <c r="E7" s="59">
        <v>190617000</v>
      </c>
      <c r="F7" s="60">
        <v>190617000</v>
      </c>
      <c r="G7" s="60">
        <v>77428000</v>
      </c>
      <c r="H7" s="60"/>
      <c r="I7" s="60"/>
      <c r="J7" s="60">
        <v>77428000</v>
      </c>
      <c r="K7" s="60"/>
      <c r="L7" s="60">
        <v>62742000</v>
      </c>
      <c r="M7" s="60"/>
      <c r="N7" s="60">
        <v>62742000</v>
      </c>
      <c r="O7" s="60"/>
      <c r="P7" s="60"/>
      <c r="Q7" s="60"/>
      <c r="R7" s="60"/>
      <c r="S7" s="60"/>
      <c r="T7" s="60"/>
      <c r="U7" s="60"/>
      <c r="V7" s="60"/>
      <c r="W7" s="60">
        <v>140170000</v>
      </c>
      <c r="X7" s="60">
        <v>125807220</v>
      </c>
      <c r="Y7" s="60">
        <v>14362780</v>
      </c>
      <c r="Z7" s="140">
        <v>11.42</v>
      </c>
      <c r="AA7" s="62">
        <v>190617000</v>
      </c>
    </row>
    <row r="8" spans="1:27" ht="13.5">
      <c r="A8" s="249" t="s">
        <v>179</v>
      </c>
      <c r="B8" s="182"/>
      <c r="C8" s="155"/>
      <c r="D8" s="155"/>
      <c r="E8" s="59">
        <v>36210000</v>
      </c>
      <c r="F8" s="60">
        <v>36210000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21960000</v>
      </c>
      <c r="Y8" s="60">
        <v>-21960000</v>
      </c>
      <c r="Z8" s="140">
        <v>-100</v>
      </c>
      <c r="AA8" s="62">
        <v>36210000</v>
      </c>
    </row>
    <row r="9" spans="1:27" ht="13.5">
      <c r="A9" s="249" t="s">
        <v>180</v>
      </c>
      <c r="B9" s="182"/>
      <c r="C9" s="155"/>
      <c r="D9" s="155"/>
      <c r="E9" s="59">
        <v>1584000</v>
      </c>
      <c r="F9" s="60">
        <v>1584000</v>
      </c>
      <c r="G9" s="60">
        <v>173287</v>
      </c>
      <c r="H9" s="60">
        <v>248096</v>
      </c>
      <c r="I9" s="60">
        <v>221363</v>
      </c>
      <c r="J9" s="60">
        <v>642746</v>
      </c>
      <c r="K9" s="60">
        <v>185390</v>
      </c>
      <c r="L9" s="60">
        <v>155136</v>
      </c>
      <c r="M9" s="60">
        <v>223674</v>
      </c>
      <c r="N9" s="60">
        <v>564200</v>
      </c>
      <c r="O9" s="60"/>
      <c r="P9" s="60"/>
      <c r="Q9" s="60"/>
      <c r="R9" s="60"/>
      <c r="S9" s="60"/>
      <c r="T9" s="60"/>
      <c r="U9" s="60"/>
      <c r="V9" s="60"/>
      <c r="W9" s="60">
        <v>1206946</v>
      </c>
      <c r="X9" s="60">
        <v>792000</v>
      </c>
      <c r="Y9" s="60">
        <v>414946</v>
      </c>
      <c r="Z9" s="140">
        <v>52.39</v>
      </c>
      <c r="AA9" s="62">
        <v>1584000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-131847096</v>
      </c>
      <c r="F12" s="60">
        <v>-131847096</v>
      </c>
      <c r="G12" s="60">
        <v>-9303560</v>
      </c>
      <c r="H12" s="60">
        <v>-8793622</v>
      </c>
      <c r="I12" s="60">
        <v>-10189651</v>
      </c>
      <c r="J12" s="60">
        <v>-28286833</v>
      </c>
      <c r="K12" s="60">
        <v>-10793341</v>
      </c>
      <c r="L12" s="60">
        <v>-11908326</v>
      </c>
      <c r="M12" s="60">
        <v>-11340027</v>
      </c>
      <c r="N12" s="60">
        <v>-34041694</v>
      </c>
      <c r="O12" s="60"/>
      <c r="P12" s="60"/>
      <c r="Q12" s="60"/>
      <c r="R12" s="60"/>
      <c r="S12" s="60"/>
      <c r="T12" s="60"/>
      <c r="U12" s="60"/>
      <c r="V12" s="60"/>
      <c r="W12" s="60">
        <v>-62328527</v>
      </c>
      <c r="X12" s="60">
        <v>-65923548</v>
      </c>
      <c r="Y12" s="60">
        <v>3595021</v>
      </c>
      <c r="Z12" s="140">
        <v>-5.45</v>
      </c>
      <c r="AA12" s="62">
        <v>-131847096</v>
      </c>
    </row>
    <row r="13" spans="1:27" ht="13.5">
      <c r="A13" s="249" t="s">
        <v>40</v>
      </c>
      <c r="B13" s="182"/>
      <c r="C13" s="155"/>
      <c r="D13" s="155"/>
      <c r="E13" s="59">
        <v>-22284000</v>
      </c>
      <c r="F13" s="60">
        <v>-22284000</v>
      </c>
      <c r="G13" s="60"/>
      <c r="H13" s="60">
        <v>-69</v>
      </c>
      <c r="I13" s="60">
        <v>-564</v>
      </c>
      <c r="J13" s="60">
        <v>-633</v>
      </c>
      <c r="K13" s="60">
        <v>-76</v>
      </c>
      <c r="L13" s="60">
        <v>-5445</v>
      </c>
      <c r="M13" s="60">
        <v>-15913979</v>
      </c>
      <c r="N13" s="60">
        <v>-15919500</v>
      </c>
      <c r="O13" s="60"/>
      <c r="P13" s="60"/>
      <c r="Q13" s="60"/>
      <c r="R13" s="60"/>
      <c r="S13" s="60"/>
      <c r="T13" s="60"/>
      <c r="U13" s="60"/>
      <c r="V13" s="60"/>
      <c r="W13" s="60">
        <v>-15920133</v>
      </c>
      <c r="X13" s="60">
        <v>-11142000</v>
      </c>
      <c r="Y13" s="60">
        <v>-4778133</v>
      </c>
      <c r="Z13" s="140">
        <v>42.88</v>
      </c>
      <c r="AA13" s="62">
        <v>-22284000</v>
      </c>
    </row>
    <row r="14" spans="1:27" ht="13.5">
      <c r="A14" s="249" t="s">
        <v>42</v>
      </c>
      <c r="B14" s="182"/>
      <c r="C14" s="155"/>
      <c r="D14" s="155"/>
      <c r="E14" s="59">
        <v>-28927892</v>
      </c>
      <c r="F14" s="60">
        <v>-28927892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>
        <v>-28927892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47152000</v>
      </c>
      <c r="F15" s="73">
        <f t="shared" si="0"/>
        <v>47152000</v>
      </c>
      <c r="G15" s="73">
        <f t="shared" si="0"/>
        <v>68495602</v>
      </c>
      <c r="H15" s="73">
        <f t="shared" si="0"/>
        <v>-8275896</v>
      </c>
      <c r="I15" s="73">
        <f t="shared" si="0"/>
        <v>-9916316</v>
      </c>
      <c r="J15" s="73">
        <f t="shared" si="0"/>
        <v>50303390</v>
      </c>
      <c r="K15" s="73">
        <f t="shared" si="0"/>
        <v>-9550926</v>
      </c>
      <c r="L15" s="73">
        <f t="shared" si="0"/>
        <v>51976578</v>
      </c>
      <c r="M15" s="73">
        <f t="shared" si="0"/>
        <v>-27002746</v>
      </c>
      <c r="N15" s="73">
        <f t="shared" si="0"/>
        <v>15422906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65726296</v>
      </c>
      <c r="X15" s="73">
        <f t="shared" si="0"/>
        <v>72393666</v>
      </c>
      <c r="Y15" s="73">
        <f t="shared" si="0"/>
        <v>-6667370</v>
      </c>
      <c r="Z15" s="170">
        <f>+IF(X15&lt;&gt;0,+(Y15/X15)*100,0)</f>
        <v>-9.209880322955327</v>
      </c>
      <c r="AA15" s="74">
        <f>SUM(AA6:AA14)</f>
        <v>47152000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-41952000</v>
      </c>
      <c r="F24" s="60">
        <v>-41952000</v>
      </c>
      <c r="G24" s="60"/>
      <c r="H24" s="60"/>
      <c r="I24" s="60">
        <v>-4893613</v>
      </c>
      <c r="J24" s="60">
        <v>-4893613</v>
      </c>
      <c r="K24" s="60">
        <v>-1053275</v>
      </c>
      <c r="L24" s="60">
        <v>-5512122</v>
      </c>
      <c r="M24" s="60">
        <v>-3489240</v>
      </c>
      <c r="N24" s="60">
        <v>-10054637</v>
      </c>
      <c r="O24" s="60"/>
      <c r="P24" s="60"/>
      <c r="Q24" s="60"/>
      <c r="R24" s="60"/>
      <c r="S24" s="60"/>
      <c r="T24" s="60"/>
      <c r="U24" s="60"/>
      <c r="V24" s="60"/>
      <c r="W24" s="60">
        <v>-14948250</v>
      </c>
      <c r="X24" s="60">
        <v>-21072000</v>
      </c>
      <c r="Y24" s="60">
        <v>6123750</v>
      </c>
      <c r="Z24" s="140">
        <v>-29.06</v>
      </c>
      <c r="AA24" s="62">
        <v>-41952000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-41952000</v>
      </c>
      <c r="F25" s="73">
        <f t="shared" si="1"/>
        <v>-41952000</v>
      </c>
      <c r="G25" s="73">
        <f t="shared" si="1"/>
        <v>0</v>
      </c>
      <c r="H25" s="73">
        <f t="shared" si="1"/>
        <v>0</v>
      </c>
      <c r="I25" s="73">
        <f t="shared" si="1"/>
        <v>-4893613</v>
      </c>
      <c r="J25" s="73">
        <f t="shared" si="1"/>
        <v>-4893613</v>
      </c>
      <c r="K25" s="73">
        <f t="shared" si="1"/>
        <v>-1053275</v>
      </c>
      <c r="L25" s="73">
        <f t="shared" si="1"/>
        <v>-5512122</v>
      </c>
      <c r="M25" s="73">
        <f t="shared" si="1"/>
        <v>-3489240</v>
      </c>
      <c r="N25" s="73">
        <f t="shared" si="1"/>
        <v>-10054637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-14948250</v>
      </c>
      <c r="X25" s="73">
        <f t="shared" si="1"/>
        <v>-21072000</v>
      </c>
      <c r="Y25" s="73">
        <f t="shared" si="1"/>
        <v>6123750</v>
      </c>
      <c r="Z25" s="170">
        <f>+IF(X25&lt;&gt;0,+(Y25/X25)*100,0)</f>
        <v>-29.061076309794988</v>
      </c>
      <c r="AA25" s="74">
        <f>SUM(AA19:AA24)</f>
        <v>-41952000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-9876000</v>
      </c>
      <c r="F33" s="60">
        <v>-9876000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-9876000</v>
      </c>
      <c r="Y33" s="60">
        <v>9876000</v>
      </c>
      <c r="Z33" s="140">
        <v>-100</v>
      </c>
      <c r="AA33" s="62">
        <v>-9876000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-9876000</v>
      </c>
      <c r="F34" s="73">
        <f t="shared" si="2"/>
        <v>-9876000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-9876000</v>
      </c>
      <c r="Y34" s="73">
        <f t="shared" si="2"/>
        <v>9876000</v>
      </c>
      <c r="Z34" s="170">
        <f>+IF(X34&lt;&gt;0,+(Y34/X34)*100,0)</f>
        <v>-100</v>
      </c>
      <c r="AA34" s="74">
        <f>SUM(AA29:AA33)</f>
        <v>-9876000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-4676000</v>
      </c>
      <c r="F36" s="100">
        <f t="shared" si="3"/>
        <v>-4676000</v>
      </c>
      <c r="G36" s="100">
        <f t="shared" si="3"/>
        <v>68495602</v>
      </c>
      <c r="H36" s="100">
        <f t="shared" si="3"/>
        <v>-8275896</v>
      </c>
      <c r="I36" s="100">
        <f t="shared" si="3"/>
        <v>-14809929</v>
      </c>
      <c r="J36" s="100">
        <f t="shared" si="3"/>
        <v>45409777</v>
      </c>
      <c r="K36" s="100">
        <f t="shared" si="3"/>
        <v>-10604201</v>
      </c>
      <c r="L36" s="100">
        <f t="shared" si="3"/>
        <v>46464456</v>
      </c>
      <c r="M36" s="100">
        <f t="shared" si="3"/>
        <v>-30491986</v>
      </c>
      <c r="N36" s="100">
        <f t="shared" si="3"/>
        <v>5368269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50778046</v>
      </c>
      <c r="X36" s="100">
        <f t="shared" si="3"/>
        <v>41445666</v>
      </c>
      <c r="Y36" s="100">
        <f t="shared" si="3"/>
        <v>9332380</v>
      </c>
      <c r="Z36" s="137">
        <f>+IF(X36&lt;&gt;0,+(Y36/X36)*100,0)</f>
        <v>22.517143288275303</v>
      </c>
      <c r="AA36" s="102">
        <f>+AA15+AA25+AA34</f>
        <v>-4676000</v>
      </c>
    </row>
    <row r="37" spans="1:27" ht="13.5">
      <c r="A37" s="249" t="s">
        <v>199</v>
      </c>
      <c r="B37" s="182"/>
      <c r="C37" s="153"/>
      <c r="D37" s="153"/>
      <c r="E37" s="99">
        <v>16785000</v>
      </c>
      <c r="F37" s="100">
        <v>16785000</v>
      </c>
      <c r="G37" s="100">
        <v>5927411</v>
      </c>
      <c r="H37" s="100">
        <v>74423013</v>
      </c>
      <c r="I37" s="100">
        <v>66147117</v>
      </c>
      <c r="J37" s="100">
        <v>5927411</v>
      </c>
      <c r="K37" s="100">
        <v>51337188</v>
      </c>
      <c r="L37" s="100">
        <v>40732987</v>
      </c>
      <c r="M37" s="100">
        <v>87197443</v>
      </c>
      <c r="N37" s="100">
        <v>51337188</v>
      </c>
      <c r="O37" s="100"/>
      <c r="P37" s="100"/>
      <c r="Q37" s="100"/>
      <c r="R37" s="100"/>
      <c r="S37" s="100"/>
      <c r="T37" s="100"/>
      <c r="U37" s="100"/>
      <c r="V37" s="100"/>
      <c r="W37" s="100">
        <v>5927411</v>
      </c>
      <c r="X37" s="100">
        <v>16785000</v>
      </c>
      <c r="Y37" s="100">
        <v>-10857589</v>
      </c>
      <c r="Z37" s="137">
        <v>-64.69</v>
      </c>
      <c r="AA37" s="102">
        <v>16785000</v>
      </c>
    </row>
    <row r="38" spans="1:27" ht="13.5">
      <c r="A38" s="269" t="s">
        <v>200</v>
      </c>
      <c r="B38" s="256"/>
      <c r="C38" s="257"/>
      <c r="D38" s="257"/>
      <c r="E38" s="258">
        <v>12109000</v>
      </c>
      <c r="F38" s="259">
        <v>12109000</v>
      </c>
      <c r="G38" s="259">
        <v>74423013</v>
      </c>
      <c r="H38" s="259">
        <v>66147117</v>
      </c>
      <c r="I38" s="259">
        <v>51337188</v>
      </c>
      <c r="J38" s="259">
        <v>51337188</v>
      </c>
      <c r="K38" s="259">
        <v>40732987</v>
      </c>
      <c r="L38" s="259">
        <v>87197443</v>
      </c>
      <c r="M38" s="259">
        <v>56705457</v>
      </c>
      <c r="N38" s="259">
        <v>56705457</v>
      </c>
      <c r="O38" s="259"/>
      <c r="P38" s="259"/>
      <c r="Q38" s="259"/>
      <c r="R38" s="259"/>
      <c r="S38" s="259"/>
      <c r="T38" s="259"/>
      <c r="U38" s="259"/>
      <c r="V38" s="259"/>
      <c r="W38" s="259">
        <v>56705457</v>
      </c>
      <c r="X38" s="259">
        <v>58230666</v>
      </c>
      <c r="Y38" s="259">
        <v>-1525209</v>
      </c>
      <c r="Z38" s="260">
        <v>-2.62</v>
      </c>
      <c r="AA38" s="261">
        <v>12109000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61710000</v>
      </c>
      <c r="F5" s="106">
        <f t="shared" si="0"/>
        <v>61710000</v>
      </c>
      <c r="G5" s="106">
        <f t="shared" si="0"/>
        <v>17435</v>
      </c>
      <c r="H5" s="106">
        <f t="shared" si="0"/>
        <v>0</v>
      </c>
      <c r="I5" s="106">
        <f t="shared" si="0"/>
        <v>4893613</v>
      </c>
      <c r="J5" s="106">
        <f t="shared" si="0"/>
        <v>4911048</v>
      </c>
      <c r="K5" s="106">
        <f t="shared" si="0"/>
        <v>1080381</v>
      </c>
      <c r="L5" s="106">
        <f t="shared" si="0"/>
        <v>5562478</v>
      </c>
      <c r="M5" s="106">
        <f t="shared" si="0"/>
        <v>3489240</v>
      </c>
      <c r="N5" s="106">
        <f t="shared" si="0"/>
        <v>10132099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15043147</v>
      </c>
      <c r="X5" s="106">
        <f t="shared" si="0"/>
        <v>30855000</v>
      </c>
      <c r="Y5" s="106">
        <f t="shared" si="0"/>
        <v>-15811853</v>
      </c>
      <c r="Z5" s="201">
        <f>+IF(X5&lt;&gt;0,+(Y5/X5)*100,0)</f>
        <v>-51.24567493112948</v>
      </c>
      <c r="AA5" s="199">
        <f>SUM(AA11:AA18)</f>
        <v>61710000</v>
      </c>
    </row>
    <row r="6" spans="1:27" ht="13.5">
      <c r="A6" s="291" t="s">
        <v>204</v>
      </c>
      <c r="B6" s="142"/>
      <c r="C6" s="62"/>
      <c r="D6" s="156"/>
      <c r="E6" s="60">
        <v>1800000</v>
      </c>
      <c r="F6" s="60">
        <v>1800000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900000</v>
      </c>
      <c r="Y6" s="60">
        <v>-900000</v>
      </c>
      <c r="Z6" s="140">
        <v>-100</v>
      </c>
      <c r="AA6" s="155">
        <v>1800000</v>
      </c>
    </row>
    <row r="7" spans="1:27" ht="13.5">
      <c r="A7" s="291" t="s">
        <v>205</v>
      </c>
      <c r="B7" s="142"/>
      <c r="C7" s="62"/>
      <c r="D7" s="156"/>
      <c r="E7" s="60">
        <v>2500000</v>
      </c>
      <c r="F7" s="60">
        <v>2500000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1250000</v>
      </c>
      <c r="Y7" s="60">
        <v>-1250000</v>
      </c>
      <c r="Z7" s="140">
        <v>-100</v>
      </c>
      <c r="AA7" s="155">
        <v>2500000</v>
      </c>
    </row>
    <row r="8" spans="1:27" ht="13.5">
      <c r="A8" s="291" t="s">
        <v>206</v>
      </c>
      <c r="B8" s="142"/>
      <c r="C8" s="62"/>
      <c r="D8" s="156"/>
      <c r="E8" s="60">
        <v>44400000</v>
      </c>
      <c r="F8" s="60">
        <v>44400000</v>
      </c>
      <c r="G8" s="60"/>
      <c r="H8" s="60"/>
      <c r="I8" s="60">
        <v>2546528</v>
      </c>
      <c r="J8" s="60">
        <v>2546528</v>
      </c>
      <c r="K8" s="60">
        <v>408110</v>
      </c>
      <c r="L8" s="60">
        <v>4646818</v>
      </c>
      <c r="M8" s="60">
        <v>2612654</v>
      </c>
      <c r="N8" s="60">
        <v>7667582</v>
      </c>
      <c r="O8" s="60"/>
      <c r="P8" s="60"/>
      <c r="Q8" s="60"/>
      <c r="R8" s="60"/>
      <c r="S8" s="60"/>
      <c r="T8" s="60"/>
      <c r="U8" s="60"/>
      <c r="V8" s="60"/>
      <c r="W8" s="60">
        <v>10214110</v>
      </c>
      <c r="X8" s="60">
        <v>22200000</v>
      </c>
      <c r="Y8" s="60">
        <v>-11985890</v>
      </c>
      <c r="Z8" s="140">
        <v>-53.99</v>
      </c>
      <c r="AA8" s="155">
        <v>44400000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10710000</v>
      </c>
      <c r="F10" s="60">
        <v>10710000</v>
      </c>
      <c r="G10" s="60"/>
      <c r="H10" s="60"/>
      <c r="I10" s="60"/>
      <c r="J10" s="60"/>
      <c r="K10" s="60">
        <v>199593</v>
      </c>
      <c r="L10" s="60">
        <v>865304</v>
      </c>
      <c r="M10" s="60">
        <v>876586</v>
      </c>
      <c r="N10" s="60">
        <v>1941483</v>
      </c>
      <c r="O10" s="60"/>
      <c r="P10" s="60"/>
      <c r="Q10" s="60"/>
      <c r="R10" s="60"/>
      <c r="S10" s="60"/>
      <c r="T10" s="60"/>
      <c r="U10" s="60"/>
      <c r="V10" s="60"/>
      <c r="W10" s="60">
        <v>1941483</v>
      </c>
      <c r="X10" s="60">
        <v>5355000</v>
      </c>
      <c r="Y10" s="60">
        <v>-3413517</v>
      </c>
      <c r="Z10" s="140">
        <v>-63.74</v>
      </c>
      <c r="AA10" s="155">
        <v>10710000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59410000</v>
      </c>
      <c r="F11" s="295">
        <f t="shared" si="1"/>
        <v>59410000</v>
      </c>
      <c r="G11" s="295">
        <f t="shared" si="1"/>
        <v>0</v>
      </c>
      <c r="H11" s="295">
        <f t="shared" si="1"/>
        <v>0</v>
      </c>
      <c r="I11" s="295">
        <f t="shared" si="1"/>
        <v>2546528</v>
      </c>
      <c r="J11" s="295">
        <f t="shared" si="1"/>
        <v>2546528</v>
      </c>
      <c r="K11" s="295">
        <f t="shared" si="1"/>
        <v>607703</v>
      </c>
      <c r="L11" s="295">
        <f t="shared" si="1"/>
        <v>5512122</v>
      </c>
      <c r="M11" s="295">
        <f t="shared" si="1"/>
        <v>3489240</v>
      </c>
      <c r="N11" s="295">
        <f t="shared" si="1"/>
        <v>9609065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12155593</v>
      </c>
      <c r="X11" s="295">
        <f t="shared" si="1"/>
        <v>29705000</v>
      </c>
      <c r="Y11" s="295">
        <f t="shared" si="1"/>
        <v>-17549407</v>
      </c>
      <c r="Z11" s="296">
        <f>+IF(X11&lt;&gt;0,+(Y11/X11)*100,0)</f>
        <v>-59.07896650395556</v>
      </c>
      <c r="AA11" s="297">
        <f>SUM(AA6:AA10)</f>
        <v>59410000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2300000</v>
      </c>
      <c r="F15" s="60">
        <v>2300000</v>
      </c>
      <c r="G15" s="60">
        <v>17435</v>
      </c>
      <c r="H15" s="60"/>
      <c r="I15" s="60">
        <v>2347085</v>
      </c>
      <c r="J15" s="60">
        <v>2364520</v>
      </c>
      <c r="K15" s="60">
        <v>472678</v>
      </c>
      <c r="L15" s="60">
        <v>50356</v>
      </c>
      <c r="M15" s="60"/>
      <c r="N15" s="60">
        <v>523034</v>
      </c>
      <c r="O15" s="60"/>
      <c r="P15" s="60"/>
      <c r="Q15" s="60"/>
      <c r="R15" s="60"/>
      <c r="S15" s="60"/>
      <c r="T15" s="60"/>
      <c r="U15" s="60"/>
      <c r="V15" s="60"/>
      <c r="W15" s="60">
        <v>2887554</v>
      </c>
      <c r="X15" s="60">
        <v>1150000</v>
      </c>
      <c r="Y15" s="60">
        <v>1737554</v>
      </c>
      <c r="Z15" s="140">
        <v>151.09</v>
      </c>
      <c r="AA15" s="155">
        <v>2300000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1800000</v>
      </c>
      <c r="F36" s="60">
        <f t="shared" si="4"/>
        <v>1800000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900000</v>
      </c>
      <c r="Y36" s="60">
        <f t="shared" si="4"/>
        <v>-900000</v>
      </c>
      <c r="Z36" s="140">
        <f aca="true" t="shared" si="5" ref="Z36:Z49">+IF(X36&lt;&gt;0,+(Y36/X36)*100,0)</f>
        <v>-100</v>
      </c>
      <c r="AA36" s="155">
        <f>AA6+AA21</f>
        <v>1800000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2500000</v>
      </c>
      <c r="F37" s="60">
        <f t="shared" si="4"/>
        <v>2500000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1250000</v>
      </c>
      <c r="Y37" s="60">
        <f t="shared" si="4"/>
        <v>-1250000</v>
      </c>
      <c r="Z37" s="140">
        <f t="shared" si="5"/>
        <v>-100</v>
      </c>
      <c r="AA37" s="155">
        <f>AA7+AA22</f>
        <v>2500000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44400000</v>
      </c>
      <c r="F38" s="60">
        <f t="shared" si="4"/>
        <v>44400000</v>
      </c>
      <c r="G38" s="60">
        <f t="shared" si="4"/>
        <v>0</v>
      </c>
      <c r="H38" s="60">
        <f t="shared" si="4"/>
        <v>0</v>
      </c>
      <c r="I38" s="60">
        <f t="shared" si="4"/>
        <v>2546528</v>
      </c>
      <c r="J38" s="60">
        <f t="shared" si="4"/>
        <v>2546528</v>
      </c>
      <c r="K38" s="60">
        <f t="shared" si="4"/>
        <v>408110</v>
      </c>
      <c r="L38" s="60">
        <f t="shared" si="4"/>
        <v>4646818</v>
      </c>
      <c r="M38" s="60">
        <f t="shared" si="4"/>
        <v>2612654</v>
      </c>
      <c r="N38" s="60">
        <f t="shared" si="4"/>
        <v>7667582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10214110</v>
      </c>
      <c r="X38" s="60">
        <f t="shared" si="4"/>
        <v>22200000</v>
      </c>
      <c r="Y38" s="60">
        <f t="shared" si="4"/>
        <v>-11985890</v>
      </c>
      <c r="Z38" s="140">
        <f t="shared" si="5"/>
        <v>-53.990495495495495</v>
      </c>
      <c r="AA38" s="155">
        <f>AA8+AA23</f>
        <v>44400000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10710000</v>
      </c>
      <c r="F40" s="60">
        <f t="shared" si="4"/>
        <v>10710000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199593</v>
      </c>
      <c r="L40" s="60">
        <f t="shared" si="4"/>
        <v>865304</v>
      </c>
      <c r="M40" s="60">
        <f t="shared" si="4"/>
        <v>876586</v>
      </c>
      <c r="N40" s="60">
        <f t="shared" si="4"/>
        <v>1941483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1941483</v>
      </c>
      <c r="X40" s="60">
        <f t="shared" si="4"/>
        <v>5355000</v>
      </c>
      <c r="Y40" s="60">
        <f t="shared" si="4"/>
        <v>-3413517</v>
      </c>
      <c r="Z40" s="140">
        <f t="shared" si="5"/>
        <v>-63.74448179271709</v>
      </c>
      <c r="AA40" s="155">
        <f>AA10+AA25</f>
        <v>10710000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59410000</v>
      </c>
      <c r="F41" s="295">
        <f t="shared" si="6"/>
        <v>59410000</v>
      </c>
      <c r="G41" s="295">
        <f t="shared" si="6"/>
        <v>0</v>
      </c>
      <c r="H41" s="295">
        <f t="shared" si="6"/>
        <v>0</v>
      </c>
      <c r="I41" s="295">
        <f t="shared" si="6"/>
        <v>2546528</v>
      </c>
      <c r="J41" s="295">
        <f t="shared" si="6"/>
        <v>2546528</v>
      </c>
      <c r="K41" s="295">
        <f t="shared" si="6"/>
        <v>607703</v>
      </c>
      <c r="L41" s="295">
        <f t="shared" si="6"/>
        <v>5512122</v>
      </c>
      <c r="M41" s="295">
        <f t="shared" si="6"/>
        <v>3489240</v>
      </c>
      <c r="N41" s="295">
        <f t="shared" si="6"/>
        <v>9609065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12155593</v>
      </c>
      <c r="X41" s="295">
        <f t="shared" si="6"/>
        <v>29705000</v>
      </c>
      <c r="Y41" s="295">
        <f t="shared" si="6"/>
        <v>-17549407</v>
      </c>
      <c r="Z41" s="296">
        <f t="shared" si="5"/>
        <v>-59.07896650395556</v>
      </c>
      <c r="AA41" s="297">
        <f>SUM(AA36:AA40)</f>
        <v>59410000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2300000</v>
      </c>
      <c r="F45" s="54">
        <f t="shared" si="7"/>
        <v>2300000</v>
      </c>
      <c r="G45" s="54">
        <f t="shared" si="7"/>
        <v>17435</v>
      </c>
      <c r="H45" s="54">
        <f t="shared" si="7"/>
        <v>0</v>
      </c>
      <c r="I45" s="54">
        <f t="shared" si="7"/>
        <v>2347085</v>
      </c>
      <c r="J45" s="54">
        <f t="shared" si="7"/>
        <v>2364520</v>
      </c>
      <c r="K45" s="54">
        <f t="shared" si="7"/>
        <v>472678</v>
      </c>
      <c r="L45" s="54">
        <f t="shared" si="7"/>
        <v>50356</v>
      </c>
      <c r="M45" s="54">
        <f t="shared" si="7"/>
        <v>0</v>
      </c>
      <c r="N45" s="54">
        <f t="shared" si="7"/>
        <v>523034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2887554</v>
      </c>
      <c r="X45" s="54">
        <f t="shared" si="7"/>
        <v>1150000</v>
      </c>
      <c r="Y45" s="54">
        <f t="shared" si="7"/>
        <v>1737554</v>
      </c>
      <c r="Z45" s="184">
        <f t="shared" si="5"/>
        <v>151.09165217391305</v>
      </c>
      <c r="AA45" s="130">
        <f t="shared" si="8"/>
        <v>2300000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61710000</v>
      </c>
      <c r="F49" s="220">
        <f t="shared" si="9"/>
        <v>61710000</v>
      </c>
      <c r="G49" s="220">
        <f t="shared" si="9"/>
        <v>17435</v>
      </c>
      <c r="H49" s="220">
        <f t="shared" si="9"/>
        <v>0</v>
      </c>
      <c r="I49" s="220">
        <f t="shared" si="9"/>
        <v>4893613</v>
      </c>
      <c r="J49" s="220">
        <f t="shared" si="9"/>
        <v>4911048</v>
      </c>
      <c r="K49" s="220">
        <f t="shared" si="9"/>
        <v>1080381</v>
      </c>
      <c r="L49" s="220">
        <f t="shared" si="9"/>
        <v>5562478</v>
      </c>
      <c r="M49" s="220">
        <f t="shared" si="9"/>
        <v>3489240</v>
      </c>
      <c r="N49" s="220">
        <f t="shared" si="9"/>
        <v>10132099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15043147</v>
      </c>
      <c r="X49" s="220">
        <f t="shared" si="9"/>
        <v>30855000</v>
      </c>
      <c r="Y49" s="220">
        <f t="shared" si="9"/>
        <v>-15811853</v>
      </c>
      <c r="Z49" s="221">
        <f t="shared" si="5"/>
        <v>-51.24567493112948</v>
      </c>
      <c r="AA49" s="222">
        <f>SUM(AA41:AA48)</f>
        <v>61710000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730434</v>
      </c>
      <c r="F66" s="275"/>
      <c r="G66" s="275">
        <v>850</v>
      </c>
      <c r="H66" s="275">
        <v>1210</v>
      </c>
      <c r="I66" s="275">
        <v>201</v>
      </c>
      <c r="J66" s="275">
        <v>2261</v>
      </c>
      <c r="K66" s="275">
        <v>3225</v>
      </c>
      <c r="L66" s="275">
        <v>22287</v>
      </c>
      <c r="M66" s="275">
        <v>1404</v>
      </c>
      <c r="N66" s="275">
        <v>26916</v>
      </c>
      <c r="O66" s="275"/>
      <c r="P66" s="275"/>
      <c r="Q66" s="275"/>
      <c r="R66" s="275"/>
      <c r="S66" s="275"/>
      <c r="T66" s="275"/>
      <c r="U66" s="275"/>
      <c r="V66" s="275"/>
      <c r="W66" s="275">
        <v>29177</v>
      </c>
      <c r="X66" s="275"/>
      <c r="Y66" s="275">
        <v>29177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730434</v>
      </c>
      <c r="F69" s="220">
        <f t="shared" si="12"/>
        <v>0</v>
      </c>
      <c r="G69" s="220">
        <f t="shared" si="12"/>
        <v>850</v>
      </c>
      <c r="H69" s="220">
        <f t="shared" si="12"/>
        <v>1210</v>
      </c>
      <c r="I69" s="220">
        <f t="shared" si="12"/>
        <v>201</v>
      </c>
      <c r="J69" s="220">
        <f t="shared" si="12"/>
        <v>2261</v>
      </c>
      <c r="K69" s="220">
        <f t="shared" si="12"/>
        <v>3225</v>
      </c>
      <c r="L69" s="220">
        <f t="shared" si="12"/>
        <v>22287</v>
      </c>
      <c r="M69" s="220">
        <f t="shared" si="12"/>
        <v>1404</v>
      </c>
      <c r="N69" s="220">
        <f t="shared" si="12"/>
        <v>26916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29177</v>
      </c>
      <c r="X69" s="220">
        <f t="shared" si="12"/>
        <v>0</v>
      </c>
      <c r="Y69" s="220">
        <f t="shared" si="12"/>
        <v>29177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59410000</v>
      </c>
      <c r="F5" s="358">
        <f t="shared" si="0"/>
        <v>59410000</v>
      </c>
      <c r="G5" s="358">
        <f t="shared" si="0"/>
        <v>0</v>
      </c>
      <c r="H5" s="356">
        <f t="shared" si="0"/>
        <v>0</v>
      </c>
      <c r="I5" s="356">
        <f t="shared" si="0"/>
        <v>2546528</v>
      </c>
      <c r="J5" s="358">
        <f t="shared" si="0"/>
        <v>2546528</v>
      </c>
      <c r="K5" s="358">
        <f t="shared" si="0"/>
        <v>607703</v>
      </c>
      <c r="L5" s="356">
        <f t="shared" si="0"/>
        <v>5512122</v>
      </c>
      <c r="M5" s="356">
        <f t="shared" si="0"/>
        <v>3489240</v>
      </c>
      <c r="N5" s="358">
        <f t="shared" si="0"/>
        <v>9609065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12155593</v>
      </c>
      <c r="X5" s="356">
        <f t="shared" si="0"/>
        <v>29705000</v>
      </c>
      <c r="Y5" s="358">
        <f t="shared" si="0"/>
        <v>-17549407</v>
      </c>
      <c r="Z5" s="359">
        <f>+IF(X5&lt;&gt;0,+(Y5/X5)*100,0)</f>
        <v>-59.07896650395556</v>
      </c>
      <c r="AA5" s="360">
        <f>+AA6+AA8+AA11+AA13+AA15</f>
        <v>59410000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1800000</v>
      </c>
      <c r="F6" s="59">
        <f t="shared" si="1"/>
        <v>1800000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900000</v>
      </c>
      <c r="Y6" s="59">
        <f t="shared" si="1"/>
        <v>-900000</v>
      </c>
      <c r="Z6" s="61">
        <f>+IF(X6&lt;&gt;0,+(Y6/X6)*100,0)</f>
        <v>-100</v>
      </c>
      <c r="AA6" s="62">
        <f t="shared" si="1"/>
        <v>1800000</v>
      </c>
    </row>
    <row r="7" spans="1:27" ht="13.5">
      <c r="A7" s="291" t="s">
        <v>228</v>
      </c>
      <c r="B7" s="142"/>
      <c r="C7" s="60"/>
      <c r="D7" s="340"/>
      <c r="E7" s="60">
        <v>1800000</v>
      </c>
      <c r="F7" s="59">
        <v>1800000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900000</v>
      </c>
      <c r="Y7" s="59">
        <v>-900000</v>
      </c>
      <c r="Z7" s="61">
        <v>-100</v>
      </c>
      <c r="AA7" s="62">
        <v>1800000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2500000</v>
      </c>
      <c r="F8" s="59">
        <f t="shared" si="2"/>
        <v>2500000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1250000</v>
      </c>
      <c r="Y8" s="59">
        <f t="shared" si="2"/>
        <v>-1250000</v>
      </c>
      <c r="Z8" s="61">
        <f>+IF(X8&lt;&gt;0,+(Y8/X8)*100,0)</f>
        <v>-100</v>
      </c>
      <c r="AA8" s="62">
        <f>SUM(AA9:AA10)</f>
        <v>2500000</v>
      </c>
    </row>
    <row r="9" spans="1:27" ht="13.5">
      <c r="A9" s="291" t="s">
        <v>229</v>
      </c>
      <c r="B9" s="142"/>
      <c r="C9" s="60"/>
      <c r="D9" s="340"/>
      <c r="E9" s="60">
        <v>2500000</v>
      </c>
      <c r="F9" s="59">
        <v>2500000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1250000</v>
      </c>
      <c r="Y9" s="59">
        <v>-1250000</v>
      </c>
      <c r="Z9" s="61">
        <v>-100</v>
      </c>
      <c r="AA9" s="62">
        <v>2500000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44400000</v>
      </c>
      <c r="F11" s="364">
        <f t="shared" si="3"/>
        <v>44400000</v>
      </c>
      <c r="G11" s="364">
        <f t="shared" si="3"/>
        <v>0</v>
      </c>
      <c r="H11" s="362">
        <f t="shared" si="3"/>
        <v>0</v>
      </c>
      <c r="I11" s="362">
        <f t="shared" si="3"/>
        <v>2546528</v>
      </c>
      <c r="J11" s="364">
        <f t="shared" si="3"/>
        <v>2546528</v>
      </c>
      <c r="K11" s="364">
        <f t="shared" si="3"/>
        <v>408110</v>
      </c>
      <c r="L11" s="362">
        <f t="shared" si="3"/>
        <v>4646818</v>
      </c>
      <c r="M11" s="362">
        <f t="shared" si="3"/>
        <v>2612654</v>
      </c>
      <c r="N11" s="364">
        <f t="shared" si="3"/>
        <v>7667582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10214110</v>
      </c>
      <c r="X11" s="362">
        <f t="shared" si="3"/>
        <v>22200000</v>
      </c>
      <c r="Y11" s="364">
        <f t="shared" si="3"/>
        <v>-11985890</v>
      </c>
      <c r="Z11" s="365">
        <f>+IF(X11&lt;&gt;0,+(Y11/X11)*100,0)</f>
        <v>-53.990495495495495</v>
      </c>
      <c r="AA11" s="366">
        <f t="shared" si="3"/>
        <v>44400000</v>
      </c>
    </row>
    <row r="12" spans="1:27" ht="13.5">
      <c r="A12" s="291" t="s">
        <v>231</v>
      </c>
      <c r="B12" s="136"/>
      <c r="C12" s="60"/>
      <c r="D12" s="340"/>
      <c r="E12" s="60">
        <v>44400000</v>
      </c>
      <c r="F12" s="59">
        <v>44400000</v>
      </c>
      <c r="G12" s="59"/>
      <c r="H12" s="60"/>
      <c r="I12" s="60">
        <v>2546528</v>
      </c>
      <c r="J12" s="59">
        <v>2546528</v>
      </c>
      <c r="K12" s="59">
        <v>408110</v>
      </c>
      <c r="L12" s="60">
        <v>4646818</v>
      </c>
      <c r="M12" s="60">
        <v>2612654</v>
      </c>
      <c r="N12" s="59">
        <v>7667582</v>
      </c>
      <c r="O12" s="59"/>
      <c r="P12" s="60"/>
      <c r="Q12" s="60"/>
      <c r="R12" s="59"/>
      <c r="S12" s="59"/>
      <c r="T12" s="60"/>
      <c r="U12" s="60"/>
      <c r="V12" s="59"/>
      <c r="W12" s="59">
        <v>10214110</v>
      </c>
      <c r="X12" s="60">
        <v>22200000</v>
      </c>
      <c r="Y12" s="59">
        <v>-11985890</v>
      </c>
      <c r="Z12" s="61">
        <v>-53.99</v>
      </c>
      <c r="AA12" s="62">
        <v>44400000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10710000</v>
      </c>
      <c r="F15" s="59">
        <f t="shared" si="5"/>
        <v>10710000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199593</v>
      </c>
      <c r="L15" s="60">
        <f t="shared" si="5"/>
        <v>865304</v>
      </c>
      <c r="M15" s="60">
        <f t="shared" si="5"/>
        <v>876586</v>
      </c>
      <c r="N15" s="59">
        <f t="shared" si="5"/>
        <v>1941483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1941483</v>
      </c>
      <c r="X15" s="60">
        <f t="shared" si="5"/>
        <v>5355000</v>
      </c>
      <c r="Y15" s="59">
        <f t="shared" si="5"/>
        <v>-3413517</v>
      </c>
      <c r="Z15" s="61">
        <f>+IF(X15&lt;&gt;0,+(Y15/X15)*100,0)</f>
        <v>-63.74448179271709</v>
      </c>
      <c r="AA15" s="62">
        <f>SUM(AA16:AA20)</f>
        <v>10710000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10710000</v>
      </c>
      <c r="F20" s="59">
        <v>10710000</v>
      </c>
      <c r="G20" s="59"/>
      <c r="H20" s="60"/>
      <c r="I20" s="60"/>
      <c r="J20" s="59"/>
      <c r="K20" s="59">
        <v>199593</v>
      </c>
      <c r="L20" s="60">
        <v>865304</v>
      </c>
      <c r="M20" s="60">
        <v>876586</v>
      </c>
      <c r="N20" s="59">
        <v>1941483</v>
      </c>
      <c r="O20" s="59"/>
      <c r="P20" s="60"/>
      <c r="Q20" s="60"/>
      <c r="R20" s="59"/>
      <c r="S20" s="59"/>
      <c r="T20" s="60"/>
      <c r="U20" s="60"/>
      <c r="V20" s="59"/>
      <c r="W20" s="59">
        <v>1941483</v>
      </c>
      <c r="X20" s="60">
        <v>5355000</v>
      </c>
      <c r="Y20" s="59">
        <v>-3413517</v>
      </c>
      <c r="Z20" s="61">
        <v>-63.74</v>
      </c>
      <c r="AA20" s="62">
        <v>10710000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2300000</v>
      </c>
      <c r="F40" s="345">
        <f t="shared" si="9"/>
        <v>2300000</v>
      </c>
      <c r="G40" s="345">
        <f t="shared" si="9"/>
        <v>17435</v>
      </c>
      <c r="H40" s="343">
        <f t="shared" si="9"/>
        <v>0</v>
      </c>
      <c r="I40" s="343">
        <f t="shared" si="9"/>
        <v>2347085</v>
      </c>
      <c r="J40" s="345">
        <f t="shared" si="9"/>
        <v>2364520</v>
      </c>
      <c r="K40" s="345">
        <f t="shared" si="9"/>
        <v>472678</v>
      </c>
      <c r="L40" s="343">
        <f t="shared" si="9"/>
        <v>50356</v>
      </c>
      <c r="M40" s="343">
        <f t="shared" si="9"/>
        <v>0</v>
      </c>
      <c r="N40" s="345">
        <f t="shared" si="9"/>
        <v>523034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2887554</v>
      </c>
      <c r="X40" s="343">
        <f t="shared" si="9"/>
        <v>1150000</v>
      </c>
      <c r="Y40" s="345">
        <f t="shared" si="9"/>
        <v>1737554</v>
      </c>
      <c r="Z40" s="336">
        <f>+IF(X40&lt;&gt;0,+(Y40/X40)*100,0)</f>
        <v>151.09165217391305</v>
      </c>
      <c r="AA40" s="350">
        <f>SUM(AA41:AA49)</f>
        <v>2300000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17435</v>
      </c>
      <c r="H44" s="54"/>
      <c r="I44" s="54">
        <v>44675</v>
      </c>
      <c r="J44" s="53">
        <v>62110</v>
      </c>
      <c r="K44" s="53">
        <v>27105</v>
      </c>
      <c r="L44" s="54">
        <v>50356</v>
      </c>
      <c r="M44" s="54"/>
      <c r="N44" s="53">
        <v>77461</v>
      </c>
      <c r="O44" s="53"/>
      <c r="P44" s="54"/>
      <c r="Q44" s="54"/>
      <c r="R44" s="53"/>
      <c r="S44" s="53"/>
      <c r="T44" s="54"/>
      <c r="U44" s="54"/>
      <c r="V44" s="53"/>
      <c r="W44" s="53">
        <v>139571</v>
      </c>
      <c r="X44" s="54"/>
      <c r="Y44" s="53">
        <v>139571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2300000</v>
      </c>
      <c r="F48" s="53">
        <v>2300000</v>
      </c>
      <c r="G48" s="53"/>
      <c r="H48" s="54"/>
      <c r="I48" s="54">
        <v>2302410</v>
      </c>
      <c r="J48" s="53">
        <v>2302410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2302410</v>
      </c>
      <c r="X48" s="54">
        <v>1150000</v>
      </c>
      <c r="Y48" s="53">
        <v>1152410</v>
      </c>
      <c r="Z48" s="94">
        <v>100.21</v>
      </c>
      <c r="AA48" s="95">
        <v>2300000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445573</v>
      </c>
      <c r="L49" s="54"/>
      <c r="M49" s="54"/>
      <c r="N49" s="53">
        <v>445573</v>
      </c>
      <c r="O49" s="53"/>
      <c r="P49" s="54"/>
      <c r="Q49" s="54"/>
      <c r="R49" s="53"/>
      <c r="S49" s="53"/>
      <c r="T49" s="54"/>
      <c r="U49" s="54"/>
      <c r="V49" s="53"/>
      <c r="W49" s="53">
        <v>445573</v>
      </c>
      <c r="X49" s="54"/>
      <c r="Y49" s="53">
        <v>445573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61710000</v>
      </c>
      <c r="F60" s="264">
        <f t="shared" si="14"/>
        <v>61710000</v>
      </c>
      <c r="G60" s="264">
        <f t="shared" si="14"/>
        <v>17435</v>
      </c>
      <c r="H60" s="219">
        <f t="shared" si="14"/>
        <v>0</v>
      </c>
      <c r="I60" s="219">
        <f t="shared" si="14"/>
        <v>4893613</v>
      </c>
      <c r="J60" s="264">
        <f t="shared" si="14"/>
        <v>4911048</v>
      </c>
      <c r="K60" s="264">
        <f t="shared" si="14"/>
        <v>1080381</v>
      </c>
      <c r="L60" s="219">
        <f t="shared" si="14"/>
        <v>5562478</v>
      </c>
      <c r="M60" s="219">
        <f t="shared" si="14"/>
        <v>3489240</v>
      </c>
      <c r="N60" s="264">
        <f t="shared" si="14"/>
        <v>10132099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15043147</v>
      </c>
      <c r="X60" s="219">
        <f t="shared" si="14"/>
        <v>30855000</v>
      </c>
      <c r="Y60" s="264">
        <f t="shared" si="14"/>
        <v>-15811853</v>
      </c>
      <c r="Z60" s="337">
        <f>+IF(X60&lt;&gt;0,+(Y60/X60)*100,0)</f>
        <v>-51.24567493112948</v>
      </c>
      <c r="AA60" s="232">
        <f>+AA57+AA54+AA51+AA40+AA37+AA34+AA22+AA5</f>
        <v>61710000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2014-02-03T13:43:46Z</dcterms:created>
  <dcterms:modified xsi:type="dcterms:W3CDTF">2014-02-03T13:43:50Z</dcterms:modified>
  <cp:category/>
  <cp:version/>
  <cp:contentType/>
  <cp:contentStatus/>
</cp:coreProperties>
</file>