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<sst xmlns="http://schemas.openxmlformats.org/spreadsheetml/2006/main" count="855" uniqueCount="302">
  <si>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Limpopo: Capricorn(DC35)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</si>
  <si>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</si>
  <si>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</si>
  <si>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</si>
  <si>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</si>
  <si>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</si>
  <si>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</si>
  <si>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</si>
  <si>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</si>
  <si>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</si>
  <si>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</si>
  <si>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</si>
  <si>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</si>
  <si>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</si>
  <si>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</si>
  <si>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</si>
  <si>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</si>
  <si>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</si>
  <si>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</si>
  <si>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</si>
  <si>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</si>
  <si>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</si>
  <si>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</si>
  <si>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</si>
  <si>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</si>
  <si>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</si>
  <si>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</si>
  <si>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</si>
  <si>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</si>
  <si>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</si>
  <si>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</si>
  <si>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</si>
  <si>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</si>
  <si>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</si>
  <si>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</si>
  <si>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</si>
  <si>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</si>
  <si>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</si>
  <si>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</si>
  <si>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</si>
  <si>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</si>
  <si>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</si>
  <si>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</si>
  <si>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</si>
  <si>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</si>
  <si>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</si>
  <si>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</si>
  <si>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</si>
  <si>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</si>
  <si>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</si>
  <si>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</si>
  <si>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</si>
  <si>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</si>
  <si>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</si>
  <si>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</si>
  <si>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</si>
  <si>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</si>
  <si>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</si>
  <si>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</si>
  <si>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</si>
  <si>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</si>
  <si>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</si>
  <si>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</si>
  <si>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</si>
  <si>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</si>
  <si>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</si>
  <si>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</si>
  <si>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</si>
  <si>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</si>
  <si>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</si>
  <si>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Capricorn(DC35)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</si>
  <si>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</si>
  <si>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</si>
  <si>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</si>
  <si>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</si>
  <si>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</si>
  <si>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</si>
  <si>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</si>
  <si>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</si>
  <si>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</si>
  <si>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</si>
  <si>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</si>
  <si>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</si>
  <si>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</si>
  <si>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</si>
  <si>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</si>
  <si>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</si>
  <si>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</si>
  <si>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</si>
  <si>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</si>
  <si>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</si>
  <si>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</si>
  <si>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</si>
  <si>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</si>
  <si>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</si>
  <si>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</si>
  <si>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</si>
  <si>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</si>
  <si>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</si>
  <si>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</si>
  <si>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Capricorn(DC35)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</si>
  <si>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</si>
  <si>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</si>
  <si>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</si>
  <si>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</si>
  <si>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</si>
  <si>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</si>
  <si>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</si>
  <si>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</si>
  <si>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</si>
  <si>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</si>
  <si>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</si>
  <si>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</si>
  <si>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</si>
  <si>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</si>
  <si>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</si>
  <si>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</si>
  <si>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</si>
  <si>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</si>
  <si>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</si>
  <si>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</si>
  <si>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</si>
  <si>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</si>
  <si>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</si>
  <si>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</si>
  <si>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</si>
  <si>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</si>
  <si>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</si>
  <si>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</si>
  <si>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Capricorn(DC35)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</si>
  <si>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</si>
  <si>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</si>
  <si>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</si>
  <si>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</si>
  <si>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</si>
  <si>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</si>
  <si>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</si>
  <si>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</si>
  <si>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</si>
  <si>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</si>
  <si>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Capricorn(DC35)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</si>
  <si>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</si>
  <si>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</si>
  <si>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</si>
  <si>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</si>
  <si>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</si>
  <si>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</si>
  <si>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</si>
  <si>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</si>
  <si>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</si>
  <si>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</si>
  <si>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</si>
  <si>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</si>
  <si>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</si>
  <si>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</si>
  <si>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</si>
  <si>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</si>
  <si>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</si>
  <si>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</si>
  <si>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</si>
  <si>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</si>
  <si>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</si>
  <si>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</si>
  <si>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</si>
  <si>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</si>
  <si>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</si>
  <si>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</si>
  <si>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</si>
  <si>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</si>
  <si>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</si>
  <si>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</si>
  <si>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</si>
  <si>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</si>
  <si>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</si>
  <si>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Capricorn(DC35)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</si>
  <si>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</si>
  <si>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</si>
  <si>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</si>
  <si>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</si>
  <si>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</si>
  <si>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</si>
  <si>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</si>
  <si>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</si>
  <si>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</si>
  <si>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</si>
  <si>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</si>
  <si>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</si>
  <si>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</si>
  <si>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</si>
  <si>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</si>
  <si>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</si>
  <si>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</si>
  <si>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</si>
  <si>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</si>
  <si>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</si>
  <si>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</si>
  <si>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</si>
  <si>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</si>
  <si>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</si>
  <si>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</si>
  <si>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</si>
  <si>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Capricorn(DC35)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</si>
  <si>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</si>
  <si>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</si>
  <si>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</si>
  <si>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</si>
  <si>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</si>
  <si>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</si>
  <si>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</si>
  <si>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</si>
  <si>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</si>
  <si>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</si>
  <si>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</si>
  <si>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</si>
  <si>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</si>
  <si>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</si>
  <si>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</si>
  <si>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</si>
  <si>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</si>
  <si>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</si>
  <si>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</si>
  <si>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</si>
  <si>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</si>
  <si>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</si>
  <si>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</si>
  <si>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</si>
  <si>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Capricorn(DC35)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</si>
  <si>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</si>
  <si>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</si>
  <si>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</si>
  <si>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</si>
  <si>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</si>
  <si>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</si>
  <si>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</si>
  <si>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</si>
  <si>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</si>
  <si>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</si>
  <si>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</si>
  <si>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</si>
  <si>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</si>
  <si>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</si>
  <si>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</si>
  <si>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</si>
  <si>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</si>
  <si>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</si>
  <si>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</si>
  <si>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</si>
  <si>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</si>
  <si>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</si>
  <si>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</si>
  <si>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</si>
  <si>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</si>
  <si>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</si>
  <si>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</si>
  <si>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</si>
  <si>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</si>
  <si>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</si>
  <si>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</si>
  <si>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</si>
  <si>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</si>
  <si>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</si>
  <si>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</si>
  <si>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Capricorn(DC35)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</si>
  <si>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</si>
  <si>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</si>
  <si>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Limpopo: Capricorn(DC35)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</si>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</sst>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29333307</v>
      </c>
      <c r="C6" s="19">
        <v>0</v>
      </c>
      <c r="D6" s="59">
        <v>46140550</v>
      </c>
      <c r="E6" s="60">
        <v>46140550</v>
      </c>
      <c r="F6" s="60">
        <v>0</v>
      </c>
      <c r="G6" s="60">
        <v>0</v>
      </c>
      <c r="H6" s="60">
        <v>4519098</v>
      </c>
      <c r="I6" s="60">
        <v>4519098</v>
      </c>
      <c r="J6" s="60">
        <v>3280470</v>
      </c>
      <c r="K6" s="60">
        <v>5995461</v>
      </c>
      <c r="L6" s="60">
        <v>102040</v>
      </c>
      <c r="M6" s="60">
        <v>9377971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13897069</v>
      </c>
      <c r="W6" s="60">
        <v>23070275</v>
      </c>
      <c r="X6" s="60">
        <v>-9173206</v>
      </c>
      <c r="Y6" s="61">
        <v>-39.76</v>
      </c>
      <c r="Z6" s="62">
        <v>46140550</v>
      </c>
    </row>
    <row r="7" spans="1:26" ht="13.5">
      <c r="A7" s="58" t="s">
        <v>33</v>
      </c>
      <c r="B7" s="19">
        <v>17954137</v>
      </c>
      <c r="C7" s="19">
        <v>0</v>
      </c>
      <c r="D7" s="59">
        <v>18376000</v>
      </c>
      <c r="E7" s="60">
        <v>18376000</v>
      </c>
      <c r="F7" s="60">
        <v>0</v>
      </c>
      <c r="G7" s="60">
        <v>2766592</v>
      </c>
      <c r="H7" s="60">
        <v>1501617</v>
      </c>
      <c r="I7" s="60">
        <v>4268209</v>
      </c>
      <c r="J7" s="60">
        <v>1591977</v>
      </c>
      <c r="K7" s="60">
        <v>1639383</v>
      </c>
      <c r="L7" s="60">
        <v>1588743</v>
      </c>
      <c r="M7" s="60">
        <v>4820103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9088312</v>
      </c>
      <c r="W7" s="60">
        <v>9188000</v>
      </c>
      <c r="X7" s="60">
        <v>-99688</v>
      </c>
      <c r="Y7" s="61">
        <v>-1.08</v>
      </c>
      <c r="Z7" s="62">
        <v>18376000</v>
      </c>
    </row>
    <row r="8" spans="1:26" ht="13.5">
      <c r="A8" s="58" t="s">
        <v>34</v>
      </c>
      <c r="B8" s="19">
        <v>382166299</v>
      </c>
      <c r="C8" s="19">
        <v>0</v>
      </c>
      <c r="D8" s="59">
        <v>428340505</v>
      </c>
      <c r="E8" s="60">
        <v>428340505</v>
      </c>
      <c r="F8" s="60">
        <v>179977266</v>
      </c>
      <c r="G8" s="60">
        <v>2792501</v>
      </c>
      <c r="H8" s="60">
        <v>-23388736</v>
      </c>
      <c r="I8" s="60">
        <v>159381031</v>
      </c>
      <c r="J8" s="60">
        <v>804206</v>
      </c>
      <c r="K8" s="60">
        <v>84781301</v>
      </c>
      <c r="L8" s="60">
        <v>748562</v>
      </c>
      <c r="M8" s="60">
        <v>86334069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245715100</v>
      </c>
      <c r="W8" s="60">
        <v>214170253</v>
      </c>
      <c r="X8" s="60">
        <v>31544847</v>
      </c>
      <c r="Y8" s="61">
        <v>14.73</v>
      </c>
      <c r="Z8" s="62">
        <v>428340505</v>
      </c>
    </row>
    <row r="9" spans="1:26" ht="13.5">
      <c r="A9" s="58" t="s">
        <v>35</v>
      </c>
      <c r="B9" s="19">
        <v>34478630</v>
      </c>
      <c r="C9" s="19">
        <v>0</v>
      </c>
      <c r="D9" s="59">
        <v>42343800</v>
      </c>
      <c r="E9" s="60">
        <v>42343800</v>
      </c>
      <c r="F9" s="60">
        <v>0</v>
      </c>
      <c r="G9" s="60">
        <v>52189</v>
      </c>
      <c r="H9" s="60">
        <v>216416</v>
      </c>
      <c r="I9" s="60">
        <v>268605</v>
      </c>
      <c r="J9" s="60">
        <v>51783</v>
      </c>
      <c r="K9" s="60">
        <v>25437</v>
      </c>
      <c r="L9" s="60">
        <v>35480</v>
      </c>
      <c r="M9" s="60">
        <v>112700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381305</v>
      </c>
      <c r="W9" s="60">
        <v>21171900</v>
      </c>
      <c r="X9" s="60">
        <v>-20790595</v>
      </c>
      <c r="Y9" s="61">
        <v>-98.2</v>
      </c>
      <c r="Z9" s="62">
        <v>42343800</v>
      </c>
    </row>
    <row r="10" spans="1:26" ht="25.5">
      <c r="A10" s="63" t="s">
        <v>277</v>
      </c>
      <c r="B10" s="64">
        <f>SUM(B5:B9)</f>
        <v>463932373</v>
      </c>
      <c r="C10" s="64">
        <f>SUM(C5:C9)</f>
        <v>0</v>
      </c>
      <c r="D10" s="65">
        <f aca="true" t="shared" si="0" ref="D10:Z10">SUM(D5:D9)</f>
        <v>535200855</v>
      </c>
      <c r="E10" s="66">
        <f t="shared" si="0"/>
        <v>535200855</v>
      </c>
      <c r="F10" s="66">
        <f t="shared" si="0"/>
        <v>179977266</v>
      </c>
      <c r="G10" s="66">
        <f t="shared" si="0"/>
        <v>5611282</v>
      </c>
      <c r="H10" s="66">
        <f t="shared" si="0"/>
        <v>-17151605</v>
      </c>
      <c r="I10" s="66">
        <f t="shared" si="0"/>
        <v>168436943</v>
      </c>
      <c r="J10" s="66">
        <f t="shared" si="0"/>
        <v>5728436</v>
      </c>
      <c r="K10" s="66">
        <f t="shared" si="0"/>
        <v>92441582</v>
      </c>
      <c r="L10" s="66">
        <f t="shared" si="0"/>
        <v>2474825</v>
      </c>
      <c r="M10" s="66">
        <f t="shared" si="0"/>
        <v>100644843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269081786</v>
      </c>
      <c r="W10" s="66">
        <f t="shared" si="0"/>
        <v>267600428</v>
      </c>
      <c r="X10" s="66">
        <f t="shared" si="0"/>
        <v>1481358</v>
      </c>
      <c r="Y10" s="67">
        <f>+IF(W10&lt;&gt;0,(X10/W10)*100,0)</f>
        <v>0.5535708634965262</v>
      </c>
      <c r="Z10" s="68">
        <f t="shared" si="0"/>
        <v>535200855</v>
      </c>
    </row>
    <row r="11" spans="1:26" ht="13.5">
      <c r="A11" s="58" t="s">
        <v>37</v>
      </c>
      <c r="B11" s="19">
        <v>176960751</v>
      </c>
      <c r="C11" s="19">
        <v>0</v>
      </c>
      <c r="D11" s="59">
        <v>216687600</v>
      </c>
      <c r="E11" s="60">
        <v>216687600</v>
      </c>
      <c r="F11" s="60">
        <v>15063525</v>
      </c>
      <c r="G11" s="60">
        <v>9012875</v>
      </c>
      <c r="H11" s="60">
        <v>21669397</v>
      </c>
      <c r="I11" s="60">
        <v>45745797</v>
      </c>
      <c r="J11" s="60">
        <v>16384560</v>
      </c>
      <c r="K11" s="60">
        <v>15293511</v>
      </c>
      <c r="L11" s="60">
        <v>14676209</v>
      </c>
      <c r="M11" s="60">
        <v>46354280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92100077</v>
      </c>
      <c r="W11" s="60">
        <v>108343800</v>
      </c>
      <c r="X11" s="60">
        <v>-16243723</v>
      </c>
      <c r="Y11" s="61">
        <v>-14.99</v>
      </c>
      <c r="Z11" s="62">
        <v>216687600</v>
      </c>
    </row>
    <row r="12" spans="1:26" ht="13.5">
      <c r="A12" s="58" t="s">
        <v>38</v>
      </c>
      <c r="B12" s="19">
        <v>9094273</v>
      </c>
      <c r="C12" s="19">
        <v>0</v>
      </c>
      <c r="D12" s="59">
        <v>7896000</v>
      </c>
      <c r="E12" s="60">
        <v>7896000</v>
      </c>
      <c r="F12" s="60">
        <v>779176</v>
      </c>
      <c r="G12" s="60">
        <v>779176</v>
      </c>
      <c r="H12" s="60">
        <v>688651</v>
      </c>
      <c r="I12" s="60">
        <v>2247003</v>
      </c>
      <c r="J12" s="60">
        <v>848388</v>
      </c>
      <c r="K12" s="60">
        <v>787074</v>
      </c>
      <c r="L12" s="60">
        <v>781205</v>
      </c>
      <c r="M12" s="60">
        <v>2416667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4663670</v>
      </c>
      <c r="W12" s="60">
        <v>3948000</v>
      </c>
      <c r="X12" s="60">
        <v>715670</v>
      </c>
      <c r="Y12" s="61">
        <v>18.13</v>
      </c>
      <c r="Z12" s="62">
        <v>7896000</v>
      </c>
    </row>
    <row r="13" spans="1:26" ht="13.5">
      <c r="A13" s="58" t="s">
        <v>278</v>
      </c>
      <c r="B13" s="19">
        <v>64349452</v>
      </c>
      <c r="C13" s="19">
        <v>0</v>
      </c>
      <c r="D13" s="59">
        <v>100299561</v>
      </c>
      <c r="E13" s="60">
        <v>100299561</v>
      </c>
      <c r="F13" s="60">
        <v>0</v>
      </c>
      <c r="G13" s="60">
        <v>0</v>
      </c>
      <c r="H13" s="60">
        <v>22700104</v>
      </c>
      <c r="I13" s="60">
        <v>22700104</v>
      </c>
      <c r="J13" s="60">
        <v>7571790</v>
      </c>
      <c r="K13" s="60">
        <v>7568102</v>
      </c>
      <c r="L13" s="60">
        <v>7288822</v>
      </c>
      <c r="M13" s="60">
        <v>22428714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45128818</v>
      </c>
      <c r="W13" s="60">
        <v>50149781</v>
      </c>
      <c r="X13" s="60">
        <v>-5020963</v>
      </c>
      <c r="Y13" s="61">
        <v>-10.01</v>
      </c>
      <c r="Z13" s="62">
        <v>100299561</v>
      </c>
    </row>
    <row r="14" spans="1:26" ht="13.5">
      <c r="A14" s="58" t="s">
        <v>40</v>
      </c>
      <c r="B14" s="19">
        <v>0</v>
      </c>
      <c r="C14" s="19">
        <v>0</v>
      </c>
      <c r="D14" s="59">
        <v>454700</v>
      </c>
      <c r="E14" s="60">
        <v>454700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227350</v>
      </c>
      <c r="X14" s="60">
        <v>-227350</v>
      </c>
      <c r="Y14" s="61">
        <v>-100</v>
      </c>
      <c r="Z14" s="62">
        <v>454700</v>
      </c>
    </row>
    <row r="15" spans="1:26" ht="13.5">
      <c r="A15" s="58" t="s">
        <v>41</v>
      </c>
      <c r="B15" s="19">
        <v>44310716</v>
      </c>
      <c r="C15" s="19">
        <v>0</v>
      </c>
      <c r="D15" s="59">
        <v>55000000</v>
      </c>
      <c r="E15" s="60">
        <v>55000000</v>
      </c>
      <c r="F15" s="60">
        <v>0</v>
      </c>
      <c r="G15" s="60">
        <v>0</v>
      </c>
      <c r="H15" s="60">
        <v>7381172</v>
      </c>
      <c r="I15" s="60">
        <v>7381172</v>
      </c>
      <c r="J15" s="60">
        <v>4089761</v>
      </c>
      <c r="K15" s="60">
        <v>3958896</v>
      </c>
      <c r="L15" s="60">
        <v>3762930</v>
      </c>
      <c r="M15" s="60">
        <v>11811587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19192759</v>
      </c>
      <c r="W15" s="60">
        <v>27500000</v>
      </c>
      <c r="X15" s="60">
        <v>-8307241</v>
      </c>
      <c r="Y15" s="61">
        <v>-30.21</v>
      </c>
      <c r="Z15" s="62">
        <v>55000000</v>
      </c>
    </row>
    <row r="16" spans="1:26" ht="13.5">
      <c r="A16" s="69" t="s">
        <v>42</v>
      </c>
      <c r="B16" s="19">
        <v>800000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217083455</v>
      </c>
      <c r="C17" s="19">
        <v>0</v>
      </c>
      <c r="D17" s="59">
        <v>255282294</v>
      </c>
      <c r="E17" s="60">
        <v>255282294</v>
      </c>
      <c r="F17" s="60">
        <v>4574444</v>
      </c>
      <c r="G17" s="60">
        <v>563029</v>
      </c>
      <c r="H17" s="60">
        <v>28602649</v>
      </c>
      <c r="I17" s="60">
        <v>33740122</v>
      </c>
      <c r="J17" s="60">
        <v>10979526</v>
      </c>
      <c r="K17" s="60">
        <v>29495150</v>
      </c>
      <c r="L17" s="60">
        <v>18203126</v>
      </c>
      <c r="M17" s="60">
        <v>58677802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92417924</v>
      </c>
      <c r="W17" s="60">
        <v>127641147</v>
      </c>
      <c r="X17" s="60">
        <v>-35223223</v>
      </c>
      <c r="Y17" s="61">
        <v>-27.6</v>
      </c>
      <c r="Z17" s="62">
        <v>255282294</v>
      </c>
    </row>
    <row r="18" spans="1:26" ht="13.5">
      <c r="A18" s="70" t="s">
        <v>44</v>
      </c>
      <c r="B18" s="71">
        <f>SUM(B11:B17)</f>
        <v>512598647</v>
      </c>
      <c r="C18" s="71">
        <f>SUM(C11:C17)</f>
        <v>0</v>
      </c>
      <c r="D18" s="72">
        <f aca="true" t="shared" si="1" ref="D18:Z18">SUM(D11:D17)</f>
        <v>635620155</v>
      </c>
      <c r="E18" s="73">
        <f t="shared" si="1"/>
        <v>635620155</v>
      </c>
      <c r="F18" s="73">
        <f t="shared" si="1"/>
        <v>20417145</v>
      </c>
      <c r="G18" s="73">
        <f t="shared" si="1"/>
        <v>10355080</v>
      </c>
      <c r="H18" s="73">
        <f t="shared" si="1"/>
        <v>81041973</v>
      </c>
      <c r="I18" s="73">
        <f t="shared" si="1"/>
        <v>111814198</v>
      </c>
      <c r="J18" s="73">
        <f t="shared" si="1"/>
        <v>39874025</v>
      </c>
      <c r="K18" s="73">
        <f t="shared" si="1"/>
        <v>57102733</v>
      </c>
      <c r="L18" s="73">
        <f t="shared" si="1"/>
        <v>44712292</v>
      </c>
      <c r="M18" s="73">
        <f t="shared" si="1"/>
        <v>141689050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253503248</v>
      </c>
      <c r="W18" s="73">
        <f t="shared" si="1"/>
        <v>317810078</v>
      </c>
      <c r="X18" s="73">
        <f t="shared" si="1"/>
        <v>-64306830</v>
      </c>
      <c r="Y18" s="67">
        <f>+IF(W18&lt;&gt;0,(X18/W18)*100,0)</f>
        <v>-20.23435833271467</v>
      </c>
      <c r="Z18" s="74">
        <f t="shared" si="1"/>
        <v>635620155</v>
      </c>
    </row>
    <row r="19" spans="1:26" ht="13.5">
      <c r="A19" s="70" t="s">
        <v>45</v>
      </c>
      <c r="B19" s="75">
        <f>+B10-B18</f>
        <v>-48666274</v>
      </c>
      <c r="C19" s="75">
        <f>+C10-C18</f>
        <v>0</v>
      </c>
      <c r="D19" s="76">
        <f aca="true" t="shared" si="2" ref="D19:Z19">+D10-D18</f>
        <v>-100419300</v>
      </c>
      <c r="E19" s="77">
        <f t="shared" si="2"/>
        <v>-100419300</v>
      </c>
      <c r="F19" s="77">
        <f t="shared" si="2"/>
        <v>159560121</v>
      </c>
      <c r="G19" s="77">
        <f t="shared" si="2"/>
        <v>-4743798</v>
      </c>
      <c r="H19" s="77">
        <f t="shared" si="2"/>
        <v>-98193578</v>
      </c>
      <c r="I19" s="77">
        <f t="shared" si="2"/>
        <v>56622745</v>
      </c>
      <c r="J19" s="77">
        <f t="shared" si="2"/>
        <v>-34145589</v>
      </c>
      <c r="K19" s="77">
        <f t="shared" si="2"/>
        <v>35338849</v>
      </c>
      <c r="L19" s="77">
        <f t="shared" si="2"/>
        <v>-42237467</v>
      </c>
      <c r="M19" s="77">
        <f t="shared" si="2"/>
        <v>-41044207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15578538</v>
      </c>
      <c r="W19" s="77">
        <f>IF(E10=E18,0,W10-W18)</f>
        <v>-50209650</v>
      </c>
      <c r="X19" s="77">
        <f t="shared" si="2"/>
        <v>65788188</v>
      </c>
      <c r="Y19" s="78">
        <f>+IF(W19&lt;&gt;0,(X19/W19)*100,0)</f>
        <v>-131.02697987339087</v>
      </c>
      <c r="Z19" s="79">
        <f t="shared" si="2"/>
        <v>-100419300</v>
      </c>
    </row>
    <row r="20" spans="1:26" ht="13.5">
      <c r="A20" s="58" t="s">
        <v>46</v>
      </c>
      <c r="B20" s="19">
        <v>287991188</v>
      </c>
      <c r="C20" s="19">
        <v>0</v>
      </c>
      <c r="D20" s="59">
        <v>0</v>
      </c>
      <c r="E20" s="60">
        <v>0</v>
      </c>
      <c r="F20" s="60">
        <v>29716883</v>
      </c>
      <c r="G20" s="60">
        <v>0</v>
      </c>
      <c r="H20" s="60">
        <v>-7693124</v>
      </c>
      <c r="I20" s="60">
        <v>22023759</v>
      </c>
      <c r="J20" s="60">
        <v>39147824</v>
      </c>
      <c r="K20" s="60">
        <v>31057434</v>
      </c>
      <c r="L20" s="60">
        <v>19526774</v>
      </c>
      <c r="M20" s="60">
        <v>89732032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111755791</v>
      </c>
      <c r="W20" s="60">
        <v>0</v>
      </c>
      <c r="X20" s="60">
        <v>111755791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239324914</v>
      </c>
      <c r="C22" s="86">
        <f>SUM(C19:C21)</f>
        <v>0</v>
      </c>
      <c r="D22" s="87">
        <f aca="true" t="shared" si="3" ref="D22:Z22">SUM(D19:D21)</f>
        <v>-100419300</v>
      </c>
      <c r="E22" s="88">
        <f t="shared" si="3"/>
        <v>-100419300</v>
      </c>
      <c r="F22" s="88">
        <f t="shared" si="3"/>
        <v>189277004</v>
      </c>
      <c r="G22" s="88">
        <f t="shared" si="3"/>
        <v>-4743798</v>
      </c>
      <c r="H22" s="88">
        <f t="shared" si="3"/>
        <v>-105886702</v>
      </c>
      <c r="I22" s="88">
        <f t="shared" si="3"/>
        <v>78646504</v>
      </c>
      <c r="J22" s="88">
        <f t="shared" si="3"/>
        <v>5002235</v>
      </c>
      <c r="K22" s="88">
        <f t="shared" si="3"/>
        <v>66396283</v>
      </c>
      <c r="L22" s="88">
        <f t="shared" si="3"/>
        <v>-22710693</v>
      </c>
      <c r="M22" s="88">
        <f t="shared" si="3"/>
        <v>48687825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127334329</v>
      </c>
      <c r="W22" s="88">
        <f t="shared" si="3"/>
        <v>-50209650</v>
      </c>
      <c r="X22" s="88">
        <f t="shared" si="3"/>
        <v>177543979</v>
      </c>
      <c r="Y22" s="89">
        <f>+IF(W22&lt;&gt;0,(X22/W22)*100,0)</f>
        <v>-353.60529101477505</v>
      </c>
      <c r="Z22" s="90">
        <f t="shared" si="3"/>
        <v>-100419300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239324914</v>
      </c>
      <c r="C24" s="75">
        <f>SUM(C22:C23)</f>
        <v>0</v>
      </c>
      <c r="D24" s="76">
        <f aca="true" t="shared" si="4" ref="D24:Z24">SUM(D22:D23)</f>
        <v>-100419300</v>
      </c>
      <c r="E24" s="77">
        <f t="shared" si="4"/>
        <v>-100419300</v>
      </c>
      <c r="F24" s="77">
        <f t="shared" si="4"/>
        <v>189277004</v>
      </c>
      <c r="G24" s="77">
        <f t="shared" si="4"/>
        <v>-4743798</v>
      </c>
      <c r="H24" s="77">
        <f t="shared" si="4"/>
        <v>-105886702</v>
      </c>
      <c r="I24" s="77">
        <f t="shared" si="4"/>
        <v>78646504</v>
      </c>
      <c r="J24" s="77">
        <f t="shared" si="4"/>
        <v>5002235</v>
      </c>
      <c r="K24" s="77">
        <f t="shared" si="4"/>
        <v>66396283</v>
      </c>
      <c r="L24" s="77">
        <f t="shared" si="4"/>
        <v>-22710693</v>
      </c>
      <c r="M24" s="77">
        <f t="shared" si="4"/>
        <v>48687825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127334329</v>
      </c>
      <c r="W24" s="77">
        <f t="shared" si="4"/>
        <v>-50209650</v>
      </c>
      <c r="X24" s="77">
        <f t="shared" si="4"/>
        <v>177543979</v>
      </c>
      <c r="Y24" s="78">
        <f>+IF(W24&lt;&gt;0,(X24/W24)*100,0)</f>
        <v>-353.60529101477505</v>
      </c>
      <c r="Z24" s="79">
        <f t="shared" si="4"/>
        <v>-100419300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307201269</v>
      </c>
      <c r="C27" s="22">
        <v>0</v>
      </c>
      <c r="D27" s="99">
        <v>272653145</v>
      </c>
      <c r="E27" s="100">
        <v>272653145</v>
      </c>
      <c r="F27" s="100">
        <v>3276183</v>
      </c>
      <c r="G27" s="100">
        <v>2136915</v>
      </c>
      <c r="H27" s="100">
        <v>1057813</v>
      </c>
      <c r="I27" s="100">
        <v>6470911</v>
      </c>
      <c r="J27" s="100">
        <v>11635214</v>
      </c>
      <c r="K27" s="100">
        <v>10072197</v>
      </c>
      <c r="L27" s="100">
        <v>11024627</v>
      </c>
      <c r="M27" s="100">
        <v>32732038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39202949</v>
      </c>
      <c r="W27" s="100">
        <v>136326573</v>
      </c>
      <c r="X27" s="100">
        <v>-97123624</v>
      </c>
      <c r="Y27" s="101">
        <v>-71.24</v>
      </c>
      <c r="Z27" s="102">
        <v>272653145</v>
      </c>
    </row>
    <row r="28" spans="1:26" ht="13.5">
      <c r="A28" s="103" t="s">
        <v>46</v>
      </c>
      <c r="B28" s="19">
        <v>307201269</v>
      </c>
      <c r="C28" s="19">
        <v>0</v>
      </c>
      <c r="D28" s="59">
        <v>272653145</v>
      </c>
      <c r="E28" s="60">
        <v>272653145</v>
      </c>
      <c r="F28" s="60">
        <v>3276183</v>
      </c>
      <c r="G28" s="60">
        <v>2136915</v>
      </c>
      <c r="H28" s="60">
        <v>1057813</v>
      </c>
      <c r="I28" s="60">
        <v>6470911</v>
      </c>
      <c r="J28" s="60">
        <v>11635214</v>
      </c>
      <c r="K28" s="60">
        <v>10072197</v>
      </c>
      <c r="L28" s="60">
        <v>11024627</v>
      </c>
      <c r="M28" s="60">
        <v>32732038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39202949</v>
      </c>
      <c r="W28" s="60">
        <v>136326573</v>
      </c>
      <c r="X28" s="60">
        <v>-97123624</v>
      </c>
      <c r="Y28" s="61">
        <v>-71.24</v>
      </c>
      <c r="Z28" s="62">
        <v>272653145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307201269</v>
      </c>
      <c r="C32" s="22">
        <f>SUM(C28:C31)</f>
        <v>0</v>
      </c>
      <c r="D32" s="99">
        <f aca="true" t="shared" si="5" ref="D32:Z32">SUM(D28:D31)</f>
        <v>272653145</v>
      </c>
      <c r="E32" s="100">
        <f t="shared" si="5"/>
        <v>272653145</v>
      </c>
      <c r="F32" s="100">
        <f t="shared" si="5"/>
        <v>3276183</v>
      </c>
      <c r="G32" s="100">
        <f t="shared" si="5"/>
        <v>2136915</v>
      </c>
      <c r="H32" s="100">
        <f t="shared" si="5"/>
        <v>1057813</v>
      </c>
      <c r="I32" s="100">
        <f t="shared" si="5"/>
        <v>6470911</v>
      </c>
      <c r="J32" s="100">
        <f t="shared" si="5"/>
        <v>11635214</v>
      </c>
      <c r="K32" s="100">
        <f t="shared" si="5"/>
        <v>10072197</v>
      </c>
      <c r="L32" s="100">
        <f t="shared" si="5"/>
        <v>11024627</v>
      </c>
      <c r="M32" s="100">
        <f t="shared" si="5"/>
        <v>32732038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39202949</v>
      </c>
      <c r="W32" s="100">
        <f t="shared" si="5"/>
        <v>136326573</v>
      </c>
      <c r="X32" s="100">
        <f t="shared" si="5"/>
        <v>-97123624</v>
      </c>
      <c r="Y32" s="101">
        <f>+IF(W32&lt;&gt;0,(X32/W32)*100,0)</f>
        <v>-71.2433547346635</v>
      </c>
      <c r="Z32" s="102">
        <f t="shared" si="5"/>
        <v>272653145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520977150</v>
      </c>
      <c r="E35" s="60">
        <v>520977150</v>
      </c>
      <c r="F35" s="60">
        <v>541869582</v>
      </c>
      <c r="G35" s="60">
        <v>401519603</v>
      </c>
      <c r="H35" s="60">
        <v>397858395</v>
      </c>
      <c r="I35" s="60">
        <v>397858395</v>
      </c>
      <c r="J35" s="60">
        <v>498940126</v>
      </c>
      <c r="K35" s="60">
        <v>555621416</v>
      </c>
      <c r="L35" s="60">
        <v>494022923</v>
      </c>
      <c r="M35" s="60">
        <v>494022923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494022923</v>
      </c>
      <c r="W35" s="60">
        <v>260488575</v>
      </c>
      <c r="X35" s="60">
        <v>233534348</v>
      </c>
      <c r="Y35" s="61">
        <v>89.65</v>
      </c>
      <c r="Z35" s="62">
        <v>520977150</v>
      </c>
    </row>
    <row r="36" spans="1:26" ht="13.5">
      <c r="A36" s="58" t="s">
        <v>57</v>
      </c>
      <c r="B36" s="19">
        <v>0</v>
      </c>
      <c r="C36" s="19">
        <v>0</v>
      </c>
      <c r="D36" s="59">
        <v>1672824569</v>
      </c>
      <c r="E36" s="60">
        <v>1672824569</v>
      </c>
      <c r="F36" s="60">
        <v>1276499818</v>
      </c>
      <c r="G36" s="60">
        <v>1276499817</v>
      </c>
      <c r="H36" s="60">
        <v>1521466841</v>
      </c>
      <c r="I36" s="60">
        <v>1521466841</v>
      </c>
      <c r="J36" s="60">
        <v>1519755680</v>
      </c>
      <c r="K36" s="60">
        <v>1520214469</v>
      </c>
      <c r="L36" s="60">
        <v>1524175227</v>
      </c>
      <c r="M36" s="60">
        <v>1524175227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1524175227</v>
      </c>
      <c r="W36" s="60">
        <v>836412285</v>
      </c>
      <c r="X36" s="60">
        <v>687762942</v>
      </c>
      <c r="Y36" s="61">
        <v>82.23</v>
      </c>
      <c r="Z36" s="62">
        <v>1672824569</v>
      </c>
    </row>
    <row r="37" spans="1:26" ht="13.5">
      <c r="A37" s="58" t="s">
        <v>58</v>
      </c>
      <c r="B37" s="19">
        <v>0</v>
      </c>
      <c r="C37" s="19">
        <v>0</v>
      </c>
      <c r="D37" s="59">
        <v>82217360</v>
      </c>
      <c r="E37" s="60">
        <v>82217360</v>
      </c>
      <c r="F37" s="60">
        <v>310548876</v>
      </c>
      <c r="G37" s="60">
        <v>104865068</v>
      </c>
      <c r="H37" s="60">
        <v>198903673</v>
      </c>
      <c r="I37" s="60">
        <v>198903673</v>
      </c>
      <c r="J37" s="60">
        <v>333231143</v>
      </c>
      <c r="K37" s="60">
        <v>326262049</v>
      </c>
      <c r="L37" s="60">
        <v>300046458</v>
      </c>
      <c r="M37" s="60">
        <v>300046458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300046458</v>
      </c>
      <c r="W37" s="60">
        <v>41108680</v>
      </c>
      <c r="X37" s="60">
        <v>258937778</v>
      </c>
      <c r="Y37" s="61">
        <v>629.89</v>
      </c>
      <c r="Z37" s="62">
        <v>82217360</v>
      </c>
    </row>
    <row r="38" spans="1:26" ht="13.5">
      <c r="A38" s="58" t="s">
        <v>59</v>
      </c>
      <c r="B38" s="19">
        <v>0</v>
      </c>
      <c r="C38" s="19">
        <v>0</v>
      </c>
      <c r="D38" s="59">
        <v>15151657</v>
      </c>
      <c r="E38" s="60">
        <v>15151657</v>
      </c>
      <c r="F38" s="60">
        <v>9523000</v>
      </c>
      <c r="G38" s="60">
        <v>9523000</v>
      </c>
      <c r="H38" s="60">
        <v>14125557</v>
      </c>
      <c r="I38" s="60">
        <v>14125557</v>
      </c>
      <c r="J38" s="60">
        <v>14125557</v>
      </c>
      <c r="K38" s="60">
        <v>14125557</v>
      </c>
      <c r="L38" s="60">
        <v>14125557</v>
      </c>
      <c r="M38" s="60">
        <v>14125557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14125557</v>
      </c>
      <c r="W38" s="60">
        <v>7575829</v>
      </c>
      <c r="X38" s="60">
        <v>6549728</v>
      </c>
      <c r="Y38" s="61">
        <v>86.46</v>
      </c>
      <c r="Z38" s="62">
        <v>15151657</v>
      </c>
    </row>
    <row r="39" spans="1:26" ht="13.5">
      <c r="A39" s="58" t="s">
        <v>60</v>
      </c>
      <c r="B39" s="19">
        <v>0</v>
      </c>
      <c r="C39" s="19">
        <v>0</v>
      </c>
      <c r="D39" s="59">
        <v>2096432702</v>
      </c>
      <c r="E39" s="60">
        <v>2096432702</v>
      </c>
      <c r="F39" s="60">
        <v>1498297523</v>
      </c>
      <c r="G39" s="60">
        <v>1563631352</v>
      </c>
      <c r="H39" s="60">
        <v>1706296005</v>
      </c>
      <c r="I39" s="60">
        <v>1706296005</v>
      </c>
      <c r="J39" s="60">
        <v>1671339106</v>
      </c>
      <c r="K39" s="60">
        <v>1735448279</v>
      </c>
      <c r="L39" s="60">
        <v>1704026136</v>
      </c>
      <c r="M39" s="60">
        <v>1704026136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1704026136</v>
      </c>
      <c r="W39" s="60">
        <v>1048216351</v>
      </c>
      <c r="X39" s="60">
        <v>655809785</v>
      </c>
      <c r="Y39" s="61">
        <v>62.56</v>
      </c>
      <c r="Z39" s="62">
        <v>2096432702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245015487</v>
      </c>
      <c r="C42" s="19">
        <v>0</v>
      </c>
      <c r="D42" s="59">
        <v>226542857</v>
      </c>
      <c r="E42" s="60">
        <v>226542857</v>
      </c>
      <c r="F42" s="60">
        <v>189743669</v>
      </c>
      <c r="G42" s="60">
        <v>-25832879</v>
      </c>
      <c r="H42" s="60">
        <v>-36415875</v>
      </c>
      <c r="I42" s="60">
        <v>127494915</v>
      </c>
      <c r="J42" s="60">
        <v>110072658</v>
      </c>
      <c r="K42" s="60">
        <v>60648930</v>
      </c>
      <c r="L42" s="60">
        <v>-25520516</v>
      </c>
      <c r="M42" s="60">
        <v>145201072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272695987</v>
      </c>
      <c r="W42" s="60">
        <v>132543183</v>
      </c>
      <c r="X42" s="60">
        <v>140152804</v>
      </c>
      <c r="Y42" s="61">
        <v>105.74</v>
      </c>
      <c r="Z42" s="62">
        <v>226542857</v>
      </c>
    </row>
    <row r="43" spans="1:26" ht="13.5">
      <c r="A43" s="58" t="s">
        <v>63</v>
      </c>
      <c r="B43" s="19">
        <v>-252068264</v>
      </c>
      <c r="C43" s="19">
        <v>0</v>
      </c>
      <c r="D43" s="59">
        <v>-252510557</v>
      </c>
      <c r="E43" s="60">
        <v>-252510557</v>
      </c>
      <c r="F43" s="60">
        <v>-3276183</v>
      </c>
      <c r="G43" s="60">
        <v>-2136915</v>
      </c>
      <c r="H43" s="60">
        <v>-41270028</v>
      </c>
      <c r="I43" s="60">
        <v>-46683126</v>
      </c>
      <c r="J43" s="60">
        <v>-23161071</v>
      </c>
      <c r="K43" s="60">
        <v>10530728</v>
      </c>
      <c r="L43" s="60">
        <v>-35966387</v>
      </c>
      <c r="M43" s="60">
        <v>-48596730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-95279856</v>
      </c>
      <c r="W43" s="60">
        <v>-136401570</v>
      </c>
      <c r="X43" s="60">
        <v>41121714</v>
      </c>
      <c r="Y43" s="61">
        <v>-30.15</v>
      </c>
      <c r="Z43" s="62">
        <v>-252510557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254240426</v>
      </c>
      <c r="C45" s="22">
        <v>0</v>
      </c>
      <c r="D45" s="99">
        <v>151691624</v>
      </c>
      <c r="E45" s="100">
        <v>151691624</v>
      </c>
      <c r="F45" s="100">
        <v>434717811</v>
      </c>
      <c r="G45" s="100">
        <v>406748017</v>
      </c>
      <c r="H45" s="100">
        <v>329062114</v>
      </c>
      <c r="I45" s="100">
        <v>329062114</v>
      </c>
      <c r="J45" s="100">
        <v>415973701</v>
      </c>
      <c r="K45" s="100">
        <v>487153359</v>
      </c>
      <c r="L45" s="100">
        <v>425666456</v>
      </c>
      <c r="M45" s="100">
        <v>425666456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425666456</v>
      </c>
      <c r="W45" s="100">
        <v>173800937</v>
      </c>
      <c r="X45" s="100">
        <v>251865519</v>
      </c>
      <c r="Y45" s="101">
        <v>144.92</v>
      </c>
      <c r="Z45" s="102">
        <v>151691624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5328079</v>
      </c>
      <c r="C49" s="52">
        <v>0</v>
      </c>
      <c r="D49" s="129">
        <v>8939354</v>
      </c>
      <c r="E49" s="54">
        <v>8162923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11589046</v>
      </c>
      <c r="W49" s="54">
        <v>0</v>
      </c>
      <c r="X49" s="54">
        <v>13176504</v>
      </c>
      <c r="Y49" s="54">
        <v>47195906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15253891</v>
      </c>
      <c r="C51" s="52">
        <v>0</v>
      </c>
      <c r="D51" s="129">
        <v>1302636</v>
      </c>
      <c r="E51" s="54">
        <v>133963486</v>
      </c>
      <c r="F51" s="54">
        <v>0</v>
      </c>
      <c r="G51" s="54">
        <v>0</v>
      </c>
      <c r="H51" s="54">
        <v>0</v>
      </c>
      <c r="I51" s="54">
        <v>44962</v>
      </c>
      <c r="J51" s="54">
        <v>0</v>
      </c>
      <c r="K51" s="54">
        <v>0</v>
      </c>
      <c r="L51" s="54">
        <v>0</v>
      </c>
      <c r="M51" s="54">
        <v>1506157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18373984</v>
      </c>
      <c r="W51" s="54">
        <v>9795036</v>
      </c>
      <c r="X51" s="54">
        <v>115907406</v>
      </c>
      <c r="Y51" s="54">
        <v>296147558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91.77133779289584</v>
      </c>
      <c r="E58" s="7">
        <f t="shared" si="6"/>
        <v>91.77133779289584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91.77133779289584</v>
      </c>
      <c r="X58" s="7">
        <f t="shared" si="6"/>
        <v>0</v>
      </c>
      <c r="Y58" s="7">
        <f t="shared" si="6"/>
        <v>0</v>
      </c>
      <c r="Z58" s="8">
        <f t="shared" si="6"/>
        <v>91.77133779289584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91.77133779289584</v>
      </c>
      <c r="E60" s="13">
        <f t="shared" si="7"/>
        <v>91.77133779289584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91.77133779289584</v>
      </c>
      <c r="X60" s="13">
        <f t="shared" si="7"/>
        <v>0</v>
      </c>
      <c r="Y60" s="13">
        <f t="shared" si="7"/>
        <v>0</v>
      </c>
      <c r="Z60" s="14">
        <f t="shared" si="7"/>
        <v>91.77133779289584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91.77133779289584</v>
      </c>
      <c r="E62" s="13">
        <f t="shared" si="7"/>
        <v>91.77133779289584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91.77133779289584</v>
      </c>
      <c r="X62" s="13">
        <f t="shared" si="7"/>
        <v>0</v>
      </c>
      <c r="Y62" s="13">
        <f t="shared" si="7"/>
        <v>0</v>
      </c>
      <c r="Z62" s="14">
        <f t="shared" si="7"/>
        <v>91.77133779289584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34776926</v>
      </c>
      <c r="C67" s="24"/>
      <c r="D67" s="25">
        <v>46140550</v>
      </c>
      <c r="E67" s="26">
        <v>46140550</v>
      </c>
      <c r="F67" s="26"/>
      <c r="G67" s="26"/>
      <c r="H67" s="26">
        <v>4519098</v>
      </c>
      <c r="I67" s="26">
        <v>4519098</v>
      </c>
      <c r="J67" s="26">
        <v>3280470</v>
      </c>
      <c r="K67" s="26">
        <v>5995461</v>
      </c>
      <c r="L67" s="26">
        <v>102040</v>
      </c>
      <c r="M67" s="26">
        <v>9377971</v>
      </c>
      <c r="N67" s="26"/>
      <c r="O67" s="26"/>
      <c r="P67" s="26"/>
      <c r="Q67" s="26"/>
      <c r="R67" s="26"/>
      <c r="S67" s="26"/>
      <c r="T67" s="26"/>
      <c r="U67" s="26"/>
      <c r="V67" s="26">
        <v>13897069</v>
      </c>
      <c r="W67" s="26">
        <v>23070275</v>
      </c>
      <c r="X67" s="26"/>
      <c r="Y67" s="25"/>
      <c r="Z67" s="27">
        <v>46140550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29333307</v>
      </c>
      <c r="C69" s="19"/>
      <c r="D69" s="20">
        <v>46140550</v>
      </c>
      <c r="E69" s="21">
        <v>46140550</v>
      </c>
      <c r="F69" s="21"/>
      <c r="G69" s="21"/>
      <c r="H69" s="21">
        <v>4519098</v>
      </c>
      <c r="I69" s="21">
        <v>4519098</v>
      </c>
      <c r="J69" s="21">
        <v>3280470</v>
      </c>
      <c r="K69" s="21">
        <v>5995461</v>
      </c>
      <c r="L69" s="21">
        <v>102040</v>
      </c>
      <c r="M69" s="21">
        <v>9377971</v>
      </c>
      <c r="N69" s="21"/>
      <c r="O69" s="21"/>
      <c r="P69" s="21"/>
      <c r="Q69" s="21"/>
      <c r="R69" s="21"/>
      <c r="S69" s="21"/>
      <c r="T69" s="21"/>
      <c r="U69" s="21"/>
      <c r="V69" s="21">
        <v>13897069</v>
      </c>
      <c r="W69" s="21">
        <v>23070275</v>
      </c>
      <c r="X69" s="21"/>
      <c r="Y69" s="20"/>
      <c r="Z69" s="23">
        <v>46140550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>
        <v>46140550</v>
      </c>
      <c r="E71" s="21">
        <v>46140550</v>
      </c>
      <c r="F71" s="21"/>
      <c r="G71" s="21"/>
      <c r="H71" s="21">
        <v>4519098</v>
      </c>
      <c r="I71" s="21">
        <v>4519098</v>
      </c>
      <c r="J71" s="21">
        <v>3280470</v>
      </c>
      <c r="K71" s="21">
        <v>5995461</v>
      </c>
      <c r="L71" s="21">
        <v>102040</v>
      </c>
      <c r="M71" s="21">
        <v>9377971</v>
      </c>
      <c r="N71" s="21"/>
      <c r="O71" s="21"/>
      <c r="P71" s="21"/>
      <c r="Q71" s="21"/>
      <c r="R71" s="21"/>
      <c r="S71" s="21"/>
      <c r="T71" s="21"/>
      <c r="U71" s="21"/>
      <c r="V71" s="21">
        <v>13897069</v>
      </c>
      <c r="W71" s="21">
        <v>23070275</v>
      </c>
      <c r="X71" s="21"/>
      <c r="Y71" s="20"/>
      <c r="Z71" s="23">
        <v>46140550</v>
      </c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29333307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5443619</v>
      </c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42343800</v>
      </c>
      <c r="E76" s="34">
        <v>42343800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>
        <v>21171900</v>
      </c>
      <c r="X76" s="34"/>
      <c r="Y76" s="33"/>
      <c r="Z76" s="35">
        <v>42343800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>
        <v>42343800</v>
      </c>
      <c r="E78" s="21">
        <v>42343800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>
        <v>21171900</v>
      </c>
      <c r="X78" s="21"/>
      <c r="Y78" s="20"/>
      <c r="Z78" s="23">
        <v>42343800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>
        <v>42343800</v>
      </c>
      <c r="E80" s="21">
        <v>42343800</v>
      </c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>
        <v>21171900</v>
      </c>
      <c r="X80" s="21"/>
      <c r="Y80" s="20"/>
      <c r="Z80" s="23">
        <v>42343800</v>
      </c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20000000</v>
      </c>
      <c r="F5" s="358">
        <f t="shared" si="0"/>
        <v>20000000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10000000</v>
      </c>
      <c r="Y5" s="358">
        <f t="shared" si="0"/>
        <v>-10000000</v>
      </c>
      <c r="Z5" s="359">
        <f>+IF(X5&lt;&gt;0,+(Y5/X5)*100,0)</f>
        <v>-100</v>
      </c>
      <c r="AA5" s="360">
        <f>+AA6+AA8+AA11+AA13+AA15</f>
        <v>20000000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20000000</v>
      </c>
      <c r="F11" s="364">
        <f t="shared" si="3"/>
        <v>20000000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10000000</v>
      </c>
      <c r="Y11" s="364">
        <f t="shared" si="3"/>
        <v>-10000000</v>
      </c>
      <c r="Z11" s="365">
        <f>+IF(X11&lt;&gt;0,+(Y11/X11)*100,0)</f>
        <v>-100</v>
      </c>
      <c r="AA11" s="366">
        <f t="shared" si="3"/>
        <v>20000000</v>
      </c>
    </row>
    <row r="12" spans="1:27" ht="13.5">
      <c r="A12" s="291" t="s">
        <v>231</v>
      </c>
      <c r="B12" s="136"/>
      <c r="C12" s="60"/>
      <c r="D12" s="340"/>
      <c r="E12" s="60">
        <v>20000000</v>
      </c>
      <c r="F12" s="59">
        <v>20000000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10000000</v>
      </c>
      <c r="Y12" s="59">
        <v>-10000000</v>
      </c>
      <c r="Z12" s="61">
        <v>-100</v>
      </c>
      <c r="AA12" s="62">
        <v>20000000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5794400</v>
      </c>
      <c r="F40" s="345">
        <f t="shared" si="9"/>
        <v>5794400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2897200</v>
      </c>
      <c r="Y40" s="345">
        <f t="shared" si="9"/>
        <v>-2897200</v>
      </c>
      <c r="Z40" s="336">
        <f>+IF(X40&lt;&gt;0,+(Y40/X40)*100,0)</f>
        <v>-100</v>
      </c>
      <c r="AA40" s="350">
        <f>SUM(AA41:AA49)</f>
        <v>5794400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5794400</v>
      </c>
      <c r="F49" s="53">
        <v>5794400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2897200</v>
      </c>
      <c r="Y49" s="53">
        <v>-2897200</v>
      </c>
      <c r="Z49" s="94">
        <v>-100</v>
      </c>
      <c r="AA49" s="95">
        <v>5794400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25794400</v>
      </c>
      <c r="F60" s="264">
        <f t="shared" si="14"/>
        <v>25794400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12897200</v>
      </c>
      <c r="Y60" s="264">
        <f t="shared" si="14"/>
        <v>-12897200</v>
      </c>
      <c r="Z60" s="337">
        <f>+IF(X60&lt;&gt;0,+(Y60/X60)*100,0)</f>
        <v>-100</v>
      </c>
      <c r="AA60" s="232">
        <f>+AA57+AA54+AA51+AA40+AA37+AA34+AA22+AA5</f>
        <v>25794400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450339078</v>
      </c>
      <c r="D5" s="153">
        <f>SUM(D6:D8)</f>
        <v>0</v>
      </c>
      <c r="E5" s="154">
        <f t="shared" si="0"/>
        <v>194365605</v>
      </c>
      <c r="F5" s="100">
        <f t="shared" si="0"/>
        <v>194365605</v>
      </c>
      <c r="G5" s="100">
        <f t="shared" si="0"/>
        <v>209694149</v>
      </c>
      <c r="H5" s="100">
        <f t="shared" si="0"/>
        <v>5611282</v>
      </c>
      <c r="I5" s="100">
        <f t="shared" si="0"/>
        <v>-29363827</v>
      </c>
      <c r="J5" s="100">
        <f t="shared" si="0"/>
        <v>185941604</v>
      </c>
      <c r="K5" s="100">
        <f t="shared" si="0"/>
        <v>41595790</v>
      </c>
      <c r="L5" s="100">
        <f t="shared" si="0"/>
        <v>90175717</v>
      </c>
      <c r="M5" s="100">
        <f t="shared" si="0"/>
        <v>-8012025</v>
      </c>
      <c r="N5" s="100">
        <f t="shared" si="0"/>
        <v>123759482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309701086</v>
      </c>
      <c r="X5" s="100">
        <f t="shared" si="0"/>
        <v>97182803</v>
      </c>
      <c r="Y5" s="100">
        <f t="shared" si="0"/>
        <v>212518283</v>
      </c>
      <c r="Z5" s="137">
        <f>+IF(X5&lt;&gt;0,+(Y5/X5)*100,0)</f>
        <v>218.67889836435364</v>
      </c>
      <c r="AA5" s="153">
        <f>SUM(AA6:AA8)</f>
        <v>194365605</v>
      </c>
    </row>
    <row r="6" spans="1:27" ht="13.5">
      <c r="A6" s="138" t="s">
        <v>75</v>
      </c>
      <c r="B6" s="136"/>
      <c r="C6" s="155">
        <v>61312823</v>
      </c>
      <c r="D6" s="155"/>
      <c r="E6" s="156">
        <v>63163600</v>
      </c>
      <c r="F6" s="60">
        <v>63163600</v>
      </c>
      <c r="G6" s="60"/>
      <c r="H6" s="60"/>
      <c r="I6" s="60"/>
      <c r="J6" s="60"/>
      <c r="K6" s="60"/>
      <c r="L6" s="60">
        <v>3995329</v>
      </c>
      <c r="M6" s="60">
        <v>4537877</v>
      </c>
      <c r="N6" s="60">
        <v>8533206</v>
      </c>
      <c r="O6" s="60"/>
      <c r="P6" s="60"/>
      <c r="Q6" s="60"/>
      <c r="R6" s="60"/>
      <c r="S6" s="60"/>
      <c r="T6" s="60"/>
      <c r="U6" s="60"/>
      <c r="V6" s="60"/>
      <c r="W6" s="60">
        <v>8533206</v>
      </c>
      <c r="X6" s="60">
        <v>31581800</v>
      </c>
      <c r="Y6" s="60">
        <v>-23048594</v>
      </c>
      <c r="Z6" s="140">
        <v>-72.98</v>
      </c>
      <c r="AA6" s="155">
        <v>63163600</v>
      </c>
    </row>
    <row r="7" spans="1:27" ht="13.5">
      <c r="A7" s="138" t="s">
        <v>76</v>
      </c>
      <c r="B7" s="136"/>
      <c r="C7" s="157">
        <v>326679983</v>
      </c>
      <c r="D7" s="157"/>
      <c r="E7" s="158">
        <v>71989805</v>
      </c>
      <c r="F7" s="159">
        <v>71989805</v>
      </c>
      <c r="G7" s="159">
        <v>209694149</v>
      </c>
      <c r="H7" s="159">
        <v>5611282</v>
      </c>
      <c r="I7" s="159">
        <v>-29363827</v>
      </c>
      <c r="J7" s="159">
        <v>185941604</v>
      </c>
      <c r="K7" s="159">
        <v>41595790</v>
      </c>
      <c r="L7" s="159">
        <v>76428330</v>
      </c>
      <c r="M7" s="159">
        <v>-21488760</v>
      </c>
      <c r="N7" s="159">
        <v>96535360</v>
      </c>
      <c r="O7" s="159"/>
      <c r="P7" s="159"/>
      <c r="Q7" s="159"/>
      <c r="R7" s="159"/>
      <c r="S7" s="159"/>
      <c r="T7" s="159"/>
      <c r="U7" s="159"/>
      <c r="V7" s="159"/>
      <c r="W7" s="159">
        <v>282476964</v>
      </c>
      <c r="X7" s="159">
        <v>35994903</v>
      </c>
      <c r="Y7" s="159">
        <v>246482061</v>
      </c>
      <c r="Z7" s="141">
        <v>684.77</v>
      </c>
      <c r="AA7" s="157">
        <v>71989805</v>
      </c>
    </row>
    <row r="8" spans="1:27" ht="13.5">
      <c r="A8" s="138" t="s">
        <v>77</v>
      </c>
      <c r="B8" s="136"/>
      <c r="C8" s="155">
        <v>62346272</v>
      </c>
      <c r="D8" s="155"/>
      <c r="E8" s="156">
        <v>59212200</v>
      </c>
      <c r="F8" s="60">
        <v>59212200</v>
      </c>
      <c r="G8" s="60"/>
      <c r="H8" s="60"/>
      <c r="I8" s="60"/>
      <c r="J8" s="60"/>
      <c r="K8" s="60"/>
      <c r="L8" s="60">
        <v>9752058</v>
      </c>
      <c r="M8" s="60">
        <v>8938858</v>
      </c>
      <c r="N8" s="60">
        <v>18690916</v>
      </c>
      <c r="O8" s="60"/>
      <c r="P8" s="60"/>
      <c r="Q8" s="60"/>
      <c r="R8" s="60"/>
      <c r="S8" s="60"/>
      <c r="T8" s="60"/>
      <c r="U8" s="60"/>
      <c r="V8" s="60"/>
      <c r="W8" s="60">
        <v>18690916</v>
      </c>
      <c r="X8" s="60">
        <v>29606100</v>
      </c>
      <c r="Y8" s="60">
        <v>-10915184</v>
      </c>
      <c r="Z8" s="140">
        <v>-36.87</v>
      </c>
      <c r="AA8" s="155">
        <v>59212200</v>
      </c>
    </row>
    <row r="9" spans="1:27" ht="13.5">
      <c r="A9" s="135" t="s">
        <v>78</v>
      </c>
      <c r="B9" s="136"/>
      <c r="C9" s="153">
        <f aca="true" t="shared" si="1" ref="C9:Y9">SUM(C10:C14)</f>
        <v>45421005</v>
      </c>
      <c r="D9" s="153">
        <f>SUM(D10:D14)</f>
        <v>0</v>
      </c>
      <c r="E9" s="154">
        <f t="shared" si="1"/>
        <v>37651700</v>
      </c>
      <c r="F9" s="100">
        <f t="shared" si="1"/>
        <v>37651700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3301737</v>
      </c>
      <c r="M9" s="100">
        <f t="shared" si="1"/>
        <v>3663579</v>
      </c>
      <c r="N9" s="100">
        <f t="shared" si="1"/>
        <v>6965316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6965316</v>
      </c>
      <c r="X9" s="100">
        <f t="shared" si="1"/>
        <v>18825850</v>
      </c>
      <c r="Y9" s="100">
        <f t="shared" si="1"/>
        <v>-11860534</v>
      </c>
      <c r="Z9" s="137">
        <f>+IF(X9&lt;&gt;0,+(Y9/X9)*100,0)</f>
        <v>-63.001319993519544</v>
      </c>
      <c r="AA9" s="153">
        <f>SUM(AA10:AA14)</f>
        <v>37651700</v>
      </c>
    </row>
    <row r="10" spans="1:27" ht="13.5">
      <c r="A10" s="138" t="s">
        <v>79</v>
      </c>
      <c r="B10" s="136"/>
      <c r="C10" s="155">
        <v>2204121</v>
      </c>
      <c r="D10" s="155"/>
      <c r="E10" s="156">
        <v>11005800</v>
      </c>
      <c r="F10" s="60">
        <v>11005800</v>
      </c>
      <c r="G10" s="60"/>
      <c r="H10" s="60"/>
      <c r="I10" s="60"/>
      <c r="J10" s="60"/>
      <c r="K10" s="60"/>
      <c r="L10" s="60">
        <v>767011</v>
      </c>
      <c r="M10" s="60">
        <v>-2679476</v>
      </c>
      <c r="N10" s="60">
        <v>-1912465</v>
      </c>
      <c r="O10" s="60"/>
      <c r="P10" s="60"/>
      <c r="Q10" s="60"/>
      <c r="R10" s="60"/>
      <c r="S10" s="60"/>
      <c r="T10" s="60"/>
      <c r="U10" s="60"/>
      <c r="V10" s="60"/>
      <c r="W10" s="60">
        <v>-1912465</v>
      </c>
      <c r="X10" s="60">
        <v>5502900</v>
      </c>
      <c r="Y10" s="60">
        <v>-7415365</v>
      </c>
      <c r="Z10" s="140">
        <v>-134.75</v>
      </c>
      <c r="AA10" s="155">
        <v>11005800</v>
      </c>
    </row>
    <row r="11" spans="1:27" ht="13.5">
      <c r="A11" s="138" t="s">
        <v>80</v>
      </c>
      <c r="B11" s="136"/>
      <c r="C11" s="155">
        <v>1303398</v>
      </c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34219146</v>
      </c>
      <c r="D12" s="155"/>
      <c r="E12" s="156">
        <v>26645900</v>
      </c>
      <c r="F12" s="60">
        <v>26645900</v>
      </c>
      <c r="G12" s="60"/>
      <c r="H12" s="60"/>
      <c r="I12" s="60"/>
      <c r="J12" s="60"/>
      <c r="K12" s="60"/>
      <c r="L12" s="60">
        <v>2258251</v>
      </c>
      <c r="M12" s="60">
        <v>6066580</v>
      </c>
      <c r="N12" s="60">
        <v>8324831</v>
      </c>
      <c r="O12" s="60"/>
      <c r="P12" s="60"/>
      <c r="Q12" s="60"/>
      <c r="R12" s="60"/>
      <c r="S12" s="60"/>
      <c r="T12" s="60"/>
      <c r="U12" s="60"/>
      <c r="V12" s="60"/>
      <c r="W12" s="60">
        <v>8324831</v>
      </c>
      <c r="X12" s="60">
        <v>13322950</v>
      </c>
      <c r="Y12" s="60">
        <v>-4998119</v>
      </c>
      <c r="Z12" s="140">
        <v>-37.52</v>
      </c>
      <c r="AA12" s="155">
        <v>26645900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>
        <v>7694340</v>
      </c>
      <c r="D14" s="157"/>
      <c r="E14" s="158"/>
      <c r="F14" s="159"/>
      <c r="G14" s="159"/>
      <c r="H14" s="159"/>
      <c r="I14" s="159"/>
      <c r="J14" s="159"/>
      <c r="K14" s="159"/>
      <c r="L14" s="159">
        <v>276475</v>
      </c>
      <c r="M14" s="159">
        <v>276475</v>
      </c>
      <c r="N14" s="159">
        <v>552950</v>
      </c>
      <c r="O14" s="159"/>
      <c r="P14" s="159"/>
      <c r="Q14" s="159"/>
      <c r="R14" s="159"/>
      <c r="S14" s="159"/>
      <c r="T14" s="159"/>
      <c r="U14" s="159"/>
      <c r="V14" s="159"/>
      <c r="W14" s="159">
        <v>552950</v>
      </c>
      <c r="X14" s="159"/>
      <c r="Y14" s="159">
        <v>552950</v>
      </c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24058803</v>
      </c>
      <c r="D15" s="153">
        <f>SUM(D16:D18)</f>
        <v>0</v>
      </c>
      <c r="E15" s="154">
        <f t="shared" si="2"/>
        <v>27133450</v>
      </c>
      <c r="F15" s="100">
        <f t="shared" si="2"/>
        <v>27133450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1564849</v>
      </c>
      <c r="M15" s="100">
        <f t="shared" si="2"/>
        <v>1077653</v>
      </c>
      <c r="N15" s="100">
        <f t="shared" si="2"/>
        <v>2642502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2642502</v>
      </c>
      <c r="X15" s="100">
        <f t="shared" si="2"/>
        <v>13566725</v>
      </c>
      <c r="Y15" s="100">
        <f t="shared" si="2"/>
        <v>-10924223</v>
      </c>
      <c r="Z15" s="137">
        <f>+IF(X15&lt;&gt;0,+(Y15/X15)*100,0)</f>
        <v>-80.52218202992985</v>
      </c>
      <c r="AA15" s="153">
        <f>SUM(AA16:AA18)</f>
        <v>27133450</v>
      </c>
    </row>
    <row r="16" spans="1:27" ht="13.5">
      <c r="A16" s="138" t="s">
        <v>85</v>
      </c>
      <c r="B16" s="136"/>
      <c r="C16" s="155">
        <v>10591449</v>
      </c>
      <c r="D16" s="155"/>
      <c r="E16" s="156">
        <v>7255900</v>
      </c>
      <c r="F16" s="60">
        <v>7255900</v>
      </c>
      <c r="G16" s="60"/>
      <c r="H16" s="60"/>
      <c r="I16" s="60"/>
      <c r="J16" s="60"/>
      <c r="K16" s="60"/>
      <c r="L16" s="60">
        <v>851633</v>
      </c>
      <c r="M16" s="60">
        <v>-3750103</v>
      </c>
      <c r="N16" s="60">
        <v>-2898470</v>
      </c>
      <c r="O16" s="60"/>
      <c r="P16" s="60"/>
      <c r="Q16" s="60"/>
      <c r="R16" s="60"/>
      <c r="S16" s="60"/>
      <c r="T16" s="60"/>
      <c r="U16" s="60"/>
      <c r="V16" s="60"/>
      <c r="W16" s="60">
        <v>-2898470</v>
      </c>
      <c r="X16" s="60">
        <v>3627950</v>
      </c>
      <c r="Y16" s="60">
        <v>-6526420</v>
      </c>
      <c r="Z16" s="140">
        <v>-179.89</v>
      </c>
      <c r="AA16" s="155">
        <v>7255900</v>
      </c>
    </row>
    <row r="17" spans="1:27" ht="13.5">
      <c r="A17" s="138" t="s">
        <v>86</v>
      </c>
      <c r="B17" s="136"/>
      <c r="C17" s="155">
        <v>11598300</v>
      </c>
      <c r="D17" s="155"/>
      <c r="E17" s="156">
        <v>5182450</v>
      </c>
      <c r="F17" s="60">
        <v>5182450</v>
      </c>
      <c r="G17" s="60"/>
      <c r="H17" s="60"/>
      <c r="I17" s="60"/>
      <c r="J17" s="60"/>
      <c r="K17" s="60"/>
      <c r="L17" s="60">
        <v>446818</v>
      </c>
      <c r="M17" s="60">
        <v>89015</v>
      </c>
      <c r="N17" s="60">
        <v>535833</v>
      </c>
      <c r="O17" s="60"/>
      <c r="P17" s="60"/>
      <c r="Q17" s="60"/>
      <c r="R17" s="60"/>
      <c r="S17" s="60"/>
      <c r="T17" s="60"/>
      <c r="U17" s="60"/>
      <c r="V17" s="60"/>
      <c r="W17" s="60">
        <v>535833</v>
      </c>
      <c r="X17" s="60">
        <v>2591225</v>
      </c>
      <c r="Y17" s="60">
        <v>-2055392</v>
      </c>
      <c r="Z17" s="140">
        <v>-79.32</v>
      </c>
      <c r="AA17" s="155">
        <v>5182450</v>
      </c>
    </row>
    <row r="18" spans="1:27" ht="13.5">
      <c r="A18" s="138" t="s">
        <v>87</v>
      </c>
      <c r="B18" s="136"/>
      <c r="C18" s="155">
        <v>1869054</v>
      </c>
      <c r="D18" s="155"/>
      <c r="E18" s="156">
        <v>14695100</v>
      </c>
      <c r="F18" s="60">
        <v>14695100</v>
      </c>
      <c r="G18" s="60"/>
      <c r="H18" s="60"/>
      <c r="I18" s="60"/>
      <c r="J18" s="60"/>
      <c r="K18" s="60"/>
      <c r="L18" s="60">
        <v>266398</v>
      </c>
      <c r="M18" s="60">
        <v>4738741</v>
      </c>
      <c r="N18" s="60">
        <v>5005139</v>
      </c>
      <c r="O18" s="60"/>
      <c r="P18" s="60"/>
      <c r="Q18" s="60"/>
      <c r="R18" s="60"/>
      <c r="S18" s="60"/>
      <c r="T18" s="60"/>
      <c r="U18" s="60"/>
      <c r="V18" s="60"/>
      <c r="W18" s="60">
        <v>5005139</v>
      </c>
      <c r="X18" s="60">
        <v>7347550</v>
      </c>
      <c r="Y18" s="60">
        <v>-2342411</v>
      </c>
      <c r="Z18" s="140">
        <v>-31.88</v>
      </c>
      <c r="AA18" s="155">
        <v>14695100</v>
      </c>
    </row>
    <row r="19" spans="1:27" ht="13.5">
      <c r="A19" s="135" t="s">
        <v>88</v>
      </c>
      <c r="B19" s="142"/>
      <c r="C19" s="153">
        <f aca="true" t="shared" si="3" ref="C19:Y19">SUM(C20:C23)</f>
        <v>231792879</v>
      </c>
      <c r="D19" s="153">
        <f>SUM(D20:D23)</f>
        <v>0</v>
      </c>
      <c r="E19" s="154">
        <f t="shared" si="3"/>
        <v>276050100</v>
      </c>
      <c r="F19" s="100">
        <f t="shared" si="3"/>
        <v>276050100</v>
      </c>
      <c r="G19" s="100">
        <f t="shared" si="3"/>
        <v>0</v>
      </c>
      <c r="H19" s="100">
        <f t="shared" si="3"/>
        <v>0</v>
      </c>
      <c r="I19" s="100">
        <f t="shared" si="3"/>
        <v>4519098</v>
      </c>
      <c r="J19" s="100">
        <f t="shared" si="3"/>
        <v>4519098</v>
      </c>
      <c r="K19" s="100">
        <f t="shared" si="3"/>
        <v>3280470</v>
      </c>
      <c r="L19" s="100">
        <f t="shared" si="3"/>
        <v>28456713</v>
      </c>
      <c r="M19" s="100">
        <f t="shared" si="3"/>
        <v>25272392</v>
      </c>
      <c r="N19" s="100">
        <f t="shared" si="3"/>
        <v>57009575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61528673</v>
      </c>
      <c r="X19" s="100">
        <f t="shared" si="3"/>
        <v>138025050</v>
      </c>
      <c r="Y19" s="100">
        <f t="shared" si="3"/>
        <v>-76496377</v>
      </c>
      <c r="Z19" s="137">
        <f>+IF(X19&lt;&gt;0,+(Y19/X19)*100,0)</f>
        <v>-55.42209693095565</v>
      </c>
      <c r="AA19" s="153">
        <f>SUM(AA20:AA23)</f>
        <v>276050100</v>
      </c>
    </row>
    <row r="20" spans="1:27" ht="13.5">
      <c r="A20" s="138" t="s">
        <v>89</v>
      </c>
      <c r="B20" s="136"/>
      <c r="C20" s="155">
        <v>12329893</v>
      </c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205547691</v>
      </c>
      <c r="D21" s="155"/>
      <c r="E21" s="156">
        <v>276050100</v>
      </c>
      <c r="F21" s="60">
        <v>276050100</v>
      </c>
      <c r="G21" s="60"/>
      <c r="H21" s="60"/>
      <c r="I21" s="60">
        <v>4519098</v>
      </c>
      <c r="J21" s="60">
        <v>4519098</v>
      </c>
      <c r="K21" s="60">
        <v>3280470</v>
      </c>
      <c r="L21" s="60">
        <v>28456713</v>
      </c>
      <c r="M21" s="60">
        <v>25272392</v>
      </c>
      <c r="N21" s="60">
        <v>57009575</v>
      </c>
      <c r="O21" s="60"/>
      <c r="P21" s="60"/>
      <c r="Q21" s="60"/>
      <c r="R21" s="60"/>
      <c r="S21" s="60"/>
      <c r="T21" s="60"/>
      <c r="U21" s="60"/>
      <c r="V21" s="60"/>
      <c r="W21" s="60">
        <v>61528673</v>
      </c>
      <c r="X21" s="60">
        <v>138025050</v>
      </c>
      <c r="Y21" s="60">
        <v>-76496377</v>
      </c>
      <c r="Z21" s="140">
        <v>-55.42</v>
      </c>
      <c r="AA21" s="155">
        <v>276050100</v>
      </c>
    </row>
    <row r="22" spans="1:27" ht="13.5">
      <c r="A22" s="138" t="s">
        <v>91</v>
      </c>
      <c r="B22" s="136"/>
      <c r="C22" s="157">
        <v>13915295</v>
      </c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>
        <v>311796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751923561</v>
      </c>
      <c r="D25" s="168">
        <f>+D5+D9+D15+D19+D24</f>
        <v>0</v>
      </c>
      <c r="E25" s="169">
        <f t="shared" si="4"/>
        <v>535200855</v>
      </c>
      <c r="F25" s="73">
        <f t="shared" si="4"/>
        <v>535200855</v>
      </c>
      <c r="G25" s="73">
        <f t="shared" si="4"/>
        <v>209694149</v>
      </c>
      <c r="H25" s="73">
        <f t="shared" si="4"/>
        <v>5611282</v>
      </c>
      <c r="I25" s="73">
        <f t="shared" si="4"/>
        <v>-24844729</v>
      </c>
      <c r="J25" s="73">
        <f t="shared" si="4"/>
        <v>190460702</v>
      </c>
      <c r="K25" s="73">
        <f t="shared" si="4"/>
        <v>44876260</v>
      </c>
      <c r="L25" s="73">
        <f t="shared" si="4"/>
        <v>123499016</v>
      </c>
      <c r="M25" s="73">
        <f t="shared" si="4"/>
        <v>22001599</v>
      </c>
      <c r="N25" s="73">
        <f t="shared" si="4"/>
        <v>190376875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380837577</v>
      </c>
      <c r="X25" s="73">
        <f t="shared" si="4"/>
        <v>267600428</v>
      </c>
      <c r="Y25" s="73">
        <f t="shared" si="4"/>
        <v>113237149</v>
      </c>
      <c r="Z25" s="170">
        <f>+IF(X25&lt;&gt;0,+(Y25/X25)*100,0)</f>
        <v>42.31575780588812</v>
      </c>
      <c r="AA25" s="168">
        <f>+AA5+AA9+AA15+AA19+AA24</f>
        <v>535200855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211014164</v>
      </c>
      <c r="D28" s="153">
        <f>SUM(D29:D31)</f>
        <v>0</v>
      </c>
      <c r="E28" s="154">
        <f t="shared" si="5"/>
        <v>194365605</v>
      </c>
      <c r="F28" s="100">
        <f t="shared" si="5"/>
        <v>194365605</v>
      </c>
      <c r="G28" s="100">
        <f t="shared" si="5"/>
        <v>20417145</v>
      </c>
      <c r="H28" s="100">
        <f t="shared" si="5"/>
        <v>10355080</v>
      </c>
      <c r="I28" s="100">
        <f t="shared" si="5"/>
        <v>81041973</v>
      </c>
      <c r="J28" s="100">
        <f t="shared" si="5"/>
        <v>111814198</v>
      </c>
      <c r="K28" s="100">
        <f t="shared" si="5"/>
        <v>39874025</v>
      </c>
      <c r="L28" s="100">
        <f t="shared" si="5"/>
        <v>30688839</v>
      </c>
      <c r="M28" s="100">
        <f t="shared" si="5"/>
        <v>15991121</v>
      </c>
      <c r="N28" s="100">
        <f t="shared" si="5"/>
        <v>86553985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198368183</v>
      </c>
      <c r="X28" s="100">
        <f t="shared" si="5"/>
        <v>97182803</v>
      </c>
      <c r="Y28" s="100">
        <f t="shared" si="5"/>
        <v>101185380</v>
      </c>
      <c r="Z28" s="137">
        <f>+IF(X28&lt;&gt;0,+(Y28/X28)*100,0)</f>
        <v>104.1186062517666</v>
      </c>
      <c r="AA28" s="153">
        <f>SUM(AA29:AA31)</f>
        <v>194365605</v>
      </c>
    </row>
    <row r="29" spans="1:27" ht="13.5">
      <c r="A29" s="138" t="s">
        <v>75</v>
      </c>
      <c r="B29" s="136"/>
      <c r="C29" s="155">
        <v>61312823</v>
      </c>
      <c r="D29" s="155"/>
      <c r="E29" s="156">
        <v>63163600</v>
      </c>
      <c r="F29" s="60">
        <v>63163600</v>
      </c>
      <c r="G29" s="60"/>
      <c r="H29" s="60"/>
      <c r="I29" s="60"/>
      <c r="J29" s="60"/>
      <c r="K29" s="60"/>
      <c r="L29" s="60">
        <v>4909270</v>
      </c>
      <c r="M29" s="60">
        <v>5451818</v>
      </c>
      <c r="N29" s="60">
        <v>10361088</v>
      </c>
      <c r="O29" s="60"/>
      <c r="P29" s="60"/>
      <c r="Q29" s="60"/>
      <c r="R29" s="60"/>
      <c r="S29" s="60"/>
      <c r="T29" s="60"/>
      <c r="U29" s="60"/>
      <c r="V29" s="60"/>
      <c r="W29" s="60">
        <v>10361088</v>
      </c>
      <c r="X29" s="60">
        <v>31581800</v>
      </c>
      <c r="Y29" s="60">
        <v>-21220712</v>
      </c>
      <c r="Z29" s="140">
        <v>-67.19</v>
      </c>
      <c r="AA29" s="155">
        <v>63163600</v>
      </c>
    </row>
    <row r="30" spans="1:27" ht="13.5">
      <c r="A30" s="138" t="s">
        <v>76</v>
      </c>
      <c r="B30" s="136"/>
      <c r="C30" s="157">
        <v>87355069</v>
      </c>
      <c r="D30" s="157"/>
      <c r="E30" s="158">
        <v>71989805</v>
      </c>
      <c r="F30" s="159">
        <v>71989805</v>
      </c>
      <c r="G30" s="159">
        <v>20417145</v>
      </c>
      <c r="H30" s="159">
        <v>10355080</v>
      </c>
      <c r="I30" s="159">
        <v>81041973</v>
      </c>
      <c r="J30" s="159">
        <v>111814198</v>
      </c>
      <c r="K30" s="159">
        <v>39874025</v>
      </c>
      <c r="L30" s="159">
        <v>16027510</v>
      </c>
      <c r="M30" s="159">
        <v>1600445</v>
      </c>
      <c r="N30" s="159">
        <v>57501980</v>
      </c>
      <c r="O30" s="159"/>
      <c r="P30" s="159"/>
      <c r="Q30" s="159"/>
      <c r="R30" s="159"/>
      <c r="S30" s="159"/>
      <c r="T30" s="159"/>
      <c r="U30" s="159"/>
      <c r="V30" s="159"/>
      <c r="W30" s="159">
        <v>169316178</v>
      </c>
      <c r="X30" s="159">
        <v>35994903</v>
      </c>
      <c r="Y30" s="159">
        <v>133321275</v>
      </c>
      <c r="Z30" s="141">
        <v>370.39</v>
      </c>
      <c r="AA30" s="157">
        <v>71989805</v>
      </c>
    </row>
    <row r="31" spans="1:27" ht="13.5">
      <c r="A31" s="138" t="s">
        <v>77</v>
      </c>
      <c r="B31" s="136"/>
      <c r="C31" s="155">
        <v>62346272</v>
      </c>
      <c r="D31" s="155"/>
      <c r="E31" s="156">
        <v>59212200</v>
      </c>
      <c r="F31" s="60">
        <v>59212200</v>
      </c>
      <c r="G31" s="60"/>
      <c r="H31" s="60"/>
      <c r="I31" s="60"/>
      <c r="J31" s="60"/>
      <c r="K31" s="60"/>
      <c r="L31" s="60">
        <v>9752059</v>
      </c>
      <c r="M31" s="60">
        <v>8938858</v>
      </c>
      <c r="N31" s="60">
        <v>18690917</v>
      </c>
      <c r="O31" s="60"/>
      <c r="P31" s="60"/>
      <c r="Q31" s="60"/>
      <c r="R31" s="60"/>
      <c r="S31" s="60"/>
      <c r="T31" s="60"/>
      <c r="U31" s="60"/>
      <c r="V31" s="60"/>
      <c r="W31" s="60">
        <v>18690917</v>
      </c>
      <c r="X31" s="60">
        <v>29606100</v>
      </c>
      <c r="Y31" s="60">
        <v>-10915183</v>
      </c>
      <c r="Z31" s="140">
        <v>-36.87</v>
      </c>
      <c r="AA31" s="155">
        <v>59212200</v>
      </c>
    </row>
    <row r="32" spans="1:27" ht="13.5">
      <c r="A32" s="135" t="s">
        <v>78</v>
      </c>
      <c r="B32" s="136"/>
      <c r="C32" s="153">
        <f aca="true" t="shared" si="6" ref="C32:Y32">SUM(C33:C37)</f>
        <v>45421005</v>
      </c>
      <c r="D32" s="153">
        <f>SUM(D33:D37)</f>
        <v>0</v>
      </c>
      <c r="E32" s="154">
        <f t="shared" si="6"/>
        <v>37651700</v>
      </c>
      <c r="F32" s="100">
        <f t="shared" si="6"/>
        <v>37651700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3301736</v>
      </c>
      <c r="M32" s="100">
        <f t="shared" si="6"/>
        <v>3663579</v>
      </c>
      <c r="N32" s="100">
        <f t="shared" si="6"/>
        <v>6965315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6965315</v>
      </c>
      <c r="X32" s="100">
        <f t="shared" si="6"/>
        <v>18825850</v>
      </c>
      <c r="Y32" s="100">
        <f t="shared" si="6"/>
        <v>-11860535</v>
      </c>
      <c r="Z32" s="137">
        <f>+IF(X32&lt;&gt;0,+(Y32/X32)*100,0)</f>
        <v>-63.001325305364695</v>
      </c>
      <c r="AA32" s="153">
        <f>SUM(AA33:AA37)</f>
        <v>37651700</v>
      </c>
    </row>
    <row r="33" spans="1:27" ht="13.5">
      <c r="A33" s="138" t="s">
        <v>79</v>
      </c>
      <c r="B33" s="136"/>
      <c r="C33" s="155">
        <v>2204121</v>
      </c>
      <c r="D33" s="155"/>
      <c r="E33" s="156">
        <v>11005800</v>
      </c>
      <c r="F33" s="60">
        <v>11005800</v>
      </c>
      <c r="G33" s="60"/>
      <c r="H33" s="60"/>
      <c r="I33" s="60"/>
      <c r="J33" s="60"/>
      <c r="K33" s="60"/>
      <c r="L33" s="60">
        <v>767011</v>
      </c>
      <c r="M33" s="60">
        <v>-2679476</v>
      </c>
      <c r="N33" s="60">
        <v>-1912465</v>
      </c>
      <c r="O33" s="60"/>
      <c r="P33" s="60"/>
      <c r="Q33" s="60"/>
      <c r="R33" s="60"/>
      <c r="S33" s="60"/>
      <c r="T33" s="60"/>
      <c r="U33" s="60"/>
      <c r="V33" s="60"/>
      <c r="W33" s="60">
        <v>-1912465</v>
      </c>
      <c r="X33" s="60">
        <v>5502900</v>
      </c>
      <c r="Y33" s="60">
        <v>-7415365</v>
      </c>
      <c r="Z33" s="140">
        <v>-134.75</v>
      </c>
      <c r="AA33" s="155">
        <v>11005800</v>
      </c>
    </row>
    <row r="34" spans="1:27" ht="13.5">
      <c r="A34" s="138" t="s">
        <v>80</v>
      </c>
      <c r="B34" s="136"/>
      <c r="C34" s="155">
        <v>1303398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34219146</v>
      </c>
      <c r="D35" s="155"/>
      <c r="E35" s="156">
        <v>26645900</v>
      </c>
      <c r="F35" s="60">
        <v>26645900</v>
      </c>
      <c r="G35" s="60"/>
      <c r="H35" s="60"/>
      <c r="I35" s="60"/>
      <c r="J35" s="60"/>
      <c r="K35" s="60"/>
      <c r="L35" s="60">
        <v>2258250</v>
      </c>
      <c r="M35" s="60">
        <v>6066580</v>
      </c>
      <c r="N35" s="60">
        <v>8324830</v>
      </c>
      <c r="O35" s="60"/>
      <c r="P35" s="60"/>
      <c r="Q35" s="60"/>
      <c r="R35" s="60"/>
      <c r="S35" s="60"/>
      <c r="T35" s="60"/>
      <c r="U35" s="60"/>
      <c r="V35" s="60"/>
      <c r="W35" s="60">
        <v>8324830</v>
      </c>
      <c r="X35" s="60">
        <v>13322950</v>
      </c>
      <c r="Y35" s="60">
        <v>-4998120</v>
      </c>
      <c r="Z35" s="140">
        <v>-37.52</v>
      </c>
      <c r="AA35" s="155">
        <v>26645900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>
        <v>7694340</v>
      </c>
      <c r="D37" s="157"/>
      <c r="E37" s="158"/>
      <c r="F37" s="159"/>
      <c r="G37" s="159"/>
      <c r="H37" s="159"/>
      <c r="I37" s="159"/>
      <c r="J37" s="159"/>
      <c r="K37" s="159"/>
      <c r="L37" s="159">
        <v>276475</v>
      </c>
      <c r="M37" s="159">
        <v>276475</v>
      </c>
      <c r="N37" s="159">
        <v>552950</v>
      </c>
      <c r="O37" s="159"/>
      <c r="P37" s="159"/>
      <c r="Q37" s="159"/>
      <c r="R37" s="159"/>
      <c r="S37" s="159"/>
      <c r="T37" s="159"/>
      <c r="U37" s="159"/>
      <c r="V37" s="159"/>
      <c r="W37" s="159">
        <v>552950</v>
      </c>
      <c r="X37" s="159"/>
      <c r="Y37" s="159">
        <v>552950</v>
      </c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24058803</v>
      </c>
      <c r="D38" s="153">
        <f>SUM(D39:D41)</f>
        <v>0</v>
      </c>
      <c r="E38" s="154">
        <f t="shared" si="7"/>
        <v>27133450</v>
      </c>
      <c r="F38" s="100">
        <f t="shared" si="7"/>
        <v>27133450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1564849</v>
      </c>
      <c r="M38" s="100">
        <f t="shared" si="7"/>
        <v>1077653</v>
      </c>
      <c r="N38" s="100">
        <f t="shared" si="7"/>
        <v>2642502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2642502</v>
      </c>
      <c r="X38" s="100">
        <f t="shared" si="7"/>
        <v>13566725</v>
      </c>
      <c r="Y38" s="100">
        <f t="shared" si="7"/>
        <v>-10924223</v>
      </c>
      <c r="Z38" s="137">
        <f>+IF(X38&lt;&gt;0,+(Y38/X38)*100,0)</f>
        <v>-80.52218202992985</v>
      </c>
      <c r="AA38" s="153">
        <f>SUM(AA39:AA41)</f>
        <v>27133450</v>
      </c>
    </row>
    <row r="39" spans="1:27" ht="13.5">
      <c r="A39" s="138" t="s">
        <v>85</v>
      </c>
      <c r="B39" s="136"/>
      <c r="C39" s="155">
        <v>10591449</v>
      </c>
      <c r="D39" s="155"/>
      <c r="E39" s="156">
        <v>7255900</v>
      </c>
      <c r="F39" s="60">
        <v>7255900</v>
      </c>
      <c r="G39" s="60"/>
      <c r="H39" s="60"/>
      <c r="I39" s="60"/>
      <c r="J39" s="60"/>
      <c r="K39" s="60"/>
      <c r="L39" s="60">
        <v>851633</v>
      </c>
      <c r="M39" s="60">
        <v>-3750103</v>
      </c>
      <c r="N39" s="60">
        <v>-2898470</v>
      </c>
      <c r="O39" s="60"/>
      <c r="P39" s="60"/>
      <c r="Q39" s="60"/>
      <c r="R39" s="60"/>
      <c r="S39" s="60"/>
      <c r="T39" s="60"/>
      <c r="U39" s="60"/>
      <c r="V39" s="60"/>
      <c r="W39" s="60">
        <v>-2898470</v>
      </c>
      <c r="X39" s="60">
        <v>3627950</v>
      </c>
      <c r="Y39" s="60">
        <v>-6526420</v>
      </c>
      <c r="Z39" s="140">
        <v>-179.89</v>
      </c>
      <c r="AA39" s="155">
        <v>7255900</v>
      </c>
    </row>
    <row r="40" spans="1:27" ht="13.5">
      <c r="A40" s="138" t="s">
        <v>86</v>
      </c>
      <c r="B40" s="136"/>
      <c r="C40" s="155">
        <v>11598300</v>
      </c>
      <c r="D40" s="155"/>
      <c r="E40" s="156">
        <v>5182450</v>
      </c>
      <c r="F40" s="60">
        <v>5182450</v>
      </c>
      <c r="G40" s="60"/>
      <c r="H40" s="60"/>
      <c r="I40" s="60"/>
      <c r="J40" s="60"/>
      <c r="K40" s="60"/>
      <c r="L40" s="60">
        <v>446818</v>
      </c>
      <c r="M40" s="60">
        <v>89015</v>
      </c>
      <c r="N40" s="60">
        <v>535833</v>
      </c>
      <c r="O40" s="60"/>
      <c r="P40" s="60"/>
      <c r="Q40" s="60"/>
      <c r="R40" s="60"/>
      <c r="S40" s="60"/>
      <c r="T40" s="60"/>
      <c r="U40" s="60"/>
      <c r="V40" s="60"/>
      <c r="W40" s="60">
        <v>535833</v>
      </c>
      <c r="X40" s="60">
        <v>2591225</v>
      </c>
      <c r="Y40" s="60">
        <v>-2055392</v>
      </c>
      <c r="Z40" s="140">
        <v>-79.32</v>
      </c>
      <c r="AA40" s="155">
        <v>5182450</v>
      </c>
    </row>
    <row r="41" spans="1:27" ht="13.5">
      <c r="A41" s="138" t="s">
        <v>87</v>
      </c>
      <c r="B41" s="136"/>
      <c r="C41" s="155">
        <v>1869054</v>
      </c>
      <c r="D41" s="155"/>
      <c r="E41" s="156">
        <v>14695100</v>
      </c>
      <c r="F41" s="60">
        <v>14695100</v>
      </c>
      <c r="G41" s="60"/>
      <c r="H41" s="60"/>
      <c r="I41" s="60"/>
      <c r="J41" s="60"/>
      <c r="K41" s="60"/>
      <c r="L41" s="60">
        <v>266398</v>
      </c>
      <c r="M41" s="60">
        <v>4738741</v>
      </c>
      <c r="N41" s="60">
        <v>5005139</v>
      </c>
      <c r="O41" s="60"/>
      <c r="P41" s="60"/>
      <c r="Q41" s="60"/>
      <c r="R41" s="60"/>
      <c r="S41" s="60"/>
      <c r="T41" s="60"/>
      <c r="U41" s="60"/>
      <c r="V41" s="60"/>
      <c r="W41" s="60">
        <v>5005139</v>
      </c>
      <c r="X41" s="60">
        <v>7347550</v>
      </c>
      <c r="Y41" s="60">
        <v>-2342411</v>
      </c>
      <c r="Z41" s="140">
        <v>-31.88</v>
      </c>
      <c r="AA41" s="155">
        <v>14695100</v>
      </c>
    </row>
    <row r="42" spans="1:27" ht="13.5">
      <c r="A42" s="135" t="s">
        <v>88</v>
      </c>
      <c r="B42" s="142"/>
      <c r="C42" s="153">
        <f aca="true" t="shared" si="8" ref="C42:Y42">SUM(C43:C46)</f>
        <v>231792879</v>
      </c>
      <c r="D42" s="153">
        <f>SUM(D43:D46)</f>
        <v>0</v>
      </c>
      <c r="E42" s="154">
        <f t="shared" si="8"/>
        <v>376469400</v>
      </c>
      <c r="F42" s="100">
        <f t="shared" si="8"/>
        <v>376469400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21547309</v>
      </c>
      <c r="M42" s="100">
        <f t="shared" si="8"/>
        <v>23979939</v>
      </c>
      <c r="N42" s="100">
        <f t="shared" si="8"/>
        <v>45527248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45527248</v>
      </c>
      <c r="X42" s="100">
        <f t="shared" si="8"/>
        <v>188234700</v>
      </c>
      <c r="Y42" s="100">
        <f t="shared" si="8"/>
        <v>-142707452</v>
      </c>
      <c r="Z42" s="137">
        <f>+IF(X42&lt;&gt;0,+(Y42/X42)*100,0)</f>
        <v>-75.81357316159028</v>
      </c>
      <c r="AA42" s="153">
        <f>SUM(AA43:AA46)</f>
        <v>376469400</v>
      </c>
    </row>
    <row r="43" spans="1:27" ht="13.5">
      <c r="A43" s="138" t="s">
        <v>89</v>
      </c>
      <c r="B43" s="136"/>
      <c r="C43" s="155">
        <v>12329893</v>
      </c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205547691</v>
      </c>
      <c r="D44" s="155"/>
      <c r="E44" s="156">
        <v>376469400</v>
      </c>
      <c r="F44" s="60">
        <v>376469400</v>
      </c>
      <c r="G44" s="60"/>
      <c r="H44" s="60"/>
      <c r="I44" s="60"/>
      <c r="J44" s="60"/>
      <c r="K44" s="60"/>
      <c r="L44" s="60">
        <v>21547309</v>
      </c>
      <c r="M44" s="60">
        <v>23979939</v>
      </c>
      <c r="N44" s="60">
        <v>45527248</v>
      </c>
      <c r="O44" s="60"/>
      <c r="P44" s="60"/>
      <c r="Q44" s="60"/>
      <c r="R44" s="60"/>
      <c r="S44" s="60"/>
      <c r="T44" s="60"/>
      <c r="U44" s="60"/>
      <c r="V44" s="60"/>
      <c r="W44" s="60">
        <v>45527248</v>
      </c>
      <c r="X44" s="60">
        <v>188234700</v>
      </c>
      <c r="Y44" s="60">
        <v>-142707452</v>
      </c>
      <c r="Z44" s="140">
        <v>-75.81</v>
      </c>
      <c r="AA44" s="155">
        <v>376469400</v>
      </c>
    </row>
    <row r="45" spans="1:27" ht="13.5">
      <c r="A45" s="138" t="s">
        <v>91</v>
      </c>
      <c r="B45" s="136"/>
      <c r="C45" s="157">
        <v>13915295</v>
      </c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>
        <v>311796</v>
      </c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512598647</v>
      </c>
      <c r="D48" s="168">
        <f>+D28+D32+D38+D42+D47</f>
        <v>0</v>
      </c>
      <c r="E48" s="169">
        <f t="shared" si="9"/>
        <v>635620155</v>
      </c>
      <c r="F48" s="73">
        <f t="shared" si="9"/>
        <v>635620155</v>
      </c>
      <c r="G48" s="73">
        <f t="shared" si="9"/>
        <v>20417145</v>
      </c>
      <c r="H48" s="73">
        <f t="shared" si="9"/>
        <v>10355080</v>
      </c>
      <c r="I48" s="73">
        <f t="shared" si="9"/>
        <v>81041973</v>
      </c>
      <c r="J48" s="73">
        <f t="shared" si="9"/>
        <v>111814198</v>
      </c>
      <c r="K48" s="73">
        <f t="shared" si="9"/>
        <v>39874025</v>
      </c>
      <c r="L48" s="73">
        <f t="shared" si="9"/>
        <v>57102733</v>
      </c>
      <c r="M48" s="73">
        <f t="shared" si="9"/>
        <v>44712292</v>
      </c>
      <c r="N48" s="73">
        <f t="shared" si="9"/>
        <v>141689050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253503248</v>
      </c>
      <c r="X48" s="73">
        <f t="shared" si="9"/>
        <v>317810078</v>
      </c>
      <c r="Y48" s="73">
        <f t="shared" si="9"/>
        <v>-64306830</v>
      </c>
      <c r="Z48" s="170">
        <f>+IF(X48&lt;&gt;0,+(Y48/X48)*100,0)</f>
        <v>-20.23435833271467</v>
      </c>
      <c r="AA48" s="168">
        <f>+AA28+AA32+AA38+AA42+AA47</f>
        <v>635620155</v>
      </c>
    </row>
    <row r="49" spans="1:27" ht="13.5">
      <c r="A49" s="148" t="s">
        <v>49</v>
      </c>
      <c r="B49" s="149"/>
      <c r="C49" s="171">
        <f aca="true" t="shared" si="10" ref="C49:Y49">+C25-C48</f>
        <v>239324914</v>
      </c>
      <c r="D49" s="171">
        <f>+D25-D48</f>
        <v>0</v>
      </c>
      <c r="E49" s="172">
        <f t="shared" si="10"/>
        <v>-100419300</v>
      </c>
      <c r="F49" s="173">
        <f t="shared" si="10"/>
        <v>-100419300</v>
      </c>
      <c r="G49" s="173">
        <f t="shared" si="10"/>
        <v>189277004</v>
      </c>
      <c r="H49" s="173">
        <f t="shared" si="10"/>
        <v>-4743798</v>
      </c>
      <c r="I49" s="173">
        <f t="shared" si="10"/>
        <v>-105886702</v>
      </c>
      <c r="J49" s="173">
        <f t="shared" si="10"/>
        <v>78646504</v>
      </c>
      <c r="K49" s="173">
        <f t="shared" si="10"/>
        <v>5002235</v>
      </c>
      <c r="L49" s="173">
        <f t="shared" si="10"/>
        <v>66396283</v>
      </c>
      <c r="M49" s="173">
        <f t="shared" si="10"/>
        <v>-22710693</v>
      </c>
      <c r="N49" s="173">
        <f t="shared" si="10"/>
        <v>48687825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127334329</v>
      </c>
      <c r="X49" s="173">
        <f>IF(F25=F48,0,X25-X48)</f>
        <v>-50209650</v>
      </c>
      <c r="Y49" s="173">
        <f t="shared" si="10"/>
        <v>177543979</v>
      </c>
      <c r="Z49" s="174">
        <f>+IF(X49&lt;&gt;0,+(Y49/X49)*100,0)</f>
        <v>-353.60529101477505</v>
      </c>
      <c r="AA49" s="171">
        <f>+AA25-AA48</f>
        <v>-100419300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46140550</v>
      </c>
      <c r="F8" s="60">
        <v>46140550</v>
      </c>
      <c r="G8" s="60">
        <v>0</v>
      </c>
      <c r="H8" s="60">
        <v>0</v>
      </c>
      <c r="I8" s="60">
        <v>4519098</v>
      </c>
      <c r="J8" s="60">
        <v>4519098</v>
      </c>
      <c r="K8" s="60">
        <v>3280470</v>
      </c>
      <c r="L8" s="60">
        <v>5995461</v>
      </c>
      <c r="M8" s="60">
        <v>102040</v>
      </c>
      <c r="N8" s="60">
        <v>9377971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13897069</v>
      </c>
      <c r="X8" s="60">
        <v>23070275</v>
      </c>
      <c r="Y8" s="60">
        <v>-9173206</v>
      </c>
      <c r="Z8" s="140">
        <v>-39.76</v>
      </c>
      <c r="AA8" s="155">
        <v>46140550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29333307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17954137</v>
      </c>
      <c r="D13" s="155">
        <v>0</v>
      </c>
      <c r="E13" s="156">
        <v>18376000</v>
      </c>
      <c r="F13" s="60">
        <v>18376000</v>
      </c>
      <c r="G13" s="60">
        <v>0</v>
      </c>
      <c r="H13" s="60">
        <v>2766592</v>
      </c>
      <c r="I13" s="60">
        <v>1501617</v>
      </c>
      <c r="J13" s="60">
        <v>4268209</v>
      </c>
      <c r="K13" s="60">
        <v>1591977</v>
      </c>
      <c r="L13" s="60">
        <v>1639383</v>
      </c>
      <c r="M13" s="60">
        <v>1588743</v>
      </c>
      <c r="N13" s="60">
        <v>4820103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9088312</v>
      </c>
      <c r="X13" s="60">
        <v>9188000</v>
      </c>
      <c r="Y13" s="60">
        <v>-99688</v>
      </c>
      <c r="Z13" s="140">
        <v>-1.08</v>
      </c>
      <c r="AA13" s="155">
        <v>18376000</v>
      </c>
    </row>
    <row r="14" spans="1:27" ht="13.5">
      <c r="A14" s="181" t="s">
        <v>110</v>
      </c>
      <c r="B14" s="185"/>
      <c r="C14" s="155">
        <v>5443619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382166299</v>
      </c>
      <c r="D19" s="155">
        <v>0</v>
      </c>
      <c r="E19" s="156">
        <v>428340505</v>
      </c>
      <c r="F19" s="60">
        <v>428340505</v>
      </c>
      <c r="G19" s="60">
        <v>179977266</v>
      </c>
      <c r="H19" s="60">
        <v>2792501</v>
      </c>
      <c r="I19" s="60">
        <v>-23388736</v>
      </c>
      <c r="J19" s="60">
        <v>159381031</v>
      </c>
      <c r="K19" s="60">
        <v>804206</v>
      </c>
      <c r="L19" s="60">
        <v>84781301</v>
      </c>
      <c r="M19" s="60">
        <v>748562</v>
      </c>
      <c r="N19" s="60">
        <v>86334069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245715100</v>
      </c>
      <c r="X19" s="60">
        <v>214170253</v>
      </c>
      <c r="Y19" s="60">
        <v>31544847</v>
      </c>
      <c r="Z19" s="140">
        <v>14.73</v>
      </c>
      <c r="AA19" s="155">
        <v>428340505</v>
      </c>
    </row>
    <row r="20" spans="1:27" ht="13.5">
      <c r="A20" s="181" t="s">
        <v>35</v>
      </c>
      <c r="B20" s="185"/>
      <c r="C20" s="155">
        <v>29035011</v>
      </c>
      <c r="D20" s="155">
        <v>0</v>
      </c>
      <c r="E20" s="156">
        <v>42343800</v>
      </c>
      <c r="F20" s="54">
        <v>42343800</v>
      </c>
      <c r="G20" s="54">
        <v>0</v>
      </c>
      <c r="H20" s="54">
        <v>52189</v>
      </c>
      <c r="I20" s="54">
        <v>216416</v>
      </c>
      <c r="J20" s="54">
        <v>268605</v>
      </c>
      <c r="K20" s="54">
        <v>51783</v>
      </c>
      <c r="L20" s="54">
        <v>25437</v>
      </c>
      <c r="M20" s="54">
        <v>35480</v>
      </c>
      <c r="N20" s="54">
        <v>112700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381305</v>
      </c>
      <c r="X20" s="54">
        <v>21171900</v>
      </c>
      <c r="Y20" s="54">
        <v>-20790595</v>
      </c>
      <c r="Z20" s="184">
        <v>-98.2</v>
      </c>
      <c r="AA20" s="130">
        <v>42343800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463932373</v>
      </c>
      <c r="D22" s="188">
        <f>SUM(D5:D21)</f>
        <v>0</v>
      </c>
      <c r="E22" s="189">
        <f t="shared" si="0"/>
        <v>535200855</v>
      </c>
      <c r="F22" s="190">
        <f t="shared" si="0"/>
        <v>535200855</v>
      </c>
      <c r="G22" s="190">
        <f t="shared" si="0"/>
        <v>179977266</v>
      </c>
      <c r="H22" s="190">
        <f t="shared" si="0"/>
        <v>5611282</v>
      </c>
      <c r="I22" s="190">
        <f t="shared" si="0"/>
        <v>-17151605</v>
      </c>
      <c r="J22" s="190">
        <f t="shared" si="0"/>
        <v>168436943</v>
      </c>
      <c r="K22" s="190">
        <f t="shared" si="0"/>
        <v>5728436</v>
      </c>
      <c r="L22" s="190">
        <f t="shared" si="0"/>
        <v>92441582</v>
      </c>
      <c r="M22" s="190">
        <f t="shared" si="0"/>
        <v>2474825</v>
      </c>
      <c r="N22" s="190">
        <f t="shared" si="0"/>
        <v>100644843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269081786</v>
      </c>
      <c r="X22" s="190">
        <f t="shared" si="0"/>
        <v>267600428</v>
      </c>
      <c r="Y22" s="190">
        <f t="shared" si="0"/>
        <v>1481358</v>
      </c>
      <c r="Z22" s="191">
        <f>+IF(X22&lt;&gt;0,+(Y22/X22)*100,0)</f>
        <v>0.5535708634965262</v>
      </c>
      <c r="AA22" s="188">
        <f>SUM(AA5:AA21)</f>
        <v>535200855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176960751</v>
      </c>
      <c r="D25" s="155">
        <v>0</v>
      </c>
      <c r="E25" s="156">
        <v>216687600</v>
      </c>
      <c r="F25" s="60">
        <v>216687600</v>
      </c>
      <c r="G25" s="60">
        <v>15063525</v>
      </c>
      <c r="H25" s="60">
        <v>9012875</v>
      </c>
      <c r="I25" s="60">
        <v>21669397</v>
      </c>
      <c r="J25" s="60">
        <v>45745797</v>
      </c>
      <c r="K25" s="60">
        <v>16384560</v>
      </c>
      <c r="L25" s="60">
        <v>15293511</v>
      </c>
      <c r="M25" s="60">
        <v>14676209</v>
      </c>
      <c r="N25" s="60">
        <v>46354280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92100077</v>
      </c>
      <c r="X25" s="60">
        <v>108343800</v>
      </c>
      <c r="Y25" s="60">
        <v>-16243723</v>
      </c>
      <c r="Z25" s="140">
        <v>-14.99</v>
      </c>
      <c r="AA25" s="155">
        <v>216687600</v>
      </c>
    </row>
    <row r="26" spans="1:27" ht="13.5">
      <c r="A26" s="183" t="s">
        <v>38</v>
      </c>
      <c r="B26" s="182"/>
      <c r="C26" s="155">
        <v>9094273</v>
      </c>
      <c r="D26" s="155">
        <v>0</v>
      </c>
      <c r="E26" s="156">
        <v>7896000</v>
      </c>
      <c r="F26" s="60">
        <v>7896000</v>
      </c>
      <c r="G26" s="60">
        <v>779176</v>
      </c>
      <c r="H26" s="60">
        <v>779176</v>
      </c>
      <c r="I26" s="60">
        <v>688651</v>
      </c>
      <c r="J26" s="60">
        <v>2247003</v>
      </c>
      <c r="K26" s="60">
        <v>848388</v>
      </c>
      <c r="L26" s="60">
        <v>787074</v>
      </c>
      <c r="M26" s="60">
        <v>781205</v>
      </c>
      <c r="N26" s="60">
        <v>2416667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4663670</v>
      </c>
      <c r="X26" s="60">
        <v>3948000</v>
      </c>
      <c r="Y26" s="60">
        <v>715670</v>
      </c>
      <c r="Z26" s="140">
        <v>18.13</v>
      </c>
      <c r="AA26" s="155">
        <v>7896000</v>
      </c>
    </row>
    <row r="27" spans="1:27" ht="13.5">
      <c r="A27" s="183" t="s">
        <v>118</v>
      </c>
      <c r="B27" s="182"/>
      <c r="C27" s="155">
        <v>52539917</v>
      </c>
      <c r="D27" s="155">
        <v>0</v>
      </c>
      <c r="E27" s="156">
        <v>31507505</v>
      </c>
      <c r="F27" s="60">
        <v>31507505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15753753</v>
      </c>
      <c r="Y27" s="60">
        <v>-15753753</v>
      </c>
      <c r="Z27" s="140">
        <v>-100</v>
      </c>
      <c r="AA27" s="155">
        <v>31507505</v>
      </c>
    </row>
    <row r="28" spans="1:27" ht="13.5">
      <c r="A28" s="183" t="s">
        <v>39</v>
      </c>
      <c r="B28" s="182"/>
      <c r="C28" s="155">
        <v>64349452</v>
      </c>
      <c r="D28" s="155">
        <v>0</v>
      </c>
      <c r="E28" s="156">
        <v>100299561</v>
      </c>
      <c r="F28" s="60">
        <v>100299561</v>
      </c>
      <c r="G28" s="60">
        <v>0</v>
      </c>
      <c r="H28" s="60">
        <v>0</v>
      </c>
      <c r="I28" s="60">
        <v>22700104</v>
      </c>
      <c r="J28" s="60">
        <v>22700104</v>
      </c>
      <c r="K28" s="60">
        <v>7571790</v>
      </c>
      <c r="L28" s="60">
        <v>7568102</v>
      </c>
      <c r="M28" s="60">
        <v>7288822</v>
      </c>
      <c r="N28" s="60">
        <v>22428714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45128818</v>
      </c>
      <c r="X28" s="60">
        <v>50149781</v>
      </c>
      <c r="Y28" s="60">
        <v>-5020963</v>
      </c>
      <c r="Z28" s="140">
        <v>-10.01</v>
      </c>
      <c r="AA28" s="155">
        <v>100299561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454700</v>
      </c>
      <c r="F29" s="60">
        <v>454700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227350</v>
      </c>
      <c r="Y29" s="60">
        <v>-227350</v>
      </c>
      <c r="Z29" s="140">
        <v>-100</v>
      </c>
      <c r="AA29" s="155">
        <v>454700</v>
      </c>
    </row>
    <row r="30" spans="1:27" ht="13.5">
      <c r="A30" s="183" t="s">
        <v>119</v>
      </c>
      <c r="B30" s="182"/>
      <c r="C30" s="155">
        <v>44310716</v>
      </c>
      <c r="D30" s="155">
        <v>0</v>
      </c>
      <c r="E30" s="156">
        <v>55000000</v>
      </c>
      <c r="F30" s="60">
        <v>55000000</v>
      </c>
      <c r="G30" s="60">
        <v>0</v>
      </c>
      <c r="H30" s="60">
        <v>0</v>
      </c>
      <c r="I30" s="60">
        <v>7381172</v>
      </c>
      <c r="J30" s="60">
        <v>7381172</v>
      </c>
      <c r="K30" s="60">
        <v>4089761</v>
      </c>
      <c r="L30" s="60">
        <v>3958896</v>
      </c>
      <c r="M30" s="60">
        <v>3762930</v>
      </c>
      <c r="N30" s="60">
        <v>11811587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19192759</v>
      </c>
      <c r="X30" s="60">
        <v>27500000</v>
      </c>
      <c r="Y30" s="60">
        <v>-8307241</v>
      </c>
      <c r="Z30" s="140">
        <v>-30.21</v>
      </c>
      <c r="AA30" s="155">
        <v>55000000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4818724</v>
      </c>
      <c r="D32" s="155">
        <v>0</v>
      </c>
      <c r="E32" s="156">
        <v>23020800</v>
      </c>
      <c r="F32" s="60">
        <v>23020800</v>
      </c>
      <c r="G32" s="60">
        <v>373074</v>
      </c>
      <c r="H32" s="60">
        <v>373074</v>
      </c>
      <c r="I32" s="60">
        <v>2414254</v>
      </c>
      <c r="J32" s="60">
        <v>3160402</v>
      </c>
      <c r="K32" s="60">
        <v>611372</v>
      </c>
      <c r="L32" s="60">
        <v>2629255</v>
      </c>
      <c r="M32" s="60">
        <v>1492915</v>
      </c>
      <c r="N32" s="60">
        <v>4733542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7893944</v>
      </c>
      <c r="X32" s="60">
        <v>11510400</v>
      </c>
      <c r="Y32" s="60">
        <v>-3616456</v>
      </c>
      <c r="Z32" s="140">
        <v>-31.42</v>
      </c>
      <c r="AA32" s="155">
        <v>23020800</v>
      </c>
    </row>
    <row r="33" spans="1:27" ht="13.5">
      <c r="A33" s="183" t="s">
        <v>42</v>
      </c>
      <c r="B33" s="182"/>
      <c r="C33" s="155">
        <v>800000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159724814</v>
      </c>
      <c r="D34" s="155">
        <v>0</v>
      </c>
      <c r="E34" s="156">
        <v>200753989</v>
      </c>
      <c r="F34" s="60">
        <v>200753989</v>
      </c>
      <c r="G34" s="60">
        <v>4201370</v>
      </c>
      <c r="H34" s="60">
        <v>189955</v>
      </c>
      <c r="I34" s="60">
        <v>26188395</v>
      </c>
      <c r="J34" s="60">
        <v>30579720</v>
      </c>
      <c r="K34" s="60">
        <v>10368154</v>
      </c>
      <c r="L34" s="60">
        <v>26865895</v>
      </c>
      <c r="M34" s="60">
        <v>16710211</v>
      </c>
      <c r="N34" s="60">
        <v>53944260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84523980</v>
      </c>
      <c r="X34" s="60">
        <v>100376995</v>
      </c>
      <c r="Y34" s="60">
        <v>-15853015</v>
      </c>
      <c r="Z34" s="140">
        <v>-15.79</v>
      </c>
      <c r="AA34" s="155">
        <v>200753989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512598647</v>
      </c>
      <c r="D36" s="188">
        <f>SUM(D25:D35)</f>
        <v>0</v>
      </c>
      <c r="E36" s="189">
        <f t="shared" si="1"/>
        <v>635620155</v>
      </c>
      <c r="F36" s="190">
        <f t="shared" si="1"/>
        <v>635620155</v>
      </c>
      <c r="G36" s="190">
        <f t="shared" si="1"/>
        <v>20417145</v>
      </c>
      <c r="H36" s="190">
        <f t="shared" si="1"/>
        <v>10355080</v>
      </c>
      <c r="I36" s="190">
        <f t="shared" si="1"/>
        <v>81041973</v>
      </c>
      <c r="J36" s="190">
        <f t="shared" si="1"/>
        <v>111814198</v>
      </c>
      <c r="K36" s="190">
        <f t="shared" si="1"/>
        <v>39874025</v>
      </c>
      <c r="L36" s="190">
        <f t="shared" si="1"/>
        <v>57102733</v>
      </c>
      <c r="M36" s="190">
        <f t="shared" si="1"/>
        <v>44712292</v>
      </c>
      <c r="N36" s="190">
        <f t="shared" si="1"/>
        <v>141689050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253503248</v>
      </c>
      <c r="X36" s="190">
        <f t="shared" si="1"/>
        <v>317810079</v>
      </c>
      <c r="Y36" s="190">
        <f t="shared" si="1"/>
        <v>-64306831</v>
      </c>
      <c r="Z36" s="191">
        <f>+IF(X36&lt;&gt;0,+(Y36/X36)*100,0)</f>
        <v>-20.234358583699922</v>
      </c>
      <c r="AA36" s="188">
        <f>SUM(AA25:AA35)</f>
        <v>635620155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-48666274</v>
      </c>
      <c r="D38" s="199">
        <f>+D22-D36</f>
        <v>0</v>
      </c>
      <c r="E38" s="200">
        <f t="shared" si="2"/>
        <v>-100419300</v>
      </c>
      <c r="F38" s="106">
        <f t="shared" si="2"/>
        <v>-100419300</v>
      </c>
      <c r="G38" s="106">
        <f t="shared" si="2"/>
        <v>159560121</v>
      </c>
      <c r="H38" s="106">
        <f t="shared" si="2"/>
        <v>-4743798</v>
      </c>
      <c r="I38" s="106">
        <f t="shared" si="2"/>
        <v>-98193578</v>
      </c>
      <c r="J38" s="106">
        <f t="shared" si="2"/>
        <v>56622745</v>
      </c>
      <c r="K38" s="106">
        <f t="shared" si="2"/>
        <v>-34145589</v>
      </c>
      <c r="L38" s="106">
        <f t="shared" si="2"/>
        <v>35338849</v>
      </c>
      <c r="M38" s="106">
        <f t="shared" si="2"/>
        <v>-42237467</v>
      </c>
      <c r="N38" s="106">
        <f t="shared" si="2"/>
        <v>-41044207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15578538</v>
      </c>
      <c r="X38" s="106">
        <f>IF(F22=F36,0,X22-X36)</f>
        <v>-50209651</v>
      </c>
      <c r="Y38" s="106">
        <f t="shared" si="2"/>
        <v>65788189</v>
      </c>
      <c r="Z38" s="201">
        <f>+IF(X38&lt;&gt;0,+(Y38/X38)*100,0)</f>
        <v>-131.02697925544234</v>
      </c>
      <c r="AA38" s="199">
        <f>+AA22-AA36</f>
        <v>-100419300</v>
      </c>
    </row>
    <row r="39" spans="1:27" ht="13.5">
      <c r="A39" s="181" t="s">
        <v>46</v>
      </c>
      <c r="B39" s="185"/>
      <c r="C39" s="155">
        <v>287991188</v>
      </c>
      <c r="D39" s="155">
        <v>0</v>
      </c>
      <c r="E39" s="156">
        <v>0</v>
      </c>
      <c r="F39" s="60">
        <v>0</v>
      </c>
      <c r="G39" s="60">
        <v>29716883</v>
      </c>
      <c r="H39" s="60">
        <v>0</v>
      </c>
      <c r="I39" s="60">
        <v>-7693124</v>
      </c>
      <c r="J39" s="60">
        <v>22023759</v>
      </c>
      <c r="K39" s="60">
        <v>39147824</v>
      </c>
      <c r="L39" s="60">
        <v>31057434</v>
      </c>
      <c r="M39" s="60">
        <v>19526774</v>
      </c>
      <c r="N39" s="60">
        <v>89732032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111755791</v>
      </c>
      <c r="X39" s="60">
        <v>0</v>
      </c>
      <c r="Y39" s="60">
        <v>111755791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239324914</v>
      </c>
      <c r="D42" s="206">
        <f>SUM(D38:D41)</f>
        <v>0</v>
      </c>
      <c r="E42" s="207">
        <f t="shared" si="3"/>
        <v>-100419300</v>
      </c>
      <c r="F42" s="88">
        <f t="shared" si="3"/>
        <v>-100419300</v>
      </c>
      <c r="G42" s="88">
        <f t="shared" si="3"/>
        <v>189277004</v>
      </c>
      <c r="H42" s="88">
        <f t="shared" si="3"/>
        <v>-4743798</v>
      </c>
      <c r="I42" s="88">
        <f t="shared" si="3"/>
        <v>-105886702</v>
      </c>
      <c r="J42" s="88">
        <f t="shared" si="3"/>
        <v>78646504</v>
      </c>
      <c r="K42" s="88">
        <f t="shared" si="3"/>
        <v>5002235</v>
      </c>
      <c r="L42" s="88">
        <f t="shared" si="3"/>
        <v>66396283</v>
      </c>
      <c r="M42" s="88">
        <f t="shared" si="3"/>
        <v>-22710693</v>
      </c>
      <c r="N42" s="88">
        <f t="shared" si="3"/>
        <v>48687825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127334329</v>
      </c>
      <c r="X42" s="88">
        <f t="shared" si="3"/>
        <v>-50209651</v>
      </c>
      <c r="Y42" s="88">
        <f t="shared" si="3"/>
        <v>177543980</v>
      </c>
      <c r="Z42" s="208">
        <f>+IF(X42&lt;&gt;0,+(Y42/X42)*100,0)</f>
        <v>-353.6052859638479</v>
      </c>
      <c r="AA42" s="206">
        <f>SUM(AA38:AA41)</f>
        <v>-100419300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239324914</v>
      </c>
      <c r="D44" s="210">
        <f>+D42-D43</f>
        <v>0</v>
      </c>
      <c r="E44" s="211">
        <f t="shared" si="4"/>
        <v>-100419300</v>
      </c>
      <c r="F44" s="77">
        <f t="shared" si="4"/>
        <v>-100419300</v>
      </c>
      <c r="G44" s="77">
        <f t="shared" si="4"/>
        <v>189277004</v>
      </c>
      <c r="H44" s="77">
        <f t="shared" si="4"/>
        <v>-4743798</v>
      </c>
      <c r="I44" s="77">
        <f t="shared" si="4"/>
        <v>-105886702</v>
      </c>
      <c r="J44" s="77">
        <f t="shared" si="4"/>
        <v>78646504</v>
      </c>
      <c r="K44" s="77">
        <f t="shared" si="4"/>
        <v>5002235</v>
      </c>
      <c r="L44" s="77">
        <f t="shared" si="4"/>
        <v>66396283</v>
      </c>
      <c r="M44" s="77">
        <f t="shared" si="4"/>
        <v>-22710693</v>
      </c>
      <c r="N44" s="77">
        <f t="shared" si="4"/>
        <v>48687825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127334329</v>
      </c>
      <c r="X44" s="77">
        <f t="shared" si="4"/>
        <v>-50209651</v>
      </c>
      <c r="Y44" s="77">
        <f t="shared" si="4"/>
        <v>177543980</v>
      </c>
      <c r="Z44" s="212">
        <f>+IF(X44&lt;&gt;0,+(Y44/X44)*100,0)</f>
        <v>-353.6052859638479</v>
      </c>
      <c r="AA44" s="210">
        <f>+AA42-AA43</f>
        <v>-100419300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239324914</v>
      </c>
      <c r="D46" s="206">
        <f>SUM(D44:D45)</f>
        <v>0</v>
      </c>
      <c r="E46" s="207">
        <f t="shared" si="5"/>
        <v>-100419300</v>
      </c>
      <c r="F46" s="88">
        <f t="shared" si="5"/>
        <v>-100419300</v>
      </c>
      <c r="G46" s="88">
        <f t="shared" si="5"/>
        <v>189277004</v>
      </c>
      <c r="H46" s="88">
        <f t="shared" si="5"/>
        <v>-4743798</v>
      </c>
      <c r="I46" s="88">
        <f t="shared" si="5"/>
        <v>-105886702</v>
      </c>
      <c r="J46" s="88">
        <f t="shared" si="5"/>
        <v>78646504</v>
      </c>
      <c r="K46" s="88">
        <f t="shared" si="5"/>
        <v>5002235</v>
      </c>
      <c r="L46" s="88">
        <f t="shared" si="5"/>
        <v>66396283</v>
      </c>
      <c r="M46" s="88">
        <f t="shared" si="5"/>
        <v>-22710693</v>
      </c>
      <c r="N46" s="88">
        <f t="shared" si="5"/>
        <v>48687825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127334329</v>
      </c>
      <c r="X46" s="88">
        <f t="shared" si="5"/>
        <v>-50209651</v>
      </c>
      <c r="Y46" s="88">
        <f t="shared" si="5"/>
        <v>177543980</v>
      </c>
      <c r="Z46" s="208">
        <f>+IF(X46&lt;&gt;0,+(Y46/X46)*100,0)</f>
        <v>-353.6052859638479</v>
      </c>
      <c r="AA46" s="206">
        <f>SUM(AA44:AA45)</f>
        <v>-100419300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239324914</v>
      </c>
      <c r="D48" s="217">
        <f>SUM(D46:D47)</f>
        <v>0</v>
      </c>
      <c r="E48" s="218">
        <f t="shared" si="6"/>
        <v>-100419300</v>
      </c>
      <c r="F48" s="219">
        <f t="shared" si="6"/>
        <v>-100419300</v>
      </c>
      <c r="G48" s="219">
        <f t="shared" si="6"/>
        <v>189277004</v>
      </c>
      <c r="H48" s="220">
        <f t="shared" si="6"/>
        <v>-4743798</v>
      </c>
      <c r="I48" s="220">
        <f t="shared" si="6"/>
        <v>-105886702</v>
      </c>
      <c r="J48" s="220">
        <f t="shared" si="6"/>
        <v>78646504</v>
      </c>
      <c r="K48" s="220">
        <f t="shared" si="6"/>
        <v>5002235</v>
      </c>
      <c r="L48" s="220">
        <f t="shared" si="6"/>
        <v>66396283</v>
      </c>
      <c r="M48" s="219">
        <f t="shared" si="6"/>
        <v>-22710693</v>
      </c>
      <c r="N48" s="219">
        <f t="shared" si="6"/>
        <v>48687825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127334329</v>
      </c>
      <c r="X48" s="220">
        <f t="shared" si="6"/>
        <v>-50209651</v>
      </c>
      <c r="Y48" s="220">
        <f t="shared" si="6"/>
        <v>177543980</v>
      </c>
      <c r="Z48" s="221">
        <f>+IF(X48&lt;&gt;0,+(Y48/X48)*100,0)</f>
        <v>-353.6052859638479</v>
      </c>
      <c r="AA48" s="222">
        <f>SUM(AA46:AA47)</f>
        <v>-100419300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11160659</v>
      </c>
      <c r="D5" s="153">
        <f>SUM(D6:D8)</f>
        <v>0</v>
      </c>
      <c r="E5" s="154">
        <f t="shared" si="0"/>
        <v>18680000</v>
      </c>
      <c r="F5" s="100">
        <f t="shared" si="0"/>
        <v>18680000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695270</v>
      </c>
      <c r="L5" s="100">
        <f t="shared" si="0"/>
        <v>651907</v>
      </c>
      <c r="M5" s="100">
        <f t="shared" si="0"/>
        <v>-322820</v>
      </c>
      <c r="N5" s="100">
        <f t="shared" si="0"/>
        <v>1024357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1024357</v>
      </c>
      <c r="X5" s="100">
        <f t="shared" si="0"/>
        <v>9340000</v>
      </c>
      <c r="Y5" s="100">
        <f t="shared" si="0"/>
        <v>-8315643</v>
      </c>
      <c r="Z5" s="137">
        <f>+IF(X5&lt;&gt;0,+(Y5/X5)*100,0)</f>
        <v>-89.03258029978586</v>
      </c>
      <c r="AA5" s="153">
        <f>SUM(AA6:AA8)</f>
        <v>18680000</v>
      </c>
    </row>
    <row r="6" spans="1:27" ht="13.5">
      <c r="A6" s="138" t="s">
        <v>75</v>
      </c>
      <c r="B6" s="136"/>
      <c r="C6" s="155"/>
      <c r="D6" s="155"/>
      <c r="E6" s="156">
        <v>150000</v>
      </c>
      <c r="F6" s="60">
        <v>150000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75000</v>
      </c>
      <c r="Y6" s="60">
        <v>-75000</v>
      </c>
      <c r="Z6" s="140">
        <v>-100</v>
      </c>
      <c r="AA6" s="62">
        <v>150000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11160659</v>
      </c>
      <c r="D8" s="155"/>
      <c r="E8" s="156">
        <v>18530000</v>
      </c>
      <c r="F8" s="60">
        <v>18530000</v>
      </c>
      <c r="G8" s="60"/>
      <c r="H8" s="60"/>
      <c r="I8" s="60"/>
      <c r="J8" s="60"/>
      <c r="K8" s="60">
        <v>695270</v>
      </c>
      <c r="L8" s="60">
        <v>651907</v>
      </c>
      <c r="M8" s="60">
        <v>-322820</v>
      </c>
      <c r="N8" s="60">
        <v>1024357</v>
      </c>
      <c r="O8" s="60"/>
      <c r="P8" s="60"/>
      <c r="Q8" s="60"/>
      <c r="R8" s="60"/>
      <c r="S8" s="60"/>
      <c r="T8" s="60"/>
      <c r="U8" s="60"/>
      <c r="V8" s="60"/>
      <c r="W8" s="60">
        <v>1024357</v>
      </c>
      <c r="X8" s="60">
        <v>9265000</v>
      </c>
      <c r="Y8" s="60">
        <v>-8240643</v>
      </c>
      <c r="Z8" s="140">
        <v>-88.94</v>
      </c>
      <c r="AA8" s="62">
        <v>18530000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1500000</v>
      </c>
      <c r="F9" s="100">
        <f t="shared" si="1"/>
        <v>1500000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54514</v>
      </c>
      <c r="L9" s="100">
        <f t="shared" si="1"/>
        <v>0</v>
      </c>
      <c r="M9" s="100">
        <f t="shared" si="1"/>
        <v>0</v>
      </c>
      <c r="N9" s="100">
        <f t="shared" si="1"/>
        <v>54514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54514</v>
      </c>
      <c r="X9" s="100">
        <f t="shared" si="1"/>
        <v>750000</v>
      </c>
      <c r="Y9" s="100">
        <f t="shared" si="1"/>
        <v>-695486</v>
      </c>
      <c r="Z9" s="137">
        <f>+IF(X9&lt;&gt;0,+(Y9/X9)*100,0)</f>
        <v>-92.73146666666666</v>
      </c>
      <c r="AA9" s="102">
        <f>SUM(AA10:AA14)</f>
        <v>1500000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1500000</v>
      </c>
      <c r="F12" s="60">
        <v>1500000</v>
      </c>
      <c r="G12" s="60"/>
      <c r="H12" s="60"/>
      <c r="I12" s="60"/>
      <c r="J12" s="60"/>
      <c r="K12" s="60">
        <v>54514</v>
      </c>
      <c r="L12" s="60"/>
      <c r="M12" s="60"/>
      <c r="N12" s="60">
        <v>54514</v>
      </c>
      <c r="O12" s="60"/>
      <c r="P12" s="60"/>
      <c r="Q12" s="60"/>
      <c r="R12" s="60"/>
      <c r="S12" s="60"/>
      <c r="T12" s="60"/>
      <c r="U12" s="60"/>
      <c r="V12" s="60"/>
      <c r="W12" s="60">
        <v>54514</v>
      </c>
      <c r="X12" s="60">
        <v>750000</v>
      </c>
      <c r="Y12" s="60">
        <v>-695486</v>
      </c>
      <c r="Z12" s="140">
        <v>-92.73</v>
      </c>
      <c r="AA12" s="62">
        <v>1500000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11002696</v>
      </c>
      <c r="D15" s="153">
        <f>SUM(D16:D18)</f>
        <v>0</v>
      </c>
      <c r="E15" s="154">
        <f t="shared" si="2"/>
        <v>12835000</v>
      </c>
      <c r="F15" s="100">
        <f t="shared" si="2"/>
        <v>12835000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1120034</v>
      </c>
      <c r="N15" s="100">
        <f t="shared" si="2"/>
        <v>1120034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1120034</v>
      </c>
      <c r="X15" s="100">
        <f t="shared" si="2"/>
        <v>6417500</v>
      </c>
      <c r="Y15" s="100">
        <f t="shared" si="2"/>
        <v>-5297466</v>
      </c>
      <c r="Z15" s="137">
        <f>+IF(X15&lt;&gt;0,+(Y15/X15)*100,0)</f>
        <v>-82.54719127386055</v>
      </c>
      <c r="AA15" s="102">
        <f>SUM(AA16:AA18)</f>
        <v>12835000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5930369</v>
      </c>
      <c r="D17" s="155"/>
      <c r="E17" s="156"/>
      <c r="F17" s="60"/>
      <c r="G17" s="60"/>
      <c r="H17" s="60"/>
      <c r="I17" s="60"/>
      <c r="J17" s="60"/>
      <c r="K17" s="60"/>
      <c r="L17" s="60"/>
      <c r="M17" s="60">
        <v>1120034</v>
      </c>
      <c r="N17" s="60">
        <v>1120034</v>
      </c>
      <c r="O17" s="60"/>
      <c r="P17" s="60"/>
      <c r="Q17" s="60"/>
      <c r="R17" s="60"/>
      <c r="S17" s="60"/>
      <c r="T17" s="60"/>
      <c r="U17" s="60"/>
      <c r="V17" s="60"/>
      <c r="W17" s="60">
        <v>1120034</v>
      </c>
      <c r="X17" s="60"/>
      <c r="Y17" s="60">
        <v>1120034</v>
      </c>
      <c r="Z17" s="140"/>
      <c r="AA17" s="62"/>
    </row>
    <row r="18" spans="1:27" ht="13.5">
      <c r="A18" s="138" t="s">
        <v>87</v>
      </c>
      <c r="B18" s="136"/>
      <c r="C18" s="155">
        <v>5072327</v>
      </c>
      <c r="D18" s="155"/>
      <c r="E18" s="156">
        <v>12835000</v>
      </c>
      <c r="F18" s="60">
        <v>12835000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6417500</v>
      </c>
      <c r="Y18" s="60">
        <v>-6417500</v>
      </c>
      <c r="Z18" s="140">
        <v>-100</v>
      </c>
      <c r="AA18" s="62">
        <v>12835000</v>
      </c>
    </row>
    <row r="19" spans="1:27" ht="13.5">
      <c r="A19" s="135" t="s">
        <v>88</v>
      </c>
      <c r="B19" s="142"/>
      <c r="C19" s="153">
        <f aca="true" t="shared" si="3" ref="C19:Y19">SUM(C20:C23)</f>
        <v>285037914</v>
      </c>
      <c r="D19" s="153">
        <f>SUM(D20:D23)</f>
        <v>0</v>
      </c>
      <c r="E19" s="154">
        <f t="shared" si="3"/>
        <v>239638145</v>
      </c>
      <c r="F19" s="100">
        <f t="shared" si="3"/>
        <v>239638145</v>
      </c>
      <c r="G19" s="100">
        <f t="shared" si="3"/>
        <v>3276183</v>
      </c>
      <c r="H19" s="100">
        <f t="shared" si="3"/>
        <v>2136915</v>
      </c>
      <c r="I19" s="100">
        <f t="shared" si="3"/>
        <v>1057813</v>
      </c>
      <c r="J19" s="100">
        <f t="shared" si="3"/>
        <v>6470911</v>
      </c>
      <c r="K19" s="100">
        <f t="shared" si="3"/>
        <v>10885430</v>
      </c>
      <c r="L19" s="100">
        <f t="shared" si="3"/>
        <v>9420290</v>
      </c>
      <c r="M19" s="100">
        <f t="shared" si="3"/>
        <v>10227413</v>
      </c>
      <c r="N19" s="100">
        <f t="shared" si="3"/>
        <v>30533133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37004044</v>
      </c>
      <c r="X19" s="100">
        <f t="shared" si="3"/>
        <v>119819073</v>
      </c>
      <c r="Y19" s="100">
        <f t="shared" si="3"/>
        <v>-82815029</v>
      </c>
      <c r="Z19" s="137">
        <f>+IF(X19&lt;&gt;0,+(Y19/X19)*100,0)</f>
        <v>-69.11673319322041</v>
      </c>
      <c r="AA19" s="102">
        <f>SUM(AA20:AA23)</f>
        <v>239638145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285037914</v>
      </c>
      <c r="D21" s="155"/>
      <c r="E21" s="156">
        <v>239638145</v>
      </c>
      <c r="F21" s="60">
        <v>239638145</v>
      </c>
      <c r="G21" s="60">
        <v>3276183</v>
      </c>
      <c r="H21" s="60">
        <v>2136915</v>
      </c>
      <c r="I21" s="60">
        <v>1057813</v>
      </c>
      <c r="J21" s="60">
        <v>6470911</v>
      </c>
      <c r="K21" s="60">
        <v>10885430</v>
      </c>
      <c r="L21" s="60">
        <v>9420290</v>
      </c>
      <c r="M21" s="60">
        <v>10227413</v>
      </c>
      <c r="N21" s="60">
        <v>30533133</v>
      </c>
      <c r="O21" s="60"/>
      <c r="P21" s="60"/>
      <c r="Q21" s="60"/>
      <c r="R21" s="60"/>
      <c r="S21" s="60"/>
      <c r="T21" s="60"/>
      <c r="U21" s="60"/>
      <c r="V21" s="60"/>
      <c r="W21" s="60">
        <v>37004044</v>
      </c>
      <c r="X21" s="60">
        <v>119819073</v>
      </c>
      <c r="Y21" s="60">
        <v>-82815029</v>
      </c>
      <c r="Z21" s="140">
        <v>-69.12</v>
      </c>
      <c r="AA21" s="62">
        <v>239638145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307201269</v>
      </c>
      <c r="D25" s="217">
        <f>+D5+D9+D15+D19+D24</f>
        <v>0</v>
      </c>
      <c r="E25" s="230">
        <f t="shared" si="4"/>
        <v>272653145</v>
      </c>
      <c r="F25" s="219">
        <f t="shared" si="4"/>
        <v>272653145</v>
      </c>
      <c r="G25" s="219">
        <f t="shared" si="4"/>
        <v>3276183</v>
      </c>
      <c r="H25" s="219">
        <f t="shared" si="4"/>
        <v>2136915</v>
      </c>
      <c r="I25" s="219">
        <f t="shared" si="4"/>
        <v>1057813</v>
      </c>
      <c r="J25" s="219">
        <f t="shared" si="4"/>
        <v>6470911</v>
      </c>
      <c r="K25" s="219">
        <f t="shared" si="4"/>
        <v>11635214</v>
      </c>
      <c r="L25" s="219">
        <f t="shared" si="4"/>
        <v>10072197</v>
      </c>
      <c r="M25" s="219">
        <f t="shared" si="4"/>
        <v>11024627</v>
      </c>
      <c r="N25" s="219">
        <f t="shared" si="4"/>
        <v>32732038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39202949</v>
      </c>
      <c r="X25" s="219">
        <f t="shared" si="4"/>
        <v>136326573</v>
      </c>
      <c r="Y25" s="219">
        <f t="shared" si="4"/>
        <v>-97123624</v>
      </c>
      <c r="Z25" s="231">
        <f>+IF(X25&lt;&gt;0,+(Y25/X25)*100,0)</f>
        <v>-71.2433547346635</v>
      </c>
      <c r="AA25" s="232">
        <f>+AA5+AA9+AA15+AA19+AA24</f>
        <v>272653145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299114736</v>
      </c>
      <c r="D28" s="155"/>
      <c r="E28" s="156">
        <v>272653145</v>
      </c>
      <c r="F28" s="60">
        <v>272653145</v>
      </c>
      <c r="G28" s="60">
        <v>3276183</v>
      </c>
      <c r="H28" s="60">
        <v>2136915</v>
      </c>
      <c r="I28" s="60">
        <v>1057813</v>
      </c>
      <c r="J28" s="60">
        <v>6470911</v>
      </c>
      <c r="K28" s="60">
        <v>11635214</v>
      </c>
      <c r="L28" s="60">
        <v>10072197</v>
      </c>
      <c r="M28" s="60">
        <v>11024627</v>
      </c>
      <c r="N28" s="60">
        <v>32732038</v>
      </c>
      <c r="O28" s="60"/>
      <c r="P28" s="60"/>
      <c r="Q28" s="60"/>
      <c r="R28" s="60"/>
      <c r="S28" s="60"/>
      <c r="T28" s="60"/>
      <c r="U28" s="60"/>
      <c r="V28" s="60"/>
      <c r="W28" s="60">
        <v>39202949</v>
      </c>
      <c r="X28" s="60">
        <v>136326573</v>
      </c>
      <c r="Y28" s="60">
        <v>-97123624</v>
      </c>
      <c r="Z28" s="140">
        <v>-71.24</v>
      </c>
      <c r="AA28" s="155">
        <v>272653145</v>
      </c>
    </row>
    <row r="29" spans="1:27" ht="13.5">
      <c r="A29" s="234" t="s">
        <v>134</v>
      </c>
      <c r="B29" s="136"/>
      <c r="C29" s="155">
        <v>8086533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307201269</v>
      </c>
      <c r="D32" s="210">
        <f>SUM(D28:D31)</f>
        <v>0</v>
      </c>
      <c r="E32" s="211">
        <f t="shared" si="5"/>
        <v>272653145</v>
      </c>
      <c r="F32" s="77">
        <f t="shared" si="5"/>
        <v>272653145</v>
      </c>
      <c r="G32" s="77">
        <f t="shared" si="5"/>
        <v>3276183</v>
      </c>
      <c r="H32" s="77">
        <f t="shared" si="5"/>
        <v>2136915</v>
      </c>
      <c r="I32" s="77">
        <f t="shared" si="5"/>
        <v>1057813</v>
      </c>
      <c r="J32" s="77">
        <f t="shared" si="5"/>
        <v>6470911</v>
      </c>
      <c r="K32" s="77">
        <f t="shared" si="5"/>
        <v>11635214</v>
      </c>
      <c r="L32" s="77">
        <f t="shared" si="5"/>
        <v>10072197</v>
      </c>
      <c r="M32" s="77">
        <f t="shared" si="5"/>
        <v>11024627</v>
      </c>
      <c r="N32" s="77">
        <f t="shared" si="5"/>
        <v>32732038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39202949</v>
      </c>
      <c r="X32" s="77">
        <f t="shared" si="5"/>
        <v>136326573</v>
      </c>
      <c r="Y32" s="77">
        <f t="shared" si="5"/>
        <v>-97123624</v>
      </c>
      <c r="Z32" s="212">
        <f>+IF(X32&lt;&gt;0,+(Y32/X32)*100,0)</f>
        <v>-71.2433547346635</v>
      </c>
      <c r="AA32" s="79">
        <f>SUM(AA28:AA31)</f>
        <v>272653145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307201269</v>
      </c>
      <c r="D36" s="222">
        <f>SUM(D32:D35)</f>
        <v>0</v>
      </c>
      <c r="E36" s="218">
        <f t="shared" si="6"/>
        <v>272653145</v>
      </c>
      <c r="F36" s="220">
        <f t="shared" si="6"/>
        <v>272653145</v>
      </c>
      <c r="G36" s="220">
        <f t="shared" si="6"/>
        <v>3276183</v>
      </c>
      <c r="H36" s="220">
        <f t="shared" si="6"/>
        <v>2136915</v>
      </c>
      <c r="I36" s="220">
        <f t="shared" si="6"/>
        <v>1057813</v>
      </c>
      <c r="J36" s="220">
        <f t="shared" si="6"/>
        <v>6470911</v>
      </c>
      <c r="K36" s="220">
        <f t="shared" si="6"/>
        <v>11635214</v>
      </c>
      <c r="L36" s="220">
        <f t="shared" si="6"/>
        <v>10072197</v>
      </c>
      <c r="M36" s="220">
        <f t="shared" si="6"/>
        <v>11024627</v>
      </c>
      <c r="N36" s="220">
        <f t="shared" si="6"/>
        <v>32732038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39202949</v>
      </c>
      <c r="X36" s="220">
        <f t="shared" si="6"/>
        <v>136326573</v>
      </c>
      <c r="Y36" s="220">
        <f t="shared" si="6"/>
        <v>-97123624</v>
      </c>
      <c r="Z36" s="221">
        <f>+IF(X36&lt;&gt;0,+(Y36/X36)*100,0)</f>
        <v>-71.2433547346635</v>
      </c>
      <c r="AA36" s="239">
        <f>SUM(AA32:AA35)</f>
        <v>272653145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10578800</v>
      </c>
      <c r="F6" s="60">
        <v>10578800</v>
      </c>
      <c r="G6" s="60">
        <v>64997735</v>
      </c>
      <c r="H6" s="60">
        <v>3494968</v>
      </c>
      <c r="I6" s="60">
        <v>7479570</v>
      </c>
      <c r="J6" s="60">
        <v>7479570</v>
      </c>
      <c r="K6" s="60">
        <v>146465676</v>
      </c>
      <c r="L6" s="60">
        <v>123349933</v>
      </c>
      <c r="M6" s="60">
        <v>17771101</v>
      </c>
      <c r="N6" s="60">
        <v>17771101</v>
      </c>
      <c r="O6" s="60"/>
      <c r="P6" s="60"/>
      <c r="Q6" s="60"/>
      <c r="R6" s="60"/>
      <c r="S6" s="60"/>
      <c r="T6" s="60"/>
      <c r="U6" s="60"/>
      <c r="V6" s="60"/>
      <c r="W6" s="60">
        <v>17771101</v>
      </c>
      <c r="X6" s="60">
        <v>5289400</v>
      </c>
      <c r="Y6" s="60">
        <v>12481701</v>
      </c>
      <c r="Z6" s="140">
        <v>235.98</v>
      </c>
      <c r="AA6" s="62">
        <v>10578800</v>
      </c>
    </row>
    <row r="7" spans="1:27" ht="13.5">
      <c r="A7" s="249" t="s">
        <v>144</v>
      </c>
      <c r="B7" s="182"/>
      <c r="C7" s="155"/>
      <c r="D7" s="155"/>
      <c r="E7" s="59">
        <v>367520000</v>
      </c>
      <c r="F7" s="60">
        <v>367520000</v>
      </c>
      <c r="G7" s="60">
        <v>358970180</v>
      </c>
      <c r="H7" s="60">
        <v>381736787</v>
      </c>
      <c r="I7" s="60">
        <v>338238134</v>
      </c>
      <c r="J7" s="60">
        <v>338238134</v>
      </c>
      <c r="K7" s="60">
        <v>308566692</v>
      </c>
      <c r="L7" s="60">
        <v>383148807</v>
      </c>
      <c r="M7" s="60">
        <v>424737550</v>
      </c>
      <c r="N7" s="60">
        <v>424737550</v>
      </c>
      <c r="O7" s="60"/>
      <c r="P7" s="60"/>
      <c r="Q7" s="60"/>
      <c r="R7" s="60"/>
      <c r="S7" s="60"/>
      <c r="T7" s="60"/>
      <c r="U7" s="60"/>
      <c r="V7" s="60"/>
      <c r="W7" s="60">
        <v>424737550</v>
      </c>
      <c r="X7" s="60">
        <v>183760000</v>
      </c>
      <c r="Y7" s="60">
        <v>240977550</v>
      </c>
      <c r="Z7" s="140">
        <v>131.14</v>
      </c>
      <c r="AA7" s="62">
        <v>367520000</v>
      </c>
    </row>
    <row r="8" spans="1:27" ht="13.5">
      <c r="A8" s="249" t="s">
        <v>145</v>
      </c>
      <c r="B8" s="182"/>
      <c r="C8" s="155"/>
      <c r="D8" s="155"/>
      <c r="E8" s="59">
        <v>135283889</v>
      </c>
      <c r="F8" s="60">
        <v>135283889</v>
      </c>
      <c r="G8" s="60">
        <v>74177199</v>
      </c>
      <c r="H8" s="60">
        <v>7821701</v>
      </c>
      <c r="I8" s="60">
        <v>7821705</v>
      </c>
      <c r="J8" s="60">
        <v>7821705</v>
      </c>
      <c r="K8" s="60">
        <v>15984624</v>
      </c>
      <c r="L8" s="60">
        <v>21543253</v>
      </c>
      <c r="M8" s="60">
        <v>21646615</v>
      </c>
      <c r="N8" s="60">
        <v>21646615</v>
      </c>
      <c r="O8" s="60"/>
      <c r="P8" s="60"/>
      <c r="Q8" s="60"/>
      <c r="R8" s="60"/>
      <c r="S8" s="60"/>
      <c r="T8" s="60"/>
      <c r="U8" s="60"/>
      <c r="V8" s="60"/>
      <c r="W8" s="60">
        <v>21646615</v>
      </c>
      <c r="X8" s="60">
        <v>67641945</v>
      </c>
      <c r="Y8" s="60">
        <v>-45995330</v>
      </c>
      <c r="Z8" s="140">
        <v>-68</v>
      </c>
      <c r="AA8" s="62">
        <v>135283889</v>
      </c>
    </row>
    <row r="9" spans="1:27" ht="13.5">
      <c r="A9" s="249" t="s">
        <v>146</v>
      </c>
      <c r="B9" s="182"/>
      <c r="C9" s="155"/>
      <c r="D9" s="155"/>
      <c r="E9" s="59">
        <v>6022178</v>
      </c>
      <c r="F9" s="60">
        <v>6022178</v>
      </c>
      <c r="G9" s="60">
        <v>40141249</v>
      </c>
      <c r="H9" s="60">
        <v>4937561</v>
      </c>
      <c r="I9" s="60">
        <v>40763867</v>
      </c>
      <c r="J9" s="60">
        <v>40763867</v>
      </c>
      <c r="K9" s="60">
        <v>24360731</v>
      </c>
      <c r="L9" s="60">
        <v>23286722</v>
      </c>
      <c r="M9" s="60">
        <v>25548088</v>
      </c>
      <c r="N9" s="60">
        <v>25548088</v>
      </c>
      <c r="O9" s="60"/>
      <c r="P9" s="60"/>
      <c r="Q9" s="60"/>
      <c r="R9" s="60"/>
      <c r="S9" s="60"/>
      <c r="T9" s="60"/>
      <c r="U9" s="60"/>
      <c r="V9" s="60"/>
      <c r="W9" s="60">
        <v>25548088</v>
      </c>
      <c r="X9" s="60">
        <v>3011089</v>
      </c>
      <c r="Y9" s="60">
        <v>22536999</v>
      </c>
      <c r="Z9" s="140">
        <v>748.47</v>
      </c>
      <c r="AA9" s="62">
        <v>6022178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>
        <v>1572283</v>
      </c>
      <c r="F11" s="60">
        <v>1572283</v>
      </c>
      <c r="G11" s="60">
        <v>3583219</v>
      </c>
      <c r="H11" s="60">
        <v>3528586</v>
      </c>
      <c r="I11" s="60">
        <v>3555119</v>
      </c>
      <c r="J11" s="60">
        <v>3555119</v>
      </c>
      <c r="K11" s="60">
        <v>3562403</v>
      </c>
      <c r="L11" s="60">
        <v>4292701</v>
      </c>
      <c r="M11" s="60">
        <v>4319569</v>
      </c>
      <c r="N11" s="60">
        <v>4319569</v>
      </c>
      <c r="O11" s="60"/>
      <c r="P11" s="60"/>
      <c r="Q11" s="60"/>
      <c r="R11" s="60"/>
      <c r="S11" s="60"/>
      <c r="T11" s="60"/>
      <c r="U11" s="60"/>
      <c r="V11" s="60"/>
      <c r="W11" s="60">
        <v>4319569</v>
      </c>
      <c r="X11" s="60">
        <v>786142</v>
      </c>
      <c r="Y11" s="60">
        <v>3533427</v>
      </c>
      <c r="Z11" s="140">
        <v>449.46</v>
      </c>
      <c r="AA11" s="62">
        <v>1572283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520977150</v>
      </c>
      <c r="F12" s="73">
        <f t="shared" si="0"/>
        <v>520977150</v>
      </c>
      <c r="G12" s="73">
        <f t="shared" si="0"/>
        <v>541869582</v>
      </c>
      <c r="H12" s="73">
        <f t="shared" si="0"/>
        <v>401519603</v>
      </c>
      <c r="I12" s="73">
        <f t="shared" si="0"/>
        <v>397858395</v>
      </c>
      <c r="J12" s="73">
        <f t="shared" si="0"/>
        <v>397858395</v>
      </c>
      <c r="K12" s="73">
        <f t="shared" si="0"/>
        <v>498940126</v>
      </c>
      <c r="L12" s="73">
        <f t="shared" si="0"/>
        <v>555621416</v>
      </c>
      <c r="M12" s="73">
        <f t="shared" si="0"/>
        <v>494022923</v>
      </c>
      <c r="N12" s="73">
        <f t="shared" si="0"/>
        <v>494022923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494022923</v>
      </c>
      <c r="X12" s="73">
        <f t="shared" si="0"/>
        <v>260488576</v>
      </c>
      <c r="Y12" s="73">
        <f t="shared" si="0"/>
        <v>233534347</v>
      </c>
      <c r="Z12" s="170">
        <f>+IF(X12&lt;&gt;0,+(Y12/X12)*100,0)</f>
        <v>89.65243335661675</v>
      </c>
      <c r="AA12" s="74">
        <f>SUM(AA6:AA11)</f>
        <v>520977150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1672824569</v>
      </c>
      <c r="F19" s="60">
        <v>1672824569</v>
      </c>
      <c r="G19" s="60">
        <v>1275020689</v>
      </c>
      <c r="H19" s="60">
        <v>1275020688</v>
      </c>
      <c r="I19" s="60">
        <v>1520792813</v>
      </c>
      <c r="J19" s="60">
        <v>1520792813</v>
      </c>
      <c r="K19" s="60">
        <v>1519110338</v>
      </c>
      <c r="L19" s="60">
        <v>1516598932</v>
      </c>
      <c r="M19" s="60">
        <v>1520588377</v>
      </c>
      <c r="N19" s="60">
        <v>1520588377</v>
      </c>
      <c r="O19" s="60"/>
      <c r="P19" s="60"/>
      <c r="Q19" s="60"/>
      <c r="R19" s="60"/>
      <c r="S19" s="60"/>
      <c r="T19" s="60"/>
      <c r="U19" s="60"/>
      <c r="V19" s="60"/>
      <c r="W19" s="60">
        <v>1520588377</v>
      </c>
      <c r="X19" s="60">
        <v>836412285</v>
      </c>
      <c r="Y19" s="60">
        <v>684176092</v>
      </c>
      <c r="Z19" s="140">
        <v>81.8</v>
      </c>
      <c r="AA19" s="62">
        <v>1672824569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>
        <v>1479129</v>
      </c>
      <c r="H22" s="60">
        <v>1479129</v>
      </c>
      <c r="I22" s="60">
        <v>674028</v>
      </c>
      <c r="J22" s="60">
        <v>674028</v>
      </c>
      <c r="K22" s="60">
        <v>645342</v>
      </c>
      <c r="L22" s="60">
        <v>3615537</v>
      </c>
      <c r="M22" s="60">
        <v>3586850</v>
      </c>
      <c r="N22" s="60">
        <v>3586850</v>
      </c>
      <c r="O22" s="60"/>
      <c r="P22" s="60"/>
      <c r="Q22" s="60"/>
      <c r="R22" s="60"/>
      <c r="S22" s="60"/>
      <c r="T22" s="60"/>
      <c r="U22" s="60"/>
      <c r="V22" s="60"/>
      <c r="W22" s="60">
        <v>3586850</v>
      </c>
      <c r="X22" s="60"/>
      <c r="Y22" s="60">
        <v>3586850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1672824569</v>
      </c>
      <c r="F24" s="77">
        <f t="shared" si="1"/>
        <v>1672824569</v>
      </c>
      <c r="G24" s="77">
        <f t="shared" si="1"/>
        <v>1276499818</v>
      </c>
      <c r="H24" s="77">
        <f t="shared" si="1"/>
        <v>1276499817</v>
      </c>
      <c r="I24" s="77">
        <f t="shared" si="1"/>
        <v>1521466841</v>
      </c>
      <c r="J24" s="77">
        <f t="shared" si="1"/>
        <v>1521466841</v>
      </c>
      <c r="K24" s="77">
        <f t="shared" si="1"/>
        <v>1519755680</v>
      </c>
      <c r="L24" s="77">
        <f t="shared" si="1"/>
        <v>1520214469</v>
      </c>
      <c r="M24" s="77">
        <f t="shared" si="1"/>
        <v>1524175227</v>
      </c>
      <c r="N24" s="77">
        <f t="shared" si="1"/>
        <v>1524175227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1524175227</v>
      </c>
      <c r="X24" s="77">
        <f t="shared" si="1"/>
        <v>836412285</v>
      </c>
      <c r="Y24" s="77">
        <f t="shared" si="1"/>
        <v>687762942</v>
      </c>
      <c r="Z24" s="212">
        <f>+IF(X24&lt;&gt;0,+(Y24/X24)*100,0)</f>
        <v>82.22774274531369</v>
      </c>
      <c r="AA24" s="79">
        <f>SUM(AA15:AA23)</f>
        <v>1672824569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2193801719</v>
      </c>
      <c r="F25" s="73">
        <f t="shared" si="2"/>
        <v>2193801719</v>
      </c>
      <c r="G25" s="73">
        <f t="shared" si="2"/>
        <v>1818369400</v>
      </c>
      <c r="H25" s="73">
        <f t="shared" si="2"/>
        <v>1678019420</v>
      </c>
      <c r="I25" s="73">
        <f t="shared" si="2"/>
        <v>1919325236</v>
      </c>
      <c r="J25" s="73">
        <f t="shared" si="2"/>
        <v>1919325236</v>
      </c>
      <c r="K25" s="73">
        <f t="shared" si="2"/>
        <v>2018695806</v>
      </c>
      <c r="L25" s="73">
        <f t="shared" si="2"/>
        <v>2075835885</v>
      </c>
      <c r="M25" s="73">
        <f t="shared" si="2"/>
        <v>2018198150</v>
      </c>
      <c r="N25" s="73">
        <f t="shared" si="2"/>
        <v>2018198150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2018198150</v>
      </c>
      <c r="X25" s="73">
        <f t="shared" si="2"/>
        <v>1096900861</v>
      </c>
      <c r="Y25" s="73">
        <f t="shared" si="2"/>
        <v>921297289</v>
      </c>
      <c r="Z25" s="170">
        <f>+IF(X25&lt;&gt;0,+(Y25/X25)*100,0)</f>
        <v>83.99093498386816</v>
      </c>
      <c r="AA25" s="74">
        <f>+AA12+AA24</f>
        <v>2193801719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>
        <v>3528818</v>
      </c>
      <c r="H30" s="60"/>
      <c r="I30" s="60">
        <v>1104875</v>
      </c>
      <c r="J30" s="60">
        <v>1104875</v>
      </c>
      <c r="K30" s="60">
        <v>1104875</v>
      </c>
      <c r="L30" s="60">
        <v>1104875</v>
      </c>
      <c r="M30" s="60">
        <v>1104875</v>
      </c>
      <c r="N30" s="60">
        <v>1104875</v>
      </c>
      <c r="O30" s="60"/>
      <c r="P30" s="60"/>
      <c r="Q30" s="60"/>
      <c r="R30" s="60"/>
      <c r="S30" s="60"/>
      <c r="T30" s="60"/>
      <c r="U30" s="60"/>
      <c r="V30" s="60"/>
      <c r="W30" s="60">
        <v>1104875</v>
      </c>
      <c r="X30" s="60"/>
      <c r="Y30" s="60">
        <v>1104875</v>
      </c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/>
      <c r="D32" s="155"/>
      <c r="E32" s="59">
        <v>70666010</v>
      </c>
      <c r="F32" s="60">
        <v>70666010</v>
      </c>
      <c r="G32" s="60">
        <v>302742458</v>
      </c>
      <c r="H32" s="60">
        <v>90138249</v>
      </c>
      <c r="I32" s="60">
        <v>189043664</v>
      </c>
      <c r="J32" s="60">
        <v>189043664</v>
      </c>
      <c r="K32" s="60">
        <v>323371134</v>
      </c>
      <c r="L32" s="60">
        <v>316402040</v>
      </c>
      <c r="M32" s="60">
        <v>295042682</v>
      </c>
      <c r="N32" s="60">
        <v>295042682</v>
      </c>
      <c r="O32" s="60"/>
      <c r="P32" s="60"/>
      <c r="Q32" s="60"/>
      <c r="R32" s="60"/>
      <c r="S32" s="60"/>
      <c r="T32" s="60"/>
      <c r="U32" s="60"/>
      <c r="V32" s="60"/>
      <c r="W32" s="60">
        <v>295042682</v>
      </c>
      <c r="X32" s="60">
        <v>35333005</v>
      </c>
      <c r="Y32" s="60">
        <v>259709677</v>
      </c>
      <c r="Z32" s="140">
        <v>735.03</v>
      </c>
      <c r="AA32" s="62">
        <v>70666010</v>
      </c>
    </row>
    <row r="33" spans="1:27" ht="13.5">
      <c r="A33" s="249" t="s">
        <v>165</v>
      </c>
      <c r="B33" s="182"/>
      <c r="C33" s="155"/>
      <c r="D33" s="155"/>
      <c r="E33" s="59">
        <v>11551350</v>
      </c>
      <c r="F33" s="60">
        <v>11551350</v>
      </c>
      <c r="G33" s="60">
        <v>4277600</v>
      </c>
      <c r="H33" s="60">
        <v>14726819</v>
      </c>
      <c r="I33" s="60">
        <v>8755134</v>
      </c>
      <c r="J33" s="60">
        <v>8755134</v>
      </c>
      <c r="K33" s="60">
        <v>8755134</v>
      </c>
      <c r="L33" s="60">
        <v>8755134</v>
      </c>
      <c r="M33" s="60">
        <v>3898901</v>
      </c>
      <c r="N33" s="60">
        <v>3898901</v>
      </c>
      <c r="O33" s="60"/>
      <c r="P33" s="60"/>
      <c r="Q33" s="60"/>
      <c r="R33" s="60"/>
      <c r="S33" s="60"/>
      <c r="T33" s="60"/>
      <c r="U33" s="60"/>
      <c r="V33" s="60"/>
      <c r="W33" s="60">
        <v>3898901</v>
      </c>
      <c r="X33" s="60">
        <v>5775675</v>
      </c>
      <c r="Y33" s="60">
        <v>-1876774</v>
      </c>
      <c r="Z33" s="140">
        <v>-32.49</v>
      </c>
      <c r="AA33" s="62">
        <v>11551350</v>
      </c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82217360</v>
      </c>
      <c r="F34" s="73">
        <f t="shared" si="3"/>
        <v>82217360</v>
      </c>
      <c r="G34" s="73">
        <f t="shared" si="3"/>
        <v>310548876</v>
      </c>
      <c r="H34" s="73">
        <f t="shared" si="3"/>
        <v>104865068</v>
      </c>
      <c r="I34" s="73">
        <f t="shared" si="3"/>
        <v>198903673</v>
      </c>
      <c r="J34" s="73">
        <f t="shared" si="3"/>
        <v>198903673</v>
      </c>
      <c r="K34" s="73">
        <f t="shared" si="3"/>
        <v>333231143</v>
      </c>
      <c r="L34" s="73">
        <f t="shared" si="3"/>
        <v>326262049</v>
      </c>
      <c r="M34" s="73">
        <f t="shared" si="3"/>
        <v>300046458</v>
      </c>
      <c r="N34" s="73">
        <f t="shared" si="3"/>
        <v>300046458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300046458</v>
      </c>
      <c r="X34" s="73">
        <f t="shared" si="3"/>
        <v>41108680</v>
      </c>
      <c r="Y34" s="73">
        <f t="shared" si="3"/>
        <v>258937778</v>
      </c>
      <c r="Z34" s="170">
        <f>+IF(X34&lt;&gt;0,+(Y34/X34)*100,0)</f>
        <v>629.8858975768621</v>
      </c>
      <c r="AA34" s="74">
        <f>SUM(AA29:AA33)</f>
        <v>82217360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>
        <v>15151657</v>
      </c>
      <c r="F38" s="60">
        <v>15151657</v>
      </c>
      <c r="G38" s="60">
        <v>9523000</v>
      </c>
      <c r="H38" s="60">
        <v>9523000</v>
      </c>
      <c r="I38" s="60">
        <v>14125557</v>
      </c>
      <c r="J38" s="60">
        <v>14125557</v>
      </c>
      <c r="K38" s="60">
        <v>14125557</v>
      </c>
      <c r="L38" s="60">
        <v>14125557</v>
      </c>
      <c r="M38" s="60">
        <v>14125557</v>
      </c>
      <c r="N38" s="60">
        <v>14125557</v>
      </c>
      <c r="O38" s="60"/>
      <c r="P38" s="60"/>
      <c r="Q38" s="60"/>
      <c r="R38" s="60"/>
      <c r="S38" s="60"/>
      <c r="T38" s="60"/>
      <c r="U38" s="60"/>
      <c r="V38" s="60"/>
      <c r="W38" s="60">
        <v>14125557</v>
      </c>
      <c r="X38" s="60">
        <v>7575829</v>
      </c>
      <c r="Y38" s="60">
        <v>6549728</v>
      </c>
      <c r="Z38" s="140">
        <v>86.46</v>
      </c>
      <c r="AA38" s="62">
        <v>15151657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15151657</v>
      </c>
      <c r="F39" s="77">
        <f t="shared" si="4"/>
        <v>15151657</v>
      </c>
      <c r="G39" s="77">
        <f t="shared" si="4"/>
        <v>9523000</v>
      </c>
      <c r="H39" s="77">
        <f t="shared" si="4"/>
        <v>9523000</v>
      </c>
      <c r="I39" s="77">
        <f t="shared" si="4"/>
        <v>14125557</v>
      </c>
      <c r="J39" s="77">
        <f t="shared" si="4"/>
        <v>14125557</v>
      </c>
      <c r="K39" s="77">
        <f t="shared" si="4"/>
        <v>14125557</v>
      </c>
      <c r="L39" s="77">
        <f t="shared" si="4"/>
        <v>14125557</v>
      </c>
      <c r="M39" s="77">
        <f t="shared" si="4"/>
        <v>14125557</v>
      </c>
      <c r="N39" s="77">
        <f t="shared" si="4"/>
        <v>14125557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14125557</v>
      </c>
      <c r="X39" s="77">
        <f t="shared" si="4"/>
        <v>7575829</v>
      </c>
      <c r="Y39" s="77">
        <f t="shared" si="4"/>
        <v>6549728</v>
      </c>
      <c r="Z39" s="212">
        <f>+IF(X39&lt;&gt;0,+(Y39/X39)*100,0)</f>
        <v>86.45559449665508</v>
      </c>
      <c r="AA39" s="79">
        <f>SUM(AA37:AA38)</f>
        <v>15151657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97369017</v>
      </c>
      <c r="F40" s="73">
        <f t="shared" si="5"/>
        <v>97369017</v>
      </c>
      <c r="G40" s="73">
        <f t="shared" si="5"/>
        <v>320071876</v>
      </c>
      <c r="H40" s="73">
        <f t="shared" si="5"/>
        <v>114388068</v>
      </c>
      <c r="I40" s="73">
        <f t="shared" si="5"/>
        <v>213029230</v>
      </c>
      <c r="J40" s="73">
        <f t="shared" si="5"/>
        <v>213029230</v>
      </c>
      <c r="K40" s="73">
        <f t="shared" si="5"/>
        <v>347356700</v>
      </c>
      <c r="L40" s="73">
        <f t="shared" si="5"/>
        <v>340387606</v>
      </c>
      <c r="M40" s="73">
        <f t="shared" si="5"/>
        <v>314172015</v>
      </c>
      <c r="N40" s="73">
        <f t="shared" si="5"/>
        <v>314172015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314172015</v>
      </c>
      <c r="X40" s="73">
        <f t="shared" si="5"/>
        <v>48684509</v>
      </c>
      <c r="Y40" s="73">
        <f t="shared" si="5"/>
        <v>265487506</v>
      </c>
      <c r="Z40" s="170">
        <f>+IF(X40&lt;&gt;0,+(Y40/X40)*100,0)</f>
        <v>545.3223447318735</v>
      </c>
      <c r="AA40" s="74">
        <f>+AA34+AA39</f>
        <v>97369017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2096432702</v>
      </c>
      <c r="F42" s="259">
        <f t="shared" si="6"/>
        <v>2096432702</v>
      </c>
      <c r="G42" s="259">
        <f t="shared" si="6"/>
        <v>1498297524</v>
      </c>
      <c r="H42" s="259">
        <f t="shared" si="6"/>
        <v>1563631352</v>
      </c>
      <c r="I42" s="259">
        <f t="shared" si="6"/>
        <v>1706296006</v>
      </c>
      <c r="J42" s="259">
        <f t="shared" si="6"/>
        <v>1706296006</v>
      </c>
      <c r="K42" s="259">
        <f t="shared" si="6"/>
        <v>1671339106</v>
      </c>
      <c r="L42" s="259">
        <f t="shared" si="6"/>
        <v>1735448279</v>
      </c>
      <c r="M42" s="259">
        <f t="shared" si="6"/>
        <v>1704026135</v>
      </c>
      <c r="N42" s="259">
        <f t="shared" si="6"/>
        <v>1704026135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1704026135</v>
      </c>
      <c r="X42" s="259">
        <f t="shared" si="6"/>
        <v>1048216352</v>
      </c>
      <c r="Y42" s="259">
        <f t="shared" si="6"/>
        <v>655809783</v>
      </c>
      <c r="Z42" s="260">
        <f>+IF(X42&lt;&gt;0,+(Y42/X42)*100,0)</f>
        <v>62.56435341317782</v>
      </c>
      <c r="AA42" s="261">
        <f>+AA25-AA40</f>
        <v>2096432702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2094444704</v>
      </c>
      <c r="F45" s="60">
        <v>2094444704</v>
      </c>
      <c r="G45" s="60">
        <v>1496309525</v>
      </c>
      <c r="H45" s="60">
        <v>1561643354</v>
      </c>
      <c r="I45" s="60">
        <v>1704308007</v>
      </c>
      <c r="J45" s="60">
        <v>1704308007</v>
      </c>
      <c r="K45" s="60">
        <v>1669351108</v>
      </c>
      <c r="L45" s="60">
        <v>1733460281</v>
      </c>
      <c r="M45" s="60">
        <v>1702038138</v>
      </c>
      <c r="N45" s="60">
        <v>1702038138</v>
      </c>
      <c r="O45" s="60"/>
      <c r="P45" s="60"/>
      <c r="Q45" s="60"/>
      <c r="R45" s="60"/>
      <c r="S45" s="60"/>
      <c r="T45" s="60"/>
      <c r="U45" s="60"/>
      <c r="V45" s="60"/>
      <c r="W45" s="60">
        <v>1702038138</v>
      </c>
      <c r="X45" s="60">
        <v>1047222352</v>
      </c>
      <c r="Y45" s="60">
        <v>654815786</v>
      </c>
      <c r="Z45" s="139">
        <v>62.53</v>
      </c>
      <c r="AA45" s="62">
        <v>2094444704</v>
      </c>
    </row>
    <row r="46" spans="1:27" ht="13.5">
      <c r="A46" s="249" t="s">
        <v>171</v>
      </c>
      <c r="B46" s="182"/>
      <c r="C46" s="155"/>
      <c r="D46" s="155"/>
      <c r="E46" s="59">
        <v>1987998</v>
      </c>
      <c r="F46" s="60">
        <v>1987998</v>
      </c>
      <c r="G46" s="60">
        <v>1987998</v>
      </c>
      <c r="H46" s="60">
        <v>1987998</v>
      </c>
      <c r="I46" s="60">
        <v>1987998</v>
      </c>
      <c r="J46" s="60">
        <v>1987998</v>
      </c>
      <c r="K46" s="60">
        <v>1987998</v>
      </c>
      <c r="L46" s="60">
        <v>1987998</v>
      </c>
      <c r="M46" s="60">
        <v>1987998</v>
      </c>
      <c r="N46" s="60">
        <v>1987998</v>
      </c>
      <c r="O46" s="60"/>
      <c r="P46" s="60"/>
      <c r="Q46" s="60"/>
      <c r="R46" s="60"/>
      <c r="S46" s="60"/>
      <c r="T46" s="60"/>
      <c r="U46" s="60"/>
      <c r="V46" s="60"/>
      <c r="W46" s="60">
        <v>1987998</v>
      </c>
      <c r="X46" s="60">
        <v>993999</v>
      </c>
      <c r="Y46" s="60">
        <v>993999</v>
      </c>
      <c r="Z46" s="139">
        <v>100</v>
      </c>
      <c r="AA46" s="62">
        <v>1987998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2096432702</v>
      </c>
      <c r="F48" s="219">
        <f t="shared" si="7"/>
        <v>2096432702</v>
      </c>
      <c r="G48" s="219">
        <f t="shared" si="7"/>
        <v>1498297523</v>
      </c>
      <c r="H48" s="219">
        <f t="shared" si="7"/>
        <v>1563631352</v>
      </c>
      <c r="I48" s="219">
        <f t="shared" si="7"/>
        <v>1706296005</v>
      </c>
      <c r="J48" s="219">
        <f t="shared" si="7"/>
        <v>1706296005</v>
      </c>
      <c r="K48" s="219">
        <f t="shared" si="7"/>
        <v>1671339106</v>
      </c>
      <c r="L48" s="219">
        <f t="shared" si="7"/>
        <v>1735448279</v>
      </c>
      <c r="M48" s="219">
        <f t="shared" si="7"/>
        <v>1704026136</v>
      </c>
      <c r="N48" s="219">
        <f t="shared" si="7"/>
        <v>1704026136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1704026136</v>
      </c>
      <c r="X48" s="219">
        <f t="shared" si="7"/>
        <v>1048216351</v>
      </c>
      <c r="Y48" s="219">
        <f t="shared" si="7"/>
        <v>655809785</v>
      </c>
      <c r="Z48" s="265">
        <f>+IF(X48&lt;&gt;0,+(Y48/X48)*100,0)</f>
        <v>62.564353663664605</v>
      </c>
      <c r="AA48" s="232">
        <f>SUM(AA45:AA47)</f>
        <v>2096432702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2271739</v>
      </c>
      <c r="D6" s="155"/>
      <c r="E6" s="59">
        <v>42343800</v>
      </c>
      <c r="F6" s="60">
        <v>42343800</v>
      </c>
      <c r="G6" s="60"/>
      <c r="H6" s="60"/>
      <c r="I6" s="60">
        <v>268605</v>
      </c>
      <c r="J6" s="60">
        <v>268605</v>
      </c>
      <c r="K6" s="60">
        <v>51783</v>
      </c>
      <c r="L6" s="60">
        <v>25437</v>
      </c>
      <c r="M6" s="60">
        <v>35481</v>
      </c>
      <c r="N6" s="60">
        <v>112701</v>
      </c>
      <c r="O6" s="60"/>
      <c r="P6" s="60"/>
      <c r="Q6" s="60"/>
      <c r="R6" s="60"/>
      <c r="S6" s="60"/>
      <c r="T6" s="60"/>
      <c r="U6" s="60"/>
      <c r="V6" s="60"/>
      <c r="W6" s="60">
        <v>381306</v>
      </c>
      <c r="X6" s="60">
        <v>21171900</v>
      </c>
      <c r="Y6" s="60">
        <v>-20790594</v>
      </c>
      <c r="Z6" s="140">
        <v>-98.2</v>
      </c>
      <c r="AA6" s="62">
        <v>42343800</v>
      </c>
    </row>
    <row r="7" spans="1:27" ht="13.5">
      <c r="A7" s="249" t="s">
        <v>178</v>
      </c>
      <c r="B7" s="182"/>
      <c r="C7" s="155">
        <v>380806132</v>
      </c>
      <c r="D7" s="155"/>
      <c r="E7" s="59">
        <v>428340504</v>
      </c>
      <c r="F7" s="60">
        <v>428340504</v>
      </c>
      <c r="G7" s="60">
        <v>183065000</v>
      </c>
      <c r="H7" s="60">
        <v>2792502</v>
      </c>
      <c r="I7" s="60">
        <v>-22002060</v>
      </c>
      <c r="J7" s="60">
        <v>163855442</v>
      </c>
      <c r="K7" s="60"/>
      <c r="L7" s="60">
        <v>84223364</v>
      </c>
      <c r="M7" s="60"/>
      <c r="N7" s="60">
        <v>84223364</v>
      </c>
      <c r="O7" s="60"/>
      <c r="P7" s="60"/>
      <c r="Q7" s="60"/>
      <c r="R7" s="60"/>
      <c r="S7" s="60"/>
      <c r="T7" s="60"/>
      <c r="U7" s="60"/>
      <c r="V7" s="60"/>
      <c r="W7" s="60">
        <v>248078806</v>
      </c>
      <c r="X7" s="60">
        <v>214170252</v>
      </c>
      <c r="Y7" s="60">
        <v>33908554</v>
      </c>
      <c r="Z7" s="140">
        <v>15.83</v>
      </c>
      <c r="AA7" s="62">
        <v>428340504</v>
      </c>
    </row>
    <row r="8" spans="1:27" ht="13.5">
      <c r="A8" s="249" t="s">
        <v>179</v>
      </c>
      <c r="B8" s="182"/>
      <c r="C8" s="155">
        <v>283657716</v>
      </c>
      <c r="D8" s="155"/>
      <c r="E8" s="59">
        <v>272803140</v>
      </c>
      <c r="F8" s="60">
        <v>272803140</v>
      </c>
      <c r="G8" s="60">
        <v>45829000</v>
      </c>
      <c r="H8" s="60"/>
      <c r="I8" s="60">
        <v>22423759</v>
      </c>
      <c r="J8" s="60">
        <v>68252759</v>
      </c>
      <c r="K8" s="60">
        <v>136030000</v>
      </c>
      <c r="L8" s="60">
        <v>12020750</v>
      </c>
      <c r="M8" s="60">
        <v>2426000</v>
      </c>
      <c r="N8" s="60">
        <v>150476750</v>
      </c>
      <c r="O8" s="60"/>
      <c r="P8" s="60"/>
      <c r="Q8" s="60"/>
      <c r="R8" s="60"/>
      <c r="S8" s="60"/>
      <c r="T8" s="60"/>
      <c r="U8" s="60"/>
      <c r="V8" s="60"/>
      <c r="W8" s="60">
        <v>218729509</v>
      </c>
      <c r="X8" s="60">
        <v>136401570</v>
      </c>
      <c r="Y8" s="60">
        <v>82327939</v>
      </c>
      <c r="Z8" s="140">
        <v>60.36</v>
      </c>
      <c r="AA8" s="62">
        <v>272803140</v>
      </c>
    </row>
    <row r="9" spans="1:27" ht="13.5">
      <c r="A9" s="249" t="s">
        <v>180</v>
      </c>
      <c r="B9" s="182"/>
      <c r="C9" s="155">
        <v>17954137</v>
      </c>
      <c r="D9" s="155"/>
      <c r="E9" s="59">
        <v>18375996</v>
      </c>
      <c r="F9" s="60">
        <v>18375996</v>
      </c>
      <c r="G9" s="60"/>
      <c r="H9" s="60">
        <v>2766592</v>
      </c>
      <c r="I9" s="60">
        <v>1501617</v>
      </c>
      <c r="J9" s="60">
        <v>4268209</v>
      </c>
      <c r="K9" s="60">
        <v>1591977</v>
      </c>
      <c r="L9" s="60">
        <v>1642440</v>
      </c>
      <c r="M9" s="60">
        <v>1588743</v>
      </c>
      <c r="N9" s="60">
        <v>4823160</v>
      </c>
      <c r="O9" s="60"/>
      <c r="P9" s="60"/>
      <c r="Q9" s="60"/>
      <c r="R9" s="60"/>
      <c r="S9" s="60"/>
      <c r="T9" s="60"/>
      <c r="U9" s="60"/>
      <c r="V9" s="60"/>
      <c r="W9" s="60">
        <v>9091369</v>
      </c>
      <c r="X9" s="60">
        <v>9187998</v>
      </c>
      <c r="Y9" s="60">
        <v>-96629</v>
      </c>
      <c r="Z9" s="140">
        <v>-1.05</v>
      </c>
      <c r="AA9" s="62">
        <v>18375996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-439460786</v>
      </c>
      <c r="D12" s="155"/>
      <c r="E12" s="59">
        <v>-534865883</v>
      </c>
      <c r="F12" s="60">
        <v>-534865883</v>
      </c>
      <c r="G12" s="60">
        <v>-39150331</v>
      </c>
      <c r="H12" s="60">
        <v>-31391973</v>
      </c>
      <c r="I12" s="60">
        <v>-38607796</v>
      </c>
      <c r="J12" s="60">
        <v>-109150100</v>
      </c>
      <c r="K12" s="60">
        <v>-27601102</v>
      </c>
      <c r="L12" s="60">
        <v>-37263061</v>
      </c>
      <c r="M12" s="60">
        <v>-29570740</v>
      </c>
      <c r="N12" s="60">
        <v>-94434903</v>
      </c>
      <c r="O12" s="60"/>
      <c r="P12" s="60"/>
      <c r="Q12" s="60"/>
      <c r="R12" s="60"/>
      <c r="S12" s="60"/>
      <c r="T12" s="60"/>
      <c r="U12" s="60"/>
      <c r="V12" s="60"/>
      <c r="W12" s="60">
        <v>-203585003</v>
      </c>
      <c r="X12" s="60">
        <v>-248388537</v>
      </c>
      <c r="Y12" s="60">
        <v>44803534</v>
      </c>
      <c r="Z12" s="140">
        <v>-18.04</v>
      </c>
      <c r="AA12" s="62">
        <v>-534865883</v>
      </c>
    </row>
    <row r="13" spans="1:27" ht="13.5">
      <c r="A13" s="249" t="s">
        <v>40</v>
      </c>
      <c r="B13" s="182"/>
      <c r="C13" s="155">
        <v>-213451</v>
      </c>
      <c r="D13" s="155"/>
      <c r="E13" s="59">
        <v>-454700</v>
      </c>
      <c r="F13" s="60">
        <v>-454700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>
        <v>-454700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245015487</v>
      </c>
      <c r="D15" s="168">
        <f>SUM(D6:D14)</f>
        <v>0</v>
      </c>
      <c r="E15" s="72">
        <f t="shared" si="0"/>
        <v>226542857</v>
      </c>
      <c r="F15" s="73">
        <f t="shared" si="0"/>
        <v>226542857</v>
      </c>
      <c r="G15" s="73">
        <f t="shared" si="0"/>
        <v>189743669</v>
      </c>
      <c r="H15" s="73">
        <f t="shared" si="0"/>
        <v>-25832879</v>
      </c>
      <c r="I15" s="73">
        <f t="shared" si="0"/>
        <v>-36415875</v>
      </c>
      <c r="J15" s="73">
        <f t="shared" si="0"/>
        <v>127494915</v>
      </c>
      <c r="K15" s="73">
        <f t="shared" si="0"/>
        <v>110072658</v>
      </c>
      <c r="L15" s="73">
        <f t="shared" si="0"/>
        <v>60648930</v>
      </c>
      <c r="M15" s="73">
        <f t="shared" si="0"/>
        <v>-25520516</v>
      </c>
      <c r="N15" s="73">
        <f t="shared" si="0"/>
        <v>145201072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272695987</v>
      </c>
      <c r="X15" s="73">
        <f t="shared" si="0"/>
        <v>132543183</v>
      </c>
      <c r="Y15" s="73">
        <f t="shared" si="0"/>
        <v>140152804</v>
      </c>
      <c r="Z15" s="170">
        <f>+IF(X15&lt;&gt;0,+(Y15/X15)*100,0)</f>
        <v>105.74123906470543</v>
      </c>
      <c r="AA15" s="74">
        <f>SUM(AA6:AA14)</f>
        <v>226542857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>
        <v>20292583</v>
      </c>
      <c r="F20" s="159">
        <v>20292583</v>
      </c>
      <c r="G20" s="60"/>
      <c r="H20" s="60"/>
      <c r="I20" s="60"/>
      <c r="J20" s="60"/>
      <c r="K20" s="60"/>
      <c r="L20" s="60">
        <v>23496023</v>
      </c>
      <c r="M20" s="159"/>
      <c r="N20" s="60">
        <v>23496023</v>
      </c>
      <c r="O20" s="60"/>
      <c r="P20" s="60"/>
      <c r="Q20" s="60"/>
      <c r="R20" s="60"/>
      <c r="S20" s="60"/>
      <c r="T20" s="159"/>
      <c r="U20" s="60"/>
      <c r="V20" s="60"/>
      <c r="W20" s="60">
        <v>23496023</v>
      </c>
      <c r="X20" s="60"/>
      <c r="Y20" s="60">
        <v>23496023</v>
      </c>
      <c r="Z20" s="140"/>
      <c r="AA20" s="62">
        <v>20292583</v>
      </c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-252068264</v>
      </c>
      <c r="D24" s="155"/>
      <c r="E24" s="59">
        <v>-272803140</v>
      </c>
      <c r="F24" s="60">
        <v>-272803140</v>
      </c>
      <c r="G24" s="60">
        <v>-3276183</v>
      </c>
      <c r="H24" s="60">
        <v>-2136915</v>
      </c>
      <c r="I24" s="60">
        <v>-41270028</v>
      </c>
      <c r="J24" s="60">
        <v>-46683126</v>
      </c>
      <c r="K24" s="60">
        <v>-23161071</v>
      </c>
      <c r="L24" s="60">
        <v>-12965295</v>
      </c>
      <c r="M24" s="60">
        <v>-35966387</v>
      </c>
      <c r="N24" s="60">
        <v>-72092753</v>
      </c>
      <c r="O24" s="60"/>
      <c r="P24" s="60"/>
      <c r="Q24" s="60"/>
      <c r="R24" s="60"/>
      <c r="S24" s="60"/>
      <c r="T24" s="60"/>
      <c r="U24" s="60"/>
      <c r="V24" s="60"/>
      <c r="W24" s="60">
        <v>-118775879</v>
      </c>
      <c r="X24" s="60">
        <v>-136401570</v>
      </c>
      <c r="Y24" s="60">
        <v>17625691</v>
      </c>
      <c r="Z24" s="140">
        <v>-12.92</v>
      </c>
      <c r="AA24" s="62">
        <v>-272803140</v>
      </c>
    </row>
    <row r="25" spans="1:27" ht="13.5">
      <c r="A25" s="250" t="s">
        <v>191</v>
      </c>
      <c r="B25" s="251"/>
      <c r="C25" s="168">
        <f aca="true" t="shared" si="1" ref="C25:Y25">SUM(C19:C24)</f>
        <v>-252068264</v>
      </c>
      <c r="D25" s="168">
        <f>SUM(D19:D24)</f>
        <v>0</v>
      </c>
      <c r="E25" s="72">
        <f t="shared" si="1"/>
        <v>-252510557</v>
      </c>
      <c r="F25" s="73">
        <f t="shared" si="1"/>
        <v>-252510557</v>
      </c>
      <c r="G25" s="73">
        <f t="shared" si="1"/>
        <v>-3276183</v>
      </c>
      <c r="H25" s="73">
        <f t="shared" si="1"/>
        <v>-2136915</v>
      </c>
      <c r="I25" s="73">
        <f t="shared" si="1"/>
        <v>-41270028</v>
      </c>
      <c r="J25" s="73">
        <f t="shared" si="1"/>
        <v>-46683126</v>
      </c>
      <c r="K25" s="73">
        <f t="shared" si="1"/>
        <v>-23161071</v>
      </c>
      <c r="L25" s="73">
        <f t="shared" si="1"/>
        <v>10530728</v>
      </c>
      <c r="M25" s="73">
        <f t="shared" si="1"/>
        <v>-35966387</v>
      </c>
      <c r="N25" s="73">
        <f t="shared" si="1"/>
        <v>-48596730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-95279856</v>
      </c>
      <c r="X25" s="73">
        <f t="shared" si="1"/>
        <v>-136401570</v>
      </c>
      <c r="Y25" s="73">
        <f t="shared" si="1"/>
        <v>41121714</v>
      </c>
      <c r="Z25" s="170">
        <f>+IF(X25&lt;&gt;0,+(Y25/X25)*100,0)</f>
        <v>-30.14753715811336</v>
      </c>
      <c r="AA25" s="74">
        <f>SUM(AA19:AA24)</f>
        <v>-252510557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-7052777</v>
      </c>
      <c r="D36" s="153">
        <f>+D15+D25+D34</f>
        <v>0</v>
      </c>
      <c r="E36" s="99">
        <f t="shared" si="3"/>
        <v>-25967700</v>
      </c>
      <c r="F36" s="100">
        <f t="shared" si="3"/>
        <v>-25967700</v>
      </c>
      <c r="G36" s="100">
        <f t="shared" si="3"/>
        <v>186467486</v>
      </c>
      <c r="H36" s="100">
        <f t="shared" si="3"/>
        <v>-27969794</v>
      </c>
      <c r="I36" s="100">
        <f t="shared" si="3"/>
        <v>-77685903</v>
      </c>
      <c r="J36" s="100">
        <f t="shared" si="3"/>
        <v>80811789</v>
      </c>
      <c r="K36" s="100">
        <f t="shared" si="3"/>
        <v>86911587</v>
      </c>
      <c r="L36" s="100">
        <f t="shared" si="3"/>
        <v>71179658</v>
      </c>
      <c r="M36" s="100">
        <f t="shared" si="3"/>
        <v>-61486903</v>
      </c>
      <c r="N36" s="100">
        <f t="shared" si="3"/>
        <v>96604342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177416131</v>
      </c>
      <c r="X36" s="100">
        <f t="shared" si="3"/>
        <v>-3858387</v>
      </c>
      <c r="Y36" s="100">
        <f t="shared" si="3"/>
        <v>181274518</v>
      </c>
      <c r="Z36" s="137">
        <f>+IF(X36&lt;&gt;0,+(Y36/X36)*100,0)</f>
        <v>-4698.1942972542665</v>
      </c>
      <c r="AA36" s="102">
        <f>+AA15+AA25+AA34</f>
        <v>-25967700</v>
      </c>
    </row>
    <row r="37" spans="1:27" ht="13.5">
      <c r="A37" s="249" t="s">
        <v>199</v>
      </c>
      <c r="B37" s="182"/>
      <c r="C37" s="153">
        <v>261293202</v>
      </c>
      <c r="D37" s="153"/>
      <c r="E37" s="99">
        <v>177659324</v>
      </c>
      <c r="F37" s="100">
        <v>177659324</v>
      </c>
      <c r="G37" s="100">
        <v>248250325</v>
      </c>
      <c r="H37" s="100">
        <v>434717811</v>
      </c>
      <c r="I37" s="100">
        <v>406748017</v>
      </c>
      <c r="J37" s="100">
        <v>248250325</v>
      </c>
      <c r="K37" s="100">
        <v>329062114</v>
      </c>
      <c r="L37" s="100">
        <v>415973701</v>
      </c>
      <c r="M37" s="100">
        <v>487153359</v>
      </c>
      <c r="N37" s="100">
        <v>329062114</v>
      </c>
      <c r="O37" s="100"/>
      <c r="P37" s="100"/>
      <c r="Q37" s="100"/>
      <c r="R37" s="100"/>
      <c r="S37" s="100"/>
      <c r="T37" s="100"/>
      <c r="U37" s="100"/>
      <c r="V37" s="100"/>
      <c r="W37" s="100">
        <v>248250325</v>
      </c>
      <c r="X37" s="100">
        <v>177659324</v>
      </c>
      <c r="Y37" s="100">
        <v>70591001</v>
      </c>
      <c r="Z37" s="137">
        <v>39.73</v>
      </c>
      <c r="AA37" s="102">
        <v>177659324</v>
      </c>
    </row>
    <row r="38" spans="1:27" ht="13.5">
      <c r="A38" s="269" t="s">
        <v>200</v>
      </c>
      <c r="B38" s="256"/>
      <c r="C38" s="257">
        <v>254240426</v>
      </c>
      <c r="D38" s="257"/>
      <c r="E38" s="258">
        <v>151691624</v>
      </c>
      <c r="F38" s="259">
        <v>151691624</v>
      </c>
      <c r="G38" s="259">
        <v>434717811</v>
      </c>
      <c r="H38" s="259">
        <v>406748017</v>
      </c>
      <c r="I38" s="259">
        <v>329062114</v>
      </c>
      <c r="J38" s="259">
        <v>329062114</v>
      </c>
      <c r="K38" s="259">
        <v>415973701</v>
      </c>
      <c r="L38" s="259">
        <v>487153359</v>
      </c>
      <c r="M38" s="259">
        <v>425666456</v>
      </c>
      <c r="N38" s="259">
        <v>425666456</v>
      </c>
      <c r="O38" s="259"/>
      <c r="P38" s="259"/>
      <c r="Q38" s="259"/>
      <c r="R38" s="259"/>
      <c r="S38" s="259"/>
      <c r="T38" s="259"/>
      <c r="U38" s="259"/>
      <c r="V38" s="259"/>
      <c r="W38" s="259">
        <v>425666456</v>
      </c>
      <c r="X38" s="259">
        <v>173800937</v>
      </c>
      <c r="Y38" s="259">
        <v>251865519</v>
      </c>
      <c r="Z38" s="260">
        <v>144.92</v>
      </c>
      <c r="AA38" s="261">
        <v>151691624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307201269</v>
      </c>
      <c r="D5" s="200">
        <f t="shared" si="0"/>
        <v>0</v>
      </c>
      <c r="E5" s="106">
        <f t="shared" si="0"/>
        <v>250244145</v>
      </c>
      <c r="F5" s="106">
        <f t="shared" si="0"/>
        <v>250244145</v>
      </c>
      <c r="G5" s="106">
        <f t="shared" si="0"/>
        <v>3276183</v>
      </c>
      <c r="H5" s="106">
        <f t="shared" si="0"/>
        <v>2136915</v>
      </c>
      <c r="I5" s="106">
        <f t="shared" si="0"/>
        <v>1057813</v>
      </c>
      <c r="J5" s="106">
        <f t="shared" si="0"/>
        <v>6470911</v>
      </c>
      <c r="K5" s="106">
        <f t="shared" si="0"/>
        <v>11635214</v>
      </c>
      <c r="L5" s="106">
        <f t="shared" si="0"/>
        <v>10072197</v>
      </c>
      <c r="M5" s="106">
        <f t="shared" si="0"/>
        <v>11024627</v>
      </c>
      <c r="N5" s="106">
        <f t="shared" si="0"/>
        <v>32732038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39202949</v>
      </c>
      <c r="X5" s="106">
        <f t="shared" si="0"/>
        <v>125122073</v>
      </c>
      <c r="Y5" s="106">
        <f t="shared" si="0"/>
        <v>-85919124</v>
      </c>
      <c r="Z5" s="201">
        <f>+IF(X5&lt;&gt;0,+(Y5/X5)*100,0)</f>
        <v>-68.66823889658542</v>
      </c>
      <c r="AA5" s="199">
        <f>SUM(AA11:AA18)</f>
        <v>250244145</v>
      </c>
    </row>
    <row r="6" spans="1:27" ht="13.5">
      <c r="A6" s="291" t="s">
        <v>204</v>
      </c>
      <c r="B6" s="142"/>
      <c r="C6" s="62">
        <v>5930369</v>
      </c>
      <c r="D6" s="156"/>
      <c r="E6" s="60"/>
      <c r="F6" s="60"/>
      <c r="G6" s="60"/>
      <c r="H6" s="60"/>
      <c r="I6" s="60"/>
      <c r="J6" s="60"/>
      <c r="K6" s="60"/>
      <c r="L6" s="60"/>
      <c r="M6" s="60">
        <v>1120034</v>
      </c>
      <c r="N6" s="60">
        <v>1120034</v>
      </c>
      <c r="O6" s="60"/>
      <c r="P6" s="60"/>
      <c r="Q6" s="60"/>
      <c r="R6" s="60"/>
      <c r="S6" s="60"/>
      <c r="T6" s="60"/>
      <c r="U6" s="60"/>
      <c r="V6" s="60"/>
      <c r="W6" s="60">
        <v>1120034</v>
      </c>
      <c r="X6" s="60"/>
      <c r="Y6" s="60">
        <v>1120034</v>
      </c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278665395</v>
      </c>
      <c r="D8" s="156"/>
      <c r="E8" s="60">
        <v>217229145</v>
      </c>
      <c r="F8" s="60">
        <v>217229145</v>
      </c>
      <c r="G8" s="60">
        <v>3276183</v>
      </c>
      <c r="H8" s="60">
        <v>2136915</v>
      </c>
      <c r="I8" s="60">
        <v>1057813</v>
      </c>
      <c r="J8" s="60">
        <v>6470911</v>
      </c>
      <c r="K8" s="60">
        <v>10885430</v>
      </c>
      <c r="L8" s="60">
        <v>9420290</v>
      </c>
      <c r="M8" s="60">
        <v>10227413</v>
      </c>
      <c r="N8" s="60">
        <v>30533133</v>
      </c>
      <c r="O8" s="60"/>
      <c r="P8" s="60"/>
      <c r="Q8" s="60"/>
      <c r="R8" s="60"/>
      <c r="S8" s="60"/>
      <c r="T8" s="60"/>
      <c r="U8" s="60"/>
      <c r="V8" s="60"/>
      <c r="W8" s="60">
        <v>37004044</v>
      </c>
      <c r="X8" s="60">
        <v>108614573</v>
      </c>
      <c r="Y8" s="60">
        <v>-71610529</v>
      </c>
      <c r="Z8" s="140">
        <v>-65.93</v>
      </c>
      <c r="AA8" s="155">
        <v>217229145</v>
      </c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5012493</v>
      </c>
      <c r="D10" s="156"/>
      <c r="E10" s="60">
        <v>12835000</v>
      </c>
      <c r="F10" s="60">
        <v>12835000</v>
      </c>
      <c r="G10" s="60"/>
      <c r="H10" s="60"/>
      <c r="I10" s="60"/>
      <c r="J10" s="60"/>
      <c r="K10" s="60">
        <v>54514</v>
      </c>
      <c r="L10" s="60"/>
      <c r="M10" s="60"/>
      <c r="N10" s="60">
        <v>54514</v>
      </c>
      <c r="O10" s="60"/>
      <c r="P10" s="60"/>
      <c r="Q10" s="60"/>
      <c r="R10" s="60"/>
      <c r="S10" s="60"/>
      <c r="T10" s="60"/>
      <c r="U10" s="60"/>
      <c r="V10" s="60"/>
      <c r="W10" s="60">
        <v>54514</v>
      </c>
      <c r="X10" s="60">
        <v>6417500</v>
      </c>
      <c r="Y10" s="60">
        <v>-6362986</v>
      </c>
      <c r="Z10" s="140">
        <v>-99.15</v>
      </c>
      <c r="AA10" s="155">
        <v>12835000</v>
      </c>
    </row>
    <row r="11" spans="1:27" ht="13.5">
      <c r="A11" s="292" t="s">
        <v>209</v>
      </c>
      <c r="B11" s="142"/>
      <c r="C11" s="293">
        <f aca="true" t="shared" si="1" ref="C11:Y11">SUM(C6:C10)</f>
        <v>289608257</v>
      </c>
      <c r="D11" s="294">
        <f t="shared" si="1"/>
        <v>0</v>
      </c>
      <c r="E11" s="295">
        <f t="shared" si="1"/>
        <v>230064145</v>
      </c>
      <c r="F11" s="295">
        <f t="shared" si="1"/>
        <v>230064145</v>
      </c>
      <c r="G11" s="295">
        <f t="shared" si="1"/>
        <v>3276183</v>
      </c>
      <c r="H11" s="295">
        <f t="shared" si="1"/>
        <v>2136915</v>
      </c>
      <c r="I11" s="295">
        <f t="shared" si="1"/>
        <v>1057813</v>
      </c>
      <c r="J11" s="295">
        <f t="shared" si="1"/>
        <v>6470911</v>
      </c>
      <c r="K11" s="295">
        <f t="shared" si="1"/>
        <v>10939944</v>
      </c>
      <c r="L11" s="295">
        <f t="shared" si="1"/>
        <v>9420290</v>
      </c>
      <c r="M11" s="295">
        <f t="shared" si="1"/>
        <v>11347447</v>
      </c>
      <c r="N11" s="295">
        <f t="shared" si="1"/>
        <v>31707681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38178592</v>
      </c>
      <c r="X11" s="295">
        <f t="shared" si="1"/>
        <v>115032073</v>
      </c>
      <c r="Y11" s="295">
        <f t="shared" si="1"/>
        <v>-76853481</v>
      </c>
      <c r="Z11" s="296">
        <f>+IF(X11&lt;&gt;0,+(Y11/X11)*100,0)</f>
        <v>-66.81048076043975</v>
      </c>
      <c r="AA11" s="297">
        <f>SUM(AA6:AA10)</f>
        <v>230064145</v>
      </c>
    </row>
    <row r="12" spans="1:27" ht="13.5">
      <c r="A12" s="298" t="s">
        <v>210</v>
      </c>
      <c r="B12" s="136"/>
      <c r="C12" s="62"/>
      <c r="D12" s="156"/>
      <c r="E12" s="60">
        <v>1500000</v>
      </c>
      <c r="F12" s="60">
        <v>1500000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750000</v>
      </c>
      <c r="Y12" s="60">
        <v>-750000</v>
      </c>
      <c r="Z12" s="140">
        <v>-100</v>
      </c>
      <c r="AA12" s="155">
        <v>1500000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16028079</v>
      </c>
      <c r="D15" s="156"/>
      <c r="E15" s="60">
        <v>18680000</v>
      </c>
      <c r="F15" s="60">
        <v>18680000</v>
      </c>
      <c r="G15" s="60"/>
      <c r="H15" s="60"/>
      <c r="I15" s="60"/>
      <c r="J15" s="60"/>
      <c r="K15" s="60">
        <v>695270</v>
      </c>
      <c r="L15" s="60">
        <v>651907</v>
      </c>
      <c r="M15" s="60">
        <v>-322820</v>
      </c>
      <c r="N15" s="60">
        <v>1024357</v>
      </c>
      <c r="O15" s="60"/>
      <c r="P15" s="60"/>
      <c r="Q15" s="60"/>
      <c r="R15" s="60"/>
      <c r="S15" s="60"/>
      <c r="T15" s="60"/>
      <c r="U15" s="60"/>
      <c r="V15" s="60"/>
      <c r="W15" s="60">
        <v>1024357</v>
      </c>
      <c r="X15" s="60">
        <v>9340000</v>
      </c>
      <c r="Y15" s="60">
        <v>-8315643</v>
      </c>
      <c r="Z15" s="140">
        <v>-89.03</v>
      </c>
      <c r="AA15" s="155">
        <v>18680000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1564933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22409000</v>
      </c>
      <c r="F20" s="100">
        <f t="shared" si="2"/>
        <v>22409000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11204500</v>
      </c>
      <c r="Y20" s="100">
        <f t="shared" si="2"/>
        <v>-11204500</v>
      </c>
      <c r="Z20" s="137">
        <f>+IF(X20&lt;&gt;0,+(Y20/X20)*100,0)</f>
        <v>-100</v>
      </c>
      <c r="AA20" s="153">
        <f>SUM(AA26:AA33)</f>
        <v>22409000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>
        <v>22409000</v>
      </c>
      <c r="F23" s="60">
        <v>22409000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11204500</v>
      </c>
      <c r="Y23" s="60">
        <v>-11204500</v>
      </c>
      <c r="Z23" s="140">
        <v>-100</v>
      </c>
      <c r="AA23" s="155">
        <v>22409000</v>
      </c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22409000</v>
      </c>
      <c r="F26" s="295">
        <f t="shared" si="3"/>
        <v>22409000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11204500</v>
      </c>
      <c r="Y26" s="295">
        <f t="shared" si="3"/>
        <v>-11204500</v>
      </c>
      <c r="Z26" s="296">
        <f>+IF(X26&lt;&gt;0,+(Y26/X26)*100,0)</f>
        <v>-100</v>
      </c>
      <c r="AA26" s="297">
        <f>SUM(AA21:AA25)</f>
        <v>22409000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5930369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1120034</v>
      </c>
      <c r="N36" s="60">
        <f t="shared" si="4"/>
        <v>1120034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1120034</v>
      </c>
      <c r="X36" s="60">
        <f t="shared" si="4"/>
        <v>0</v>
      </c>
      <c r="Y36" s="60">
        <f t="shared" si="4"/>
        <v>1120034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278665395</v>
      </c>
      <c r="D38" s="156">
        <f t="shared" si="4"/>
        <v>0</v>
      </c>
      <c r="E38" s="60">
        <f t="shared" si="4"/>
        <v>239638145</v>
      </c>
      <c r="F38" s="60">
        <f t="shared" si="4"/>
        <v>239638145</v>
      </c>
      <c r="G38" s="60">
        <f t="shared" si="4"/>
        <v>3276183</v>
      </c>
      <c r="H38" s="60">
        <f t="shared" si="4"/>
        <v>2136915</v>
      </c>
      <c r="I38" s="60">
        <f t="shared" si="4"/>
        <v>1057813</v>
      </c>
      <c r="J38" s="60">
        <f t="shared" si="4"/>
        <v>6470911</v>
      </c>
      <c r="K38" s="60">
        <f t="shared" si="4"/>
        <v>10885430</v>
      </c>
      <c r="L38" s="60">
        <f t="shared" si="4"/>
        <v>9420290</v>
      </c>
      <c r="M38" s="60">
        <f t="shared" si="4"/>
        <v>10227413</v>
      </c>
      <c r="N38" s="60">
        <f t="shared" si="4"/>
        <v>30533133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37004044</v>
      </c>
      <c r="X38" s="60">
        <f t="shared" si="4"/>
        <v>119819073</v>
      </c>
      <c r="Y38" s="60">
        <f t="shared" si="4"/>
        <v>-82815029</v>
      </c>
      <c r="Z38" s="140">
        <f t="shared" si="5"/>
        <v>-69.11673319322041</v>
      </c>
      <c r="AA38" s="155">
        <f>AA8+AA23</f>
        <v>239638145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5012493</v>
      </c>
      <c r="D40" s="156">
        <f t="shared" si="4"/>
        <v>0</v>
      </c>
      <c r="E40" s="60">
        <f t="shared" si="4"/>
        <v>12835000</v>
      </c>
      <c r="F40" s="60">
        <f t="shared" si="4"/>
        <v>12835000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54514</v>
      </c>
      <c r="L40" s="60">
        <f t="shared" si="4"/>
        <v>0</v>
      </c>
      <c r="M40" s="60">
        <f t="shared" si="4"/>
        <v>0</v>
      </c>
      <c r="N40" s="60">
        <f t="shared" si="4"/>
        <v>54514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54514</v>
      </c>
      <c r="X40" s="60">
        <f t="shared" si="4"/>
        <v>6417500</v>
      </c>
      <c r="Y40" s="60">
        <f t="shared" si="4"/>
        <v>-6362986</v>
      </c>
      <c r="Z40" s="140">
        <f t="shared" si="5"/>
        <v>-99.15054148811842</v>
      </c>
      <c r="AA40" s="155">
        <f>AA10+AA25</f>
        <v>12835000</v>
      </c>
    </row>
    <row r="41" spans="1:27" ht="13.5">
      <c r="A41" s="292" t="s">
        <v>209</v>
      </c>
      <c r="B41" s="142"/>
      <c r="C41" s="293">
        <f aca="true" t="shared" si="6" ref="C41:Y41">SUM(C36:C40)</f>
        <v>289608257</v>
      </c>
      <c r="D41" s="294">
        <f t="shared" si="6"/>
        <v>0</v>
      </c>
      <c r="E41" s="295">
        <f t="shared" si="6"/>
        <v>252473145</v>
      </c>
      <c r="F41" s="295">
        <f t="shared" si="6"/>
        <v>252473145</v>
      </c>
      <c r="G41" s="295">
        <f t="shared" si="6"/>
        <v>3276183</v>
      </c>
      <c r="H41" s="295">
        <f t="shared" si="6"/>
        <v>2136915</v>
      </c>
      <c r="I41" s="295">
        <f t="shared" si="6"/>
        <v>1057813</v>
      </c>
      <c r="J41" s="295">
        <f t="shared" si="6"/>
        <v>6470911</v>
      </c>
      <c r="K41" s="295">
        <f t="shared" si="6"/>
        <v>10939944</v>
      </c>
      <c r="L41" s="295">
        <f t="shared" si="6"/>
        <v>9420290</v>
      </c>
      <c r="M41" s="295">
        <f t="shared" si="6"/>
        <v>11347447</v>
      </c>
      <c r="N41" s="295">
        <f t="shared" si="6"/>
        <v>31707681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38178592</v>
      </c>
      <c r="X41" s="295">
        <f t="shared" si="6"/>
        <v>126236573</v>
      </c>
      <c r="Y41" s="295">
        <f t="shared" si="6"/>
        <v>-88057981</v>
      </c>
      <c r="Z41" s="296">
        <f t="shared" si="5"/>
        <v>-69.75631459830583</v>
      </c>
      <c r="AA41" s="297">
        <f>SUM(AA36:AA40)</f>
        <v>252473145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1500000</v>
      </c>
      <c r="F42" s="54">
        <f t="shared" si="7"/>
        <v>1500000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750000</v>
      </c>
      <c r="Y42" s="54">
        <f t="shared" si="7"/>
        <v>-750000</v>
      </c>
      <c r="Z42" s="184">
        <f t="shared" si="5"/>
        <v>-100</v>
      </c>
      <c r="AA42" s="130">
        <f aca="true" t="shared" si="8" ref="AA42:AA48">AA12+AA27</f>
        <v>1500000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16028079</v>
      </c>
      <c r="D45" s="129">
        <f t="shared" si="7"/>
        <v>0</v>
      </c>
      <c r="E45" s="54">
        <f t="shared" si="7"/>
        <v>18680000</v>
      </c>
      <c r="F45" s="54">
        <f t="shared" si="7"/>
        <v>18680000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695270</v>
      </c>
      <c r="L45" s="54">
        <f t="shared" si="7"/>
        <v>651907</v>
      </c>
      <c r="M45" s="54">
        <f t="shared" si="7"/>
        <v>-322820</v>
      </c>
      <c r="N45" s="54">
        <f t="shared" si="7"/>
        <v>1024357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1024357</v>
      </c>
      <c r="X45" s="54">
        <f t="shared" si="7"/>
        <v>9340000</v>
      </c>
      <c r="Y45" s="54">
        <f t="shared" si="7"/>
        <v>-8315643</v>
      </c>
      <c r="Z45" s="184">
        <f t="shared" si="5"/>
        <v>-89.03258029978586</v>
      </c>
      <c r="AA45" s="130">
        <f t="shared" si="8"/>
        <v>18680000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1564933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307201269</v>
      </c>
      <c r="D49" s="218">
        <f t="shared" si="9"/>
        <v>0</v>
      </c>
      <c r="E49" s="220">
        <f t="shared" si="9"/>
        <v>272653145</v>
      </c>
      <c r="F49" s="220">
        <f t="shared" si="9"/>
        <v>272653145</v>
      </c>
      <c r="G49" s="220">
        <f t="shared" si="9"/>
        <v>3276183</v>
      </c>
      <c r="H49" s="220">
        <f t="shared" si="9"/>
        <v>2136915</v>
      </c>
      <c r="I49" s="220">
        <f t="shared" si="9"/>
        <v>1057813</v>
      </c>
      <c r="J49" s="220">
        <f t="shared" si="9"/>
        <v>6470911</v>
      </c>
      <c r="K49" s="220">
        <f t="shared" si="9"/>
        <v>11635214</v>
      </c>
      <c r="L49" s="220">
        <f t="shared" si="9"/>
        <v>10072197</v>
      </c>
      <c r="M49" s="220">
        <f t="shared" si="9"/>
        <v>11024627</v>
      </c>
      <c r="N49" s="220">
        <f t="shared" si="9"/>
        <v>32732038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39202949</v>
      </c>
      <c r="X49" s="220">
        <f t="shared" si="9"/>
        <v>136326573</v>
      </c>
      <c r="Y49" s="220">
        <f t="shared" si="9"/>
        <v>-97123624</v>
      </c>
      <c r="Z49" s="221">
        <f t="shared" si="5"/>
        <v>-71.2433547346635</v>
      </c>
      <c r="AA49" s="222">
        <f>SUM(AA41:AA48)</f>
        <v>272653145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25794400</v>
      </c>
      <c r="F51" s="54">
        <f t="shared" si="10"/>
        <v>25794400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12897200</v>
      </c>
      <c r="Y51" s="54">
        <f t="shared" si="10"/>
        <v>-12897200</v>
      </c>
      <c r="Z51" s="184">
        <f>+IF(X51&lt;&gt;0,+(Y51/X51)*100,0)</f>
        <v>-100</v>
      </c>
      <c r="AA51" s="130">
        <f>SUM(AA57:AA61)</f>
        <v>25794400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>
        <v>20000000</v>
      </c>
      <c r="F54" s="60">
        <v>20000000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10000000</v>
      </c>
      <c r="Y54" s="60">
        <v>-10000000</v>
      </c>
      <c r="Z54" s="140">
        <v>-100</v>
      </c>
      <c r="AA54" s="155">
        <v>20000000</v>
      </c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20000000</v>
      </c>
      <c r="F57" s="295">
        <f t="shared" si="11"/>
        <v>20000000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10000000</v>
      </c>
      <c r="Y57" s="295">
        <f t="shared" si="11"/>
        <v>-10000000</v>
      </c>
      <c r="Z57" s="296">
        <f>+IF(X57&lt;&gt;0,+(Y57/X57)*100,0)</f>
        <v>-100</v>
      </c>
      <c r="AA57" s="297">
        <f>SUM(AA52:AA56)</f>
        <v>20000000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5794400</v>
      </c>
      <c r="F61" s="60">
        <v>5794400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2897200</v>
      </c>
      <c r="Y61" s="60">
        <v>-2897200</v>
      </c>
      <c r="Z61" s="140">
        <v>-100</v>
      </c>
      <c r="AA61" s="155">
        <v>5794400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20000000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5794400</v>
      </c>
      <c r="F68" s="60"/>
      <c r="G68" s="60">
        <v>89224</v>
      </c>
      <c r="H68" s="60">
        <v>89224</v>
      </c>
      <c r="I68" s="60">
        <v>626360</v>
      </c>
      <c r="J68" s="60">
        <v>804808</v>
      </c>
      <c r="K68" s="60">
        <v>371434</v>
      </c>
      <c r="L68" s="60">
        <v>3848966</v>
      </c>
      <c r="M68" s="60">
        <v>272457</v>
      </c>
      <c r="N68" s="60">
        <v>4492857</v>
      </c>
      <c r="O68" s="60"/>
      <c r="P68" s="60"/>
      <c r="Q68" s="60"/>
      <c r="R68" s="60"/>
      <c r="S68" s="60"/>
      <c r="T68" s="60"/>
      <c r="U68" s="60"/>
      <c r="V68" s="60"/>
      <c r="W68" s="60">
        <v>5297665</v>
      </c>
      <c r="X68" s="60"/>
      <c r="Y68" s="60">
        <v>5297665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25794400</v>
      </c>
      <c r="F69" s="220">
        <f t="shared" si="12"/>
        <v>0</v>
      </c>
      <c r="G69" s="220">
        <f t="shared" si="12"/>
        <v>89224</v>
      </c>
      <c r="H69" s="220">
        <f t="shared" si="12"/>
        <v>89224</v>
      </c>
      <c r="I69" s="220">
        <f t="shared" si="12"/>
        <v>626360</v>
      </c>
      <c r="J69" s="220">
        <f t="shared" si="12"/>
        <v>804808</v>
      </c>
      <c r="K69" s="220">
        <f t="shared" si="12"/>
        <v>371434</v>
      </c>
      <c r="L69" s="220">
        <f t="shared" si="12"/>
        <v>3848966</v>
      </c>
      <c r="M69" s="220">
        <f t="shared" si="12"/>
        <v>272457</v>
      </c>
      <c r="N69" s="220">
        <f t="shared" si="12"/>
        <v>4492857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5297665</v>
      </c>
      <c r="X69" s="220">
        <f t="shared" si="12"/>
        <v>0</v>
      </c>
      <c r="Y69" s="220">
        <f t="shared" si="12"/>
        <v>5297665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289608257</v>
      </c>
      <c r="D5" s="357">
        <f t="shared" si="0"/>
        <v>0</v>
      </c>
      <c r="E5" s="356">
        <f t="shared" si="0"/>
        <v>230064145</v>
      </c>
      <c r="F5" s="358">
        <f t="shared" si="0"/>
        <v>230064145</v>
      </c>
      <c r="G5" s="358">
        <f t="shared" si="0"/>
        <v>3276183</v>
      </c>
      <c r="H5" s="356">
        <f t="shared" si="0"/>
        <v>2136915</v>
      </c>
      <c r="I5" s="356">
        <f t="shared" si="0"/>
        <v>1057813</v>
      </c>
      <c r="J5" s="358">
        <f t="shared" si="0"/>
        <v>6470911</v>
      </c>
      <c r="K5" s="358">
        <f t="shared" si="0"/>
        <v>10939944</v>
      </c>
      <c r="L5" s="356">
        <f t="shared" si="0"/>
        <v>9420290</v>
      </c>
      <c r="M5" s="356">
        <f t="shared" si="0"/>
        <v>11347447</v>
      </c>
      <c r="N5" s="358">
        <f t="shared" si="0"/>
        <v>31707681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38178592</v>
      </c>
      <c r="X5" s="356">
        <f t="shared" si="0"/>
        <v>115032073</v>
      </c>
      <c r="Y5" s="358">
        <f t="shared" si="0"/>
        <v>-76853481</v>
      </c>
      <c r="Z5" s="359">
        <f>+IF(X5&lt;&gt;0,+(Y5/X5)*100,0)</f>
        <v>-66.81048076043975</v>
      </c>
      <c r="AA5" s="360">
        <f>+AA6+AA8+AA11+AA13+AA15</f>
        <v>230064145</v>
      </c>
    </row>
    <row r="6" spans="1:27" ht="13.5">
      <c r="A6" s="361" t="s">
        <v>204</v>
      </c>
      <c r="B6" s="142"/>
      <c r="C6" s="60">
        <f>+C7</f>
        <v>5930369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1120034</v>
      </c>
      <c r="N6" s="59">
        <f t="shared" si="1"/>
        <v>1120034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1120034</v>
      </c>
      <c r="X6" s="60">
        <f t="shared" si="1"/>
        <v>0</v>
      </c>
      <c r="Y6" s="59">
        <f t="shared" si="1"/>
        <v>1120034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5930369</v>
      </c>
      <c r="D7" s="340"/>
      <c r="E7" s="60"/>
      <c r="F7" s="59"/>
      <c r="G7" s="59"/>
      <c r="H7" s="60"/>
      <c r="I7" s="60"/>
      <c r="J7" s="59"/>
      <c r="K7" s="59"/>
      <c r="L7" s="60"/>
      <c r="M7" s="60">
        <v>1120034</v>
      </c>
      <c r="N7" s="59">
        <v>1120034</v>
      </c>
      <c r="O7" s="59"/>
      <c r="P7" s="60"/>
      <c r="Q7" s="60"/>
      <c r="R7" s="59"/>
      <c r="S7" s="59"/>
      <c r="T7" s="60"/>
      <c r="U7" s="60"/>
      <c r="V7" s="59"/>
      <c r="W7" s="59">
        <v>1120034</v>
      </c>
      <c r="X7" s="60"/>
      <c r="Y7" s="59">
        <v>1120034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278665395</v>
      </c>
      <c r="D11" s="363">
        <f aca="true" t="shared" si="3" ref="D11:AA11">+D12</f>
        <v>0</v>
      </c>
      <c r="E11" s="362">
        <f t="shared" si="3"/>
        <v>217229145</v>
      </c>
      <c r="F11" s="364">
        <f t="shared" si="3"/>
        <v>217229145</v>
      </c>
      <c r="G11" s="364">
        <f t="shared" si="3"/>
        <v>3276183</v>
      </c>
      <c r="H11" s="362">
        <f t="shared" si="3"/>
        <v>2136915</v>
      </c>
      <c r="I11" s="362">
        <f t="shared" si="3"/>
        <v>1057813</v>
      </c>
      <c r="J11" s="364">
        <f t="shared" si="3"/>
        <v>6470911</v>
      </c>
      <c r="K11" s="364">
        <f t="shared" si="3"/>
        <v>10885430</v>
      </c>
      <c r="L11" s="362">
        <f t="shared" si="3"/>
        <v>9420290</v>
      </c>
      <c r="M11" s="362">
        <f t="shared" si="3"/>
        <v>10227413</v>
      </c>
      <c r="N11" s="364">
        <f t="shared" si="3"/>
        <v>30533133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37004044</v>
      </c>
      <c r="X11" s="362">
        <f t="shared" si="3"/>
        <v>108614573</v>
      </c>
      <c r="Y11" s="364">
        <f t="shared" si="3"/>
        <v>-71610529</v>
      </c>
      <c r="Z11" s="365">
        <f>+IF(X11&lt;&gt;0,+(Y11/X11)*100,0)</f>
        <v>-65.93086638567368</v>
      </c>
      <c r="AA11" s="366">
        <f t="shared" si="3"/>
        <v>217229145</v>
      </c>
    </row>
    <row r="12" spans="1:27" ht="13.5">
      <c r="A12" s="291" t="s">
        <v>231</v>
      </c>
      <c r="B12" s="136"/>
      <c r="C12" s="60">
        <v>278665395</v>
      </c>
      <c r="D12" s="340"/>
      <c r="E12" s="60">
        <v>217229145</v>
      </c>
      <c r="F12" s="59">
        <v>217229145</v>
      </c>
      <c r="G12" s="59">
        <v>3276183</v>
      </c>
      <c r="H12" s="60">
        <v>2136915</v>
      </c>
      <c r="I12" s="60">
        <v>1057813</v>
      </c>
      <c r="J12" s="59">
        <v>6470911</v>
      </c>
      <c r="K12" s="59">
        <v>10885430</v>
      </c>
      <c r="L12" s="60">
        <v>9420290</v>
      </c>
      <c r="M12" s="60">
        <v>10227413</v>
      </c>
      <c r="N12" s="59">
        <v>30533133</v>
      </c>
      <c r="O12" s="59"/>
      <c r="P12" s="60"/>
      <c r="Q12" s="60"/>
      <c r="R12" s="59"/>
      <c r="S12" s="59"/>
      <c r="T12" s="60"/>
      <c r="U12" s="60"/>
      <c r="V12" s="59"/>
      <c r="W12" s="59">
        <v>37004044</v>
      </c>
      <c r="X12" s="60">
        <v>108614573</v>
      </c>
      <c r="Y12" s="59">
        <v>-71610529</v>
      </c>
      <c r="Z12" s="61">
        <v>-65.93</v>
      </c>
      <c r="AA12" s="62">
        <v>217229145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5012493</v>
      </c>
      <c r="D15" s="340">
        <f t="shared" si="5"/>
        <v>0</v>
      </c>
      <c r="E15" s="60">
        <f t="shared" si="5"/>
        <v>12835000</v>
      </c>
      <c r="F15" s="59">
        <f t="shared" si="5"/>
        <v>12835000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54514</v>
      </c>
      <c r="L15" s="60">
        <f t="shared" si="5"/>
        <v>0</v>
      </c>
      <c r="M15" s="60">
        <f t="shared" si="5"/>
        <v>0</v>
      </c>
      <c r="N15" s="59">
        <f t="shared" si="5"/>
        <v>54514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54514</v>
      </c>
      <c r="X15" s="60">
        <f t="shared" si="5"/>
        <v>6417500</v>
      </c>
      <c r="Y15" s="59">
        <f t="shared" si="5"/>
        <v>-6362986</v>
      </c>
      <c r="Z15" s="61">
        <f>+IF(X15&lt;&gt;0,+(Y15/X15)*100,0)</f>
        <v>-99.15054148811842</v>
      </c>
      <c r="AA15" s="62">
        <f>SUM(AA16:AA20)</f>
        <v>12835000</v>
      </c>
    </row>
    <row r="16" spans="1:27" ht="13.5">
      <c r="A16" s="291" t="s">
        <v>233</v>
      </c>
      <c r="B16" s="300"/>
      <c r="C16" s="60">
        <v>5012493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12835000</v>
      </c>
      <c r="F20" s="59">
        <v>12835000</v>
      </c>
      <c r="G20" s="59"/>
      <c r="H20" s="60"/>
      <c r="I20" s="60"/>
      <c r="J20" s="59"/>
      <c r="K20" s="59">
        <v>54514</v>
      </c>
      <c r="L20" s="60"/>
      <c r="M20" s="60"/>
      <c r="N20" s="59">
        <v>54514</v>
      </c>
      <c r="O20" s="59"/>
      <c r="P20" s="60"/>
      <c r="Q20" s="60"/>
      <c r="R20" s="59"/>
      <c r="S20" s="59"/>
      <c r="T20" s="60"/>
      <c r="U20" s="60"/>
      <c r="V20" s="59"/>
      <c r="W20" s="59">
        <v>54514</v>
      </c>
      <c r="X20" s="60">
        <v>6417500</v>
      </c>
      <c r="Y20" s="59">
        <v>-6362986</v>
      </c>
      <c r="Z20" s="61">
        <v>-99.15</v>
      </c>
      <c r="AA20" s="62">
        <v>12835000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1500000</v>
      </c>
      <c r="F22" s="345">
        <f t="shared" si="6"/>
        <v>1500000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750000</v>
      </c>
      <c r="Y22" s="345">
        <f t="shared" si="6"/>
        <v>-750000</v>
      </c>
      <c r="Z22" s="336">
        <f>+IF(X22&lt;&gt;0,+(Y22/X22)*100,0)</f>
        <v>-100</v>
      </c>
      <c r="AA22" s="350">
        <f>SUM(AA23:AA32)</f>
        <v>1500000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1500000</v>
      </c>
      <c r="F32" s="59">
        <v>1500000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750000</v>
      </c>
      <c r="Y32" s="59">
        <v>-750000</v>
      </c>
      <c r="Z32" s="61">
        <v>-100</v>
      </c>
      <c r="AA32" s="62">
        <v>1500000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16028079</v>
      </c>
      <c r="D40" s="344">
        <f t="shared" si="9"/>
        <v>0</v>
      </c>
      <c r="E40" s="343">
        <f t="shared" si="9"/>
        <v>18680000</v>
      </c>
      <c r="F40" s="345">
        <f t="shared" si="9"/>
        <v>18680000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695270</v>
      </c>
      <c r="L40" s="343">
        <f t="shared" si="9"/>
        <v>651907</v>
      </c>
      <c r="M40" s="343">
        <f t="shared" si="9"/>
        <v>-322820</v>
      </c>
      <c r="N40" s="345">
        <f t="shared" si="9"/>
        <v>1024357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1024357</v>
      </c>
      <c r="X40" s="343">
        <f t="shared" si="9"/>
        <v>9340000</v>
      </c>
      <c r="Y40" s="345">
        <f t="shared" si="9"/>
        <v>-8315643</v>
      </c>
      <c r="Z40" s="336">
        <f>+IF(X40&lt;&gt;0,+(Y40/X40)*100,0)</f>
        <v>-89.03258029978586</v>
      </c>
      <c r="AA40" s="350">
        <f>SUM(AA41:AA49)</f>
        <v>18680000</v>
      </c>
    </row>
    <row r="41" spans="1:27" ht="13.5">
      <c r="A41" s="361" t="s">
        <v>247</v>
      </c>
      <c r="B41" s="142"/>
      <c r="C41" s="362">
        <v>3895963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6130000</v>
      </c>
      <c r="F43" s="370">
        <v>6130000</v>
      </c>
      <c r="G43" s="370"/>
      <c r="H43" s="305"/>
      <c r="I43" s="305"/>
      <c r="J43" s="370"/>
      <c r="K43" s="370"/>
      <c r="L43" s="305">
        <v>470377</v>
      </c>
      <c r="M43" s="305"/>
      <c r="N43" s="370">
        <v>470377</v>
      </c>
      <c r="O43" s="370"/>
      <c r="P43" s="305"/>
      <c r="Q43" s="305"/>
      <c r="R43" s="370"/>
      <c r="S43" s="370"/>
      <c r="T43" s="305"/>
      <c r="U43" s="305"/>
      <c r="V43" s="370"/>
      <c r="W43" s="370">
        <v>470377</v>
      </c>
      <c r="X43" s="305">
        <v>3065000</v>
      </c>
      <c r="Y43" s="370">
        <v>-2594623</v>
      </c>
      <c r="Z43" s="371">
        <v>-84.65</v>
      </c>
      <c r="AA43" s="303">
        <v>6130000</v>
      </c>
    </row>
    <row r="44" spans="1:27" ht="13.5">
      <c r="A44" s="361" t="s">
        <v>250</v>
      </c>
      <c r="B44" s="136"/>
      <c r="C44" s="60">
        <v>3032473</v>
      </c>
      <c r="D44" s="368"/>
      <c r="E44" s="54">
        <v>2500000</v>
      </c>
      <c r="F44" s="53">
        <v>2500000</v>
      </c>
      <c r="G44" s="53"/>
      <c r="H44" s="54"/>
      <c r="I44" s="54"/>
      <c r="J44" s="53"/>
      <c r="K44" s="53">
        <v>695270</v>
      </c>
      <c r="L44" s="54">
        <v>181530</v>
      </c>
      <c r="M44" s="54">
        <v>-322820</v>
      </c>
      <c r="N44" s="53">
        <v>553980</v>
      </c>
      <c r="O44" s="53"/>
      <c r="P44" s="54"/>
      <c r="Q44" s="54"/>
      <c r="R44" s="53"/>
      <c r="S44" s="53"/>
      <c r="T44" s="54"/>
      <c r="U44" s="54"/>
      <c r="V44" s="53"/>
      <c r="W44" s="53">
        <v>553980</v>
      </c>
      <c r="X44" s="54">
        <v>1250000</v>
      </c>
      <c r="Y44" s="53">
        <v>-696020</v>
      </c>
      <c r="Z44" s="94">
        <v>-55.68</v>
      </c>
      <c r="AA44" s="95">
        <v>2500000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6553689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2545954</v>
      </c>
      <c r="D49" s="368"/>
      <c r="E49" s="54">
        <v>10050000</v>
      </c>
      <c r="F49" s="53">
        <v>10050000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5025000</v>
      </c>
      <c r="Y49" s="53">
        <v>-5025000</v>
      </c>
      <c r="Z49" s="94">
        <v>-100</v>
      </c>
      <c r="AA49" s="95">
        <v>10050000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1564933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1564933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307201269</v>
      </c>
      <c r="D60" s="346">
        <f t="shared" si="14"/>
        <v>0</v>
      </c>
      <c r="E60" s="219">
        <f t="shared" si="14"/>
        <v>250244145</v>
      </c>
      <c r="F60" s="264">
        <f t="shared" si="14"/>
        <v>250244145</v>
      </c>
      <c r="G60" s="264">
        <f t="shared" si="14"/>
        <v>3276183</v>
      </c>
      <c r="H60" s="219">
        <f t="shared" si="14"/>
        <v>2136915</v>
      </c>
      <c r="I60" s="219">
        <f t="shared" si="14"/>
        <v>1057813</v>
      </c>
      <c r="J60" s="264">
        <f t="shared" si="14"/>
        <v>6470911</v>
      </c>
      <c r="K60" s="264">
        <f t="shared" si="14"/>
        <v>11635214</v>
      </c>
      <c r="L60" s="219">
        <f t="shared" si="14"/>
        <v>10072197</v>
      </c>
      <c r="M60" s="219">
        <f t="shared" si="14"/>
        <v>11024627</v>
      </c>
      <c r="N60" s="264">
        <f t="shared" si="14"/>
        <v>32732038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39202949</v>
      </c>
      <c r="X60" s="219">
        <f t="shared" si="14"/>
        <v>125122073</v>
      </c>
      <c r="Y60" s="264">
        <f t="shared" si="14"/>
        <v>-85919124</v>
      </c>
      <c r="Z60" s="337">
        <f>+IF(X60&lt;&gt;0,+(Y60/X60)*100,0)</f>
        <v>-68.66823889658542</v>
      </c>
      <c r="AA60" s="232">
        <f>+AA57+AA54+AA51+AA40+AA37+AA34+AA22+AA5</f>
        <v>250244145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22409000</v>
      </c>
      <c r="F5" s="358">
        <f t="shared" si="0"/>
        <v>22409000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11204500</v>
      </c>
      <c r="Y5" s="358">
        <f t="shared" si="0"/>
        <v>-11204500</v>
      </c>
      <c r="Z5" s="359">
        <f>+IF(X5&lt;&gt;0,+(Y5/X5)*100,0)</f>
        <v>-100</v>
      </c>
      <c r="AA5" s="360">
        <f>+AA6+AA8+AA11+AA13+AA15</f>
        <v>22409000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22409000</v>
      </c>
      <c r="F11" s="364">
        <f t="shared" si="3"/>
        <v>22409000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11204500</v>
      </c>
      <c r="Y11" s="364">
        <f t="shared" si="3"/>
        <v>-11204500</v>
      </c>
      <c r="Z11" s="365">
        <f>+IF(X11&lt;&gt;0,+(Y11/X11)*100,0)</f>
        <v>-100</v>
      </c>
      <c r="AA11" s="366">
        <f t="shared" si="3"/>
        <v>22409000</v>
      </c>
    </row>
    <row r="12" spans="1:27" ht="13.5">
      <c r="A12" s="291" t="s">
        <v>231</v>
      </c>
      <c r="B12" s="136"/>
      <c r="C12" s="60"/>
      <c r="D12" s="340"/>
      <c r="E12" s="60">
        <v>22409000</v>
      </c>
      <c r="F12" s="59">
        <v>22409000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11204500</v>
      </c>
      <c r="Y12" s="59">
        <v>-11204500</v>
      </c>
      <c r="Z12" s="61">
        <v>-100</v>
      </c>
      <c r="AA12" s="62">
        <v>22409000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22409000</v>
      </c>
      <c r="F60" s="264">
        <f t="shared" si="14"/>
        <v>22409000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11204500</v>
      </c>
      <c r="Y60" s="264">
        <f t="shared" si="14"/>
        <v>-11204500</v>
      </c>
      <c r="Z60" s="337">
        <f>+IF(X60&lt;&gt;0,+(Y60/X60)*100,0)</f>
        <v>-100</v>
      </c>
      <c r="AA60" s="232">
        <f>+AA57+AA54+AA51+AA40+AA37+AA34+AA22+AA5</f>
        <v>22409000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2014-02-05T07:51:42Z</dcterms:created>
  <dcterms:modified xsi:type="dcterms:W3CDTF">2014-02-05T07:51:45Z</dcterms:modified>
  <cp:category/>
  <cp:version/>
  <cp:contentType/>
  <cp:contentStatus/>
</cp:coreProperties>
</file>