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<sst xmlns="http://schemas.openxmlformats.org/spreadsheetml/2006/main" count="855" uniqueCount="302">
  <si>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Bojanala Platinum(DC37)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</si>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</sst>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851000</v>
      </c>
      <c r="E7" s="60">
        <v>851000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425500</v>
      </c>
      <c r="X7" s="60">
        <v>-425500</v>
      </c>
      <c r="Y7" s="61">
        <v>-100</v>
      </c>
      <c r="Z7" s="62">
        <v>851000</v>
      </c>
    </row>
    <row r="8" spans="1:26" ht="13.5">
      <c r="A8" s="58" t="s">
        <v>34</v>
      </c>
      <c r="B8" s="19">
        <v>0</v>
      </c>
      <c r="C8" s="19">
        <v>0</v>
      </c>
      <c r="D8" s="59">
        <v>250908000</v>
      </c>
      <c r="E8" s="60">
        <v>250908000</v>
      </c>
      <c r="F8" s="60">
        <v>104810000</v>
      </c>
      <c r="G8" s="60">
        <v>2562310</v>
      </c>
      <c r="H8" s="60">
        <v>0</v>
      </c>
      <c r="I8" s="60">
        <v>107372310</v>
      </c>
      <c r="J8" s="60">
        <v>0</v>
      </c>
      <c r="K8" s="60">
        <v>82418000</v>
      </c>
      <c r="L8" s="60">
        <v>3490215</v>
      </c>
      <c r="M8" s="60">
        <v>85908215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193280525</v>
      </c>
      <c r="W8" s="60">
        <v>125454000</v>
      </c>
      <c r="X8" s="60">
        <v>67826525</v>
      </c>
      <c r="Y8" s="61">
        <v>54.06</v>
      </c>
      <c r="Z8" s="62">
        <v>250908000</v>
      </c>
    </row>
    <row r="9" spans="1:26" ht="13.5">
      <c r="A9" s="58" t="s">
        <v>35</v>
      </c>
      <c r="B9" s="19">
        <v>0</v>
      </c>
      <c r="C9" s="19">
        <v>0</v>
      </c>
      <c r="D9" s="59">
        <v>140000</v>
      </c>
      <c r="E9" s="60">
        <v>140000</v>
      </c>
      <c r="F9" s="60">
        <v>2730040</v>
      </c>
      <c r="G9" s="60">
        <v>935425</v>
      </c>
      <c r="H9" s="60">
        <v>173034</v>
      </c>
      <c r="I9" s="60">
        <v>3838499</v>
      </c>
      <c r="J9" s="60">
        <v>204033</v>
      </c>
      <c r="K9" s="60">
        <v>241836</v>
      </c>
      <c r="L9" s="60">
        <v>0</v>
      </c>
      <c r="M9" s="60">
        <v>445869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4284368</v>
      </c>
      <c r="W9" s="60">
        <v>70000</v>
      </c>
      <c r="X9" s="60">
        <v>4214368</v>
      </c>
      <c r="Y9" s="61">
        <v>6020.53</v>
      </c>
      <c r="Z9" s="62">
        <v>140000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251899000</v>
      </c>
      <c r="E10" s="66">
        <f t="shared" si="0"/>
        <v>251899000</v>
      </c>
      <c r="F10" s="66">
        <f t="shared" si="0"/>
        <v>107540040</v>
      </c>
      <c r="G10" s="66">
        <f t="shared" si="0"/>
        <v>3497735</v>
      </c>
      <c r="H10" s="66">
        <f t="shared" si="0"/>
        <v>173034</v>
      </c>
      <c r="I10" s="66">
        <f t="shared" si="0"/>
        <v>111210809</v>
      </c>
      <c r="J10" s="66">
        <f t="shared" si="0"/>
        <v>204033</v>
      </c>
      <c r="K10" s="66">
        <f t="shared" si="0"/>
        <v>82659836</v>
      </c>
      <c r="L10" s="66">
        <f t="shared" si="0"/>
        <v>3490215</v>
      </c>
      <c r="M10" s="66">
        <f t="shared" si="0"/>
        <v>86354084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197564893</v>
      </c>
      <c r="W10" s="66">
        <f t="shared" si="0"/>
        <v>125949500</v>
      </c>
      <c r="X10" s="66">
        <f t="shared" si="0"/>
        <v>71615393</v>
      </c>
      <c r="Y10" s="67">
        <f>+IF(W10&lt;&gt;0,(X10/W10)*100,0)</f>
        <v>56.86040278047948</v>
      </c>
      <c r="Z10" s="68">
        <f t="shared" si="0"/>
        <v>251899000</v>
      </c>
    </row>
    <row r="11" spans="1:26" ht="13.5">
      <c r="A11" s="58" t="s">
        <v>37</v>
      </c>
      <c r="B11" s="19">
        <v>0</v>
      </c>
      <c r="C11" s="19">
        <v>0</v>
      </c>
      <c r="D11" s="59">
        <v>123393000</v>
      </c>
      <c r="E11" s="60">
        <v>123393000</v>
      </c>
      <c r="F11" s="60">
        <v>10201406</v>
      </c>
      <c r="G11" s="60">
        <v>10354296</v>
      </c>
      <c r="H11" s="60">
        <v>10284013</v>
      </c>
      <c r="I11" s="60">
        <v>30839715</v>
      </c>
      <c r="J11" s="60">
        <v>10577667</v>
      </c>
      <c r="K11" s="60">
        <v>10732650</v>
      </c>
      <c r="L11" s="60">
        <v>10359763</v>
      </c>
      <c r="M11" s="60">
        <v>31670080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62509795</v>
      </c>
      <c r="W11" s="60">
        <v>61696500</v>
      </c>
      <c r="X11" s="60">
        <v>813295</v>
      </c>
      <c r="Y11" s="61">
        <v>1.32</v>
      </c>
      <c r="Z11" s="62">
        <v>123393000</v>
      </c>
    </row>
    <row r="12" spans="1:26" ht="13.5">
      <c r="A12" s="58" t="s">
        <v>38</v>
      </c>
      <c r="B12" s="19">
        <v>0</v>
      </c>
      <c r="C12" s="19">
        <v>0</v>
      </c>
      <c r="D12" s="59">
        <v>13552000</v>
      </c>
      <c r="E12" s="60">
        <v>13552000</v>
      </c>
      <c r="F12" s="60">
        <v>1097725</v>
      </c>
      <c r="G12" s="60">
        <v>1084421</v>
      </c>
      <c r="H12" s="60">
        <v>1133087</v>
      </c>
      <c r="I12" s="60">
        <v>3315233</v>
      </c>
      <c r="J12" s="60">
        <v>1101868</v>
      </c>
      <c r="K12" s="60">
        <v>1101818</v>
      </c>
      <c r="L12" s="60">
        <v>1099370</v>
      </c>
      <c r="M12" s="60">
        <v>3303056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6618289</v>
      </c>
      <c r="W12" s="60">
        <v>6776000</v>
      </c>
      <c r="X12" s="60">
        <v>-157711</v>
      </c>
      <c r="Y12" s="61">
        <v>-2.33</v>
      </c>
      <c r="Z12" s="62">
        <v>13552000</v>
      </c>
    </row>
    <row r="13" spans="1:26" ht="13.5">
      <c r="A13" s="58" t="s">
        <v>278</v>
      </c>
      <c r="B13" s="19">
        <v>0</v>
      </c>
      <c r="C13" s="19">
        <v>0</v>
      </c>
      <c r="D13" s="59">
        <v>1749000</v>
      </c>
      <c r="E13" s="60">
        <v>1749000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874500</v>
      </c>
      <c r="X13" s="60">
        <v>-874500</v>
      </c>
      <c r="Y13" s="61">
        <v>-100</v>
      </c>
      <c r="Z13" s="62">
        <v>1749000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2024000</v>
      </c>
      <c r="E15" s="60">
        <v>2024000</v>
      </c>
      <c r="F15" s="60">
        <v>134808</v>
      </c>
      <c r="G15" s="60">
        <v>105878</v>
      </c>
      <c r="H15" s="60">
        <v>179793</v>
      </c>
      <c r="I15" s="60">
        <v>420479</v>
      </c>
      <c r="J15" s="60">
        <v>203965</v>
      </c>
      <c r="K15" s="60">
        <v>334730</v>
      </c>
      <c r="L15" s="60">
        <v>230666</v>
      </c>
      <c r="M15" s="60">
        <v>769361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1189840</v>
      </c>
      <c r="W15" s="60">
        <v>1012000</v>
      </c>
      <c r="X15" s="60">
        <v>177840</v>
      </c>
      <c r="Y15" s="61">
        <v>17.57</v>
      </c>
      <c r="Z15" s="62">
        <v>2024000</v>
      </c>
    </row>
    <row r="16" spans="1:26" ht="13.5">
      <c r="A16" s="69" t="s">
        <v>42</v>
      </c>
      <c r="B16" s="19">
        <v>0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1000000</v>
      </c>
      <c r="X16" s="60">
        <v>-1000000</v>
      </c>
      <c r="Y16" s="61">
        <v>-100</v>
      </c>
      <c r="Z16" s="62">
        <v>2000000</v>
      </c>
    </row>
    <row r="17" spans="1:26" ht="13.5">
      <c r="A17" s="58" t="s">
        <v>43</v>
      </c>
      <c r="B17" s="19">
        <v>0</v>
      </c>
      <c r="C17" s="19">
        <v>0</v>
      </c>
      <c r="D17" s="59">
        <v>111274000</v>
      </c>
      <c r="E17" s="60">
        <v>111274000</v>
      </c>
      <c r="F17" s="60">
        <v>5622098</v>
      </c>
      <c r="G17" s="60">
        <v>7161013</v>
      </c>
      <c r="H17" s="60">
        <v>6303947</v>
      </c>
      <c r="I17" s="60">
        <v>19087058</v>
      </c>
      <c r="J17" s="60">
        <v>7500787</v>
      </c>
      <c r="K17" s="60">
        <v>13957656</v>
      </c>
      <c r="L17" s="60">
        <v>11028431</v>
      </c>
      <c r="M17" s="60">
        <v>32486874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51573932</v>
      </c>
      <c r="W17" s="60">
        <v>55637000</v>
      </c>
      <c r="X17" s="60">
        <v>-4063068</v>
      </c>
      <c r="Y17" s="61">
        <v>-7.3</v>
      </c>
      <c r="Z17" s="62">
        <v>111274000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253992000</v>
      </c>
      <c r="E18" s="73">
        <f t="shared" si="1"/>
        <v>253992000</v>
      </c>
      <c r="F18" s="73">
        <f t="shared" si="1"/>
        <v>17056037</v>
      </c>
      <c r="G18" s="73">
        <f t="shared" si="1"/>
        <v>18705608</v>
      </c>
      <c r="H18" s="73">
        <f t="shared" si="1"/>
        <v>17900840</v>
      </c>
      <c r="I18" s="73">
        <f t="shared" si="1"/>
        <v>53662485</v>
      </c>
      <c r="J18" s="73">
        <f t="shared" si="1"/>
        <v>19384287</v>
      </c>
      <c r="K18" s="73">
        <f t="shared" si="1"/>
        <v>26126854</v>
      </c>
      <c r="L18" s="73">
        <f t="shared" si="1"/>
        <v>22718230</v>
      </c>
      <c r="M18" s="73">
        <f t="shared" si="1"/>
        <v>68229371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121891856</v>
      </c>
      <c r="W18" s="73">
        <f t="shared" si="1"/>
        <v>126996000</v>
      </c>
      <c r="X18" s="73">
        <f t="shared" si="1"/>
        <v>-5104144</v>
      </c>
      <c r="Y18" s="67">
        <f>+IF(W18&lt;&gt;0,(X18/W18)*100,0)</f>
        <v>-4.019137610633406</v>
      </c>
      <c r="Z18" s="74">
        <f t="shared" si="1"/>
        <v>253992000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-2093000</v>
      </c>
      <c r="E19" s="77">
        <f t="shared" si="2"/>
        <v>-2093000</v>
      </c>
      <c r="F19" s="77">
        <f t="shared" si="2"/>
        <v>90484003</v>
      </c>
      <c r="G19" s="77">
        <f t="shared" si="2"/>
        <v>-15207873</v>
      </c>
      <c r="H19" s="77">
        <f t="shared" si="2"/>
        <v>-17727806</v>
      </c>
      <c r="I19" s="77">
        <f t="shared" si="2"/>
        <v>57548324</v>
      </c>
      <c r="J19" s="77">
        <f t="shared" si="2"/>
        <v>-19180254</v>
      </c>
      <c r="K19" s="77">
        <f t="shared" si="2"/>
        <v>56532982</v>
      </c>
      <c r="L19" s="77">
        <f t="shared" si="2"/>
        <v>-19228015</v>
      </c>
      <c r="M19" s="77">
        <f t="shared" si="2"/>
        <v>18124713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75673037</v>
      </c>
      <c r="W19" s="77">
        <f>IF(E10=E18,0,W10-W18)</f>
        <v>-1046500</v>
      </c>
      <c r="X19" s="77">
        <f t="shared" si="2"/>
        <v>76719537</v>
      </c>
      <c r="Y19" s="78">
        <f>+IF(W19&lt;&gt;0,(X19/W19)*100,0)</f>
        <v>-7331.059436215957</v>
      </c>
      <c r="Z19" s="79">
        <f t="shared" si="2"/>
        <v>-2093000</v>
      </c>
    </row>
    <row r="20" spans="1:26" ht="13.5">
      <c r="A20" s="58" t="s">
        <v>46</v>
      </c>
      <c r="B20" s="19">
        <v>0</v>
      </c>
      <c r="C20" s="19">
        <v>0</v>
      </c>
      <c r="D20" s="59">
        <v>3355000</v>
      </c>
      <c r="E20" s="60">
        <v>3355000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1677500</v>
      </c>
      <c r="X20" s="60">
        <v>-1677500</v>
      </c>
      <c r="Y20" s="61">
        <v>-100</v>
      </c>
      <c r="Z20" s="62">
        <v>3355000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1262000</v>
      </c>
      <c r="E22" s="88">
        <f t="shared" si="3"/>
        <v>1262000</v>
      </c>
      <c r="F22" s="88">
        <f t="shared" si="3"/>
        <v>90484003</v>
      </c>
      <c r="G22" s="88">
        <f t="shared" si="3"/>
        <v>-15207873</v>
      </c>
      <c r="H22" s="88">
        <f t="shared" si="3"/>
        <v>-17727806</v>
      </c>
      <c r="I22" s="88">
        <f t="shared" si="3"/>
        <v>57548324</v>
      </c>
      <c r="J22" s="88">
        <f t="shared" si="3"/>
        <v>-19180254</v>
      </c>
      <c r="K22" s="88">
        <f t="shared" si="3"/>
        <v>56532982</v>
      </c>
      <c r="L22" s="88">
        <f t="shared" si="3"/>
        <v>-19228015</v>
      </c>
      <c r="M22" s="88">
        <f t="shared" si="3"/>
        <v>18124713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75673037</v>
      </c>
      <c r="W22" s="88">
        <f t="shared" si="3"/>
        <v>631000</v>
      </c>
      <c r="X22" s="88">
        <f t="shared" si="3"/>
        <v>75042037</v>
      </c>
      <c r="Y22" s="89">
        <f>+IF(W22&lt;&gt;0,(X22/W22)*100,0)</f>
        <v>11892.557369255152</v>
      </c>
      <c r="Z22" s="90">
        <f t="shared" si="3"/>
        <v>1262000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1262000</v>
      </c>
      <c r="E24" s="77">
        <f t="shared" si="4"/>
        <v>1262000</v>
      </c>
      <c r="F24" s="77">
        <f t="shared" si="4"/>
        <v>90484003</v>
      </c>
      <c r="G24" s="77">
        <f t="shared" si="4"/>
        <v>-15207873</v>
      </c>
      <c r="H24" s="77">
        <f t="shared" si="4"/>
        <v>-17727806</v>
      </c>
      <c r="I24" s="77">
        <f t="shared" si="4"/>
        <v>57548324</v>
      </c>
      <c r="J24" s="77">
        <f t="shared" si="4"/>
        <v>-19180254</v>
      </c>
      <c r="K24" s="77">
        <f t="shared" si="4"/>
        <v>56532982</v>
      </c>
      <c r="L24" s="77">
        <f t="shared" si="4"/>
        <v>-19228015</v>
      </c>
      <c r="M24" s="77">
        <f t="shared" si="4"/>
        <v>18124713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75673037</v>
      </c>
      <c r="W24" s="77">
        <f t="shared" si="4"/>
        <v>631000</v>
      </c>
      <c r="X24" s="77">
        <f t="shared" si="4"/>
        <v>75042037</v>
      </c>
      <c r="Y24" s="78">
        <f>+IF(W24&lt;&gt;0,(X24/W24)*100,0)</f>
        <v>11892.557369255152</v>
      </c>
      <c r="Z24" s="79">
        <f t="shared" si="4"/>
        <v>1262000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3355000</v>
      </c>
      <c r="E27" s="100">
        <v>3355000</v>
      </c>
      <c r="F27" s="100">
        <v>9660</v>
      </c>
      <c r="G27" s="100">
        <v>182661</v>
      </c>
      <c r="H27" s="100">
        <v>123051</v>
      </c>
      <c r="I27" s="100">
        <v>315372</v>
      </c>
      <c r="J27" s="100">
        <v>481537</v>
      </c>
      <c r="K27" s="100">
        <v>151370</v>
      </c>
      <c r="L27" s="100">
        <v>207688</v>
      </c>
      <c r="M27" s="100">
        <v>840595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1155967</v>
      </c>
      <c r="W27" s="100">
        <v>1677500</v>
      </c>
      <c r="X27" s="100">
        <v>-521533</v>
      </c>
      <c r="Y27" s="101">
        <v>-31.09</v>
      </c>
      <c r="Z27" s="102">
        <v>3355000</v>
      </c>
    </row>
    <row r="28" spans="1:26" ht="13.5">
      <c r="A28" s="103" t="s">
        <v>46</v>
      </c>
      <c r="B28" s="19">
        <v>0</v>
      </c>
      <c r="C28" s="19">
        <v>0</v>
      </c>
      <c r="D28" s="59">
        <v>3355000</v>
      </c>
      <c r="E28" s="60">
        <v>3355000</v>
      </c>
      <c r="F28" s="60">
        <v>9660</v>
      </c>
      <c r="G28" s="60">
        <v>182661</v>
      </c>
      <c r="H28" s="60">
        <v>123051</v>
      </c>
      <c r="I28" s="60">
        <v>315372</v>
      </c>
      <c r="J28" s="60">
        <v>481537</v>
      </c>
      <c r="K28" s="60">
        <v>151370</v>
      </c>
      <c r="L28" s="60">
        <v>207688</v>
      </c>
      <c r="M28" s="60">
        <v>840595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1155967</v>
      </c>
      <c r="W28" s="60">
        <v>1677500</v>
      </c>
      <c r="X28" s="60">
        <v>-521533</v>
      </c>
      <c r="Y28" s="61">
        <v>-31.09</v>
      </c>
      <c r="Z28" s="62">
        <v>3355000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3355000</v>
      </c>
      <c r="E32" s="100">
        <f t="shared" si="5"/>
        <v>3355000</v>
      </c>
      <c r="F32" s="100">
        <f t="shared" si="5"/>
        <v>9660</v>
      </c>
      <c r="G32" s="100">
        <f t="shared" si="5"/>
        <v>182661</v>
      </c>
      <c r="H32" s="100">
        <f t="shared" si="5"/>
        <v>123051</v>
      </c>
      <c r="I32" s="100">
        <f t="shared" si="5"/>
        <v>315372</v>
      </c>
      <c r="J32" s="100">
        <f t="shared" si="5"/>
        <v>481537</v>
      </c>
      <c r="K32" s="100">
        <f t="shared" si="5"/>
        <v>151370</v>
      </c>
      <c r="L32" s="100">
        <f t="shared" si="5"/>
        <v>207688</v>
      </c>
      <c r="M32" s="100">
        <f t="shared" si="5"/>
        <v>840595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1155967</v>
      </c>
      <c r="W32" s="100">
        <f t="shared" si="5"/>
        <v>1677500</v>
      </c>
      <c r="X32" s="100">
        <f t="shared" si="5"/>
        <v>-521533</v>
      </c>
      <c r="Y32" s="101">
        <f>+IF(W32&lt;&gt;0,(X32/W32)*100,0)</f>
        <v>-31.0898956780924</v>
      </c>
      <c r="Z32" s="102">
        <f t="shared" si="5"/>
        <v>3355000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1656000</v>
      </c>
      <c r="E35" s="60">
        <v>1656000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828000</v>
      </c>
      <c r="X35" s="60">
        <v>-828000</v>
      </c>
      <c r="Y35" s="61">
        <v>-100</v>
      </c>
      <c r="Z35" s="62">
        <v>1656000</v>
      </c>
    </row>
    <row r="36" spans="1:26" ht="13.5">
      <c r="A36" s="58" t="s">
        <v>57</v>
      </c>
      <c r="B36" s="19">
        <v>0</v>
      </c>
      <c r="C36" s="19">
        <v>0</v>
      </c>
      <c r="D36" s="59">
        <v>24124000</v>
      </c>
      <c r="E36" s="60">
        <v>24124000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12062000</v>
      </c>
      <c r="X36" s="60">
        <v>-12062000</v>
      </c>
      <c r="Y36" s="61">
        <v>-100</v>
      </c>
      <c r="Z36" s="62">
        <v>24124000</v>
      </c>
    </row>
    <row r="37" spans="1:26" ht="13.5">
      <c r="A37" s="58" t="s">
        <v>58</v>
      </c>
      <c r="B37" s="19">
        <v>0</v>
      </c>
      <c r="C37" s="19">
        <v>0</v>
      </c>
      <c r="D37" s="59">
        <v>125000</v>
      </c>
      <c r="E37" s="60">
        <v>125000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62500</v>
      </c>
      <c r="X37" s="60">
        <v>-62500</v>
      </c>
      <c r="Y37" s="61">
        <v>-100</v>
      </c>
      <c r="Z37" s="62">
        <v>125000</v>
      </c>
    </row>
    <row r="38" spans="1:26" ht="13.5">
      <c r="A38" s="58" t="s">
        <v>59</v>
      </c>
      <c r="B38" s="19">
        <v>0</v>
      </c>
      <c r="C38" s="19">
        <v>0</v>
      </c>
      <c r="D38" s="59">
        <v>10144000</v>
      </c>
      <c r="E38" s="60">
        <v>10144000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5072000</v>
      </c>
      <c r="X38" s="60">
        <v>-5072000</v>
      </c>
      <c r="Y38" s="61">
        <v>-100</v>
      </c>
      <c r="Z38" s="62">
        <v>10144000</v>
      </c>
    </row>
    <row r="39" spans="1:26" ht="13.5">
      <c r="A39" s="58" t="s">
        <v>60</v>
      </c>
      <c r="B39" s="19">
        <v>0</v>
      </c>
      <c r="C39" s="19">
        <v>0</v>
      </c>
      <c r="D39" s="59">
        <v>15511000</v>
      </c>
      <c r="E39" s="60">
        <v>15511000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7755500</v>
      </c>
      <c r="X39" s="60">
        <v>-7755500</v>
      </c>
      <c r="Y39" s="61">
        <v>-100</v>
      </c>
      <c r="Z39" s="62">
        <v>15511000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5010597</v>
      </c>
      <c r="E42" s="60">
        <v>5010597</v>
      </c>
      <c r="F42" s="60">
        <v>90484043</v>
      </c>
      <c r="G42" s="60">
        <v>-15207873</v>
      </c>
      <c r="H42" s="60">
        <v>-17727806</v>
      </c>
      <c r="I42" s="60">
        <v>57548364</v>
      </c>
      <c r="J42" s="60">
        <v>-19180254</v>
      </c>
      <c r="K42" s="60">
        <v>56532982</v>
      </c>
      <c r="L42" s="60">
        <v>-18498651</v>
      </c>
      <c r="M42" s="60">
        <v>18854077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76402441</v>
      </c>
      <c r="W42" s="60">
        <v>65303224</v>
      </c>
      <c r="X42" s="60">
        <v>11099217</v>
      </c>
      <c r="Y42" s="61">
        <v>17</v>
      </c>
      <c r="Z42" s="62">
        <v>5010597</v>
      </c>
    </row>
    <row r="43" spans="1:26" ht="13.5">
      <c r="A43" s="58" t="s">
        <v>63</v>
      </c>
      <c r="B43" s="19">
        <v>0</v>
      </c>
      <c r="C43" s="19">
        <v>0</v>
      </c>
      <c r="D43" s="59">
        <v>-3354855</v>
      </c>
      <c r="E43" s="60">
        <v>-3354855</v>
      </c>
      <c r="F43" s="60">
        <v>-9660</v>
      </c>
      <c r="G43" s="60">
        <v>-182661</v>
      </c>
      <c r="H43" s="60">
        <v>0</v>
      </c>
      <c r="I43" s="60">
        <v>-192321</v>
      </c>
      <c r="J43" s="60">
        <v>-481537</v>
      </c>
      <c r="K43" s="60">
        <v>-151370</v>
      </c>
      <c r="L43" s="60">
        <v>-207689</v>
      </c>
      <c r="M43" s="60">
        <v>-840596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-1032917</v>
      </c>
      <c r="W43" s="60">
        <v>-1571403</v>
      </c>
      <c r="X43" s="60">
        <v>538486</v>
      </c>
      <c r="Y43" s="61">
        <v>-34.27</v>
      </c>
      <c r="Z43" s="62">
        <v>-3354855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2278742</v>
      </c>
      <c r="E45" s="100">
        <v>2278742</v>
      </c>
      <c r="F45" s="100">
        <v>93060520</v>
      </c>
      <c r="G45" s="100">
        <v>77669986</v>
      </c>
      <c r="H45" s="100">
        <v>59942180</v>
      </c>
      <c r="I45" s="100">
        <v>59942180</v>
      </c>
      <c r="J45" s="100">
        <v>40280389</v>
      </c>
      <c r="K45" s="100">
        <v>96662001</v>
      </c>
      <c r="L45" s="100">
        <v>77955661</v>
      </c>
      <c r="M45" s="100">
        <v>77955661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77955661</v>
      </c>
      <c r="W45" s="100">
        <v>64354821</v>
      </c>
      <c r="X45" s="100">
        <v>13600840</v>
      </c>
      <c r="Y45" s="101">
        <v>21.13</v>
      </c>
      <c r="Z45" s="102">
        <v>2278742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255254000</v>
      </c>
      <c r="F5" s="100">
        <f t="shared" si="0"/>
        <v>255254000</v>
      </c>
      <c r="G5" s="100">
        <f t="shared" si="0"/>
        <v>107540040</v>
      </c>
      <c r="H5" s="100">
        <f t="shared" si="0"/>
        <v>3497735</v>
      </c>
      <c r="I5" s="100">
        <f t="shared" si="0"/>
        <v>173034</v>
      </c>
      <c r="J5" s="100">
        <f t="shared" si="0"/>
        <v>111210809</v>
      </c>
      <c r="K5" s="100">
        <f t="shared" si="0"/>
        <v>204033</v>
      </c>
      <c r="L5" s="100">
        <f t="shared" si="0"/>
        <v>82659836</v>
      </c>
      <c r="M5" s="100">
        <f t="shared" si="0"/>
        <v>3490215</v>
      </c>
      <c r="N5" s="100">
        <f t="shared" si="0"/>
        <v>86354084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197564893</v>
      </c>
      <c r="X5" s="100">
        <f t="shared" si="0"/>
        <v>127627000</v>
      </c>
      <c r="Y5" s="100">
        <f t="shared" si="0"/>
        <v>69937893</v>
      </c>
      <c r="Z5" s="137">
        <f>+IF(X5&lt;&gt;0,+(Y5/X5)*100,0)</f>
        <v>54.79866564284986</v>
      </c>
      <c r="AA5" s="153">
        <f>SUM(AA6:AA8)</f>
        <v>255254000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255254000</v>
      </c>
      <c r="F7" s="159">
        <v>255254000</v>
      </c>
      <c r="G7" s="159">
        <v>107540040</v>
      </c>
      <c r="H7" s="159">
        <v>3497735</v>
      </c>
      <c r="I7" s="159">
        <v>173034</v>
      </c>
      <c r="J7" s="159">
        <v>111210809</v>
      </c>
      <c r="K7" s="159">
        <v>204033</v>
      </c>
      <c r="L7" s="159">
        <v>82659836</v>
      </c>
      <c r="M7" s="159">
        <v>3490215</v>
      </c>
      <c r="N7" s="159">
        <v>86354084</v>
      </c>
      <c r="O7" s="159"/>
      <c r="P7" s="159"/>
      <c r="Q7" s="159"/>
      <c r="R7" s="159"/>
      <c r="S7" s="159"/>
      <c r="T7" s="159"/>
      <c r="U7" s="159"/>
      <c r="V7" s="159"/>
      <c r="W7" s="159">
        <v>197564893</v>
      </c>
      <c r="X7" s="159">
        <v>127627000</v>
      </c>
      <c r="Y7" s="159">
        <v>69937893</v>
      </c>
      <c r="Z7" s="141">
        <v>54.8</v>
      </c>
      <c r="AA7" s="157">
        <v>255254000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255254000</v>
      </c>
      <c r="F25" s="73">
        <f t="shared" si="4"/>
        <v>255254000</v>
      </c>
      <c r="G25" s="73">
        <f t="shared" si="4"/>
        <v>107540040</v>
      </c>
      <c r="H25" s="73">
        <f t="shared" si="4"/>
        <v>3497735</v>
      </c>
      <c r="I25" s="73">
        <f t="shared" si="4"/>
        <v>173034</v>
      </c>
      <c r="J25" s="73">
        <f t="shared" si="4"/>
        <v>111210809</v>
      </c>
      <c r="K25" s="73">
        <f t="shared" si="4"/>
        <v>204033</v>
      </c>
      <c r="L25" s="73">
        <f t="shared" si="4"/>
        <v>82659836</v>
      </c>
      <c r="M25" s="73">
        <f t="shared" si="4"/>
        <v>3490215</v>
      </c>
      <c r="N25" s="73">
        <f t="shared" si="4"/>
        <v>86354084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197564893</v>
      </c>
      <c r="X25" s="73">
        <f t="shared" si="4"/>
        <v>127627000</v>
      </c>
      <c r="Y25" s="73">
        <f t="shared" si="4"/>
        <v>69937893</v>
      </c>
      <c r="Z25" s="170">
        <f>+IF(X25&lt;&gt;0,+(Y25/X25)*100,0)</f>
        <v>54.79866564284986</v>
      </c>
      <c r="AA25" s="168">
        <f>+AA5+AA9+AA15+AA19+AA24</f>
        <v>255254000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253992000</v>
      </c>
      <c r="F28" s="100">
        <f t="shared" si="5"/>
        <v>253992000</v>
      </c>
      <c r="G28" s="100">
        <f t="shared" si="5"/>
        <v>9096075</v>
      </c>
      <c r="H28" s="100">
        <f t="shared" si="5"/>
        <v>11158861</v>
      </c>
      <c r="I28" s="100">
        <f t="shared" si="5"/>
        <v>9717250</v>
      </c>
      <c r="J28" s="100">
        <f t="shared" si="5"/>
        <v>29972186</v>
      </c>
      <c r="K28" s="100">
        <f t="shared" si="5"/>
        <v>10438678</v>
      </c>
      <c r="L28" s="100">
        <f t="shared" si="5"/>
        <v>14977624</v>
      </c>
      <c r="M28" s="100">
        <f t="shared" si="5"/>
        <v>11357906</v>
      </c>
      <c r="N28" s="100">
        <f t="shared" si="5"/>
        <v>36774208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66746394</v>
      </c>
      <c r="X28" s="100">
        <f t="shared" si="5"/>
        <v>126996000</v>
      </c>
      <c r="Y28" s="100">
        <f t="shared" si="5"/>
        <v>-60249606</v>
      </c>
      <c r="Z28" s="137">
        <f>+IF(X28&lt;&gt;0,+(Y28/X28)*100,0)</f>
        <v>-47.44212888594917</v>
      </c>
      <c r="AA28" s="153">
        <f>SUM(AA29:AA31)</f>
        <v>253992000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4634375</v>
      </c>
      <c r="H29" s="60">
        <v>5429324</v>
      </c>
      <c r="I29" s="60">
        <v>5652530</v>
      </c>
      <c r="J29" s="60">
        <v>15716229</v>
      </c>
      <c r="K29" s="60">
        <v>5774430</v>
      </c>
      <c r="L29" s="60">
        <v>10026280</v>
      </c>
      <c r="M29" s="60">
        <v>5808368</v>
      </c>
      <c r="N29" s="60">
        <v>21609078</v>
      </c>
      <c r="O29" s="60"/>
      <c r="P29" s="60"/>
      <c r="Q29" s="60"/>
      <c r="R29" s="60"/>
      <c r="S29" s="60"/>
      <c r="T29" s="60"/>
      <c r="U29" s="60"/>
      <c r="V29" s="60"/>
      <c r="W29" s="60">
        <v>37325307</v>
      </c>
      <c r="X29" s="60"/>
      <c r="Y29" s="60">
        <v>37325307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>
        <v>253992000</v>
      </c>
      <c r="F30" s="159">
        <v>253992000</v>
      </c>
      <c r="G30" s="159">
        <v>1651569</v>
      </c>
      <c r="H30" s="159">
        <v>1566991</v>
      </c>
      <c r="I30" s="159">
        <v>1039211</v>
      </c>
      <c r="J30" s="159">
        <v>4257771</v>
      </c>
      <c r="K30" s="159">
        <v>964639</v>
      </c>
      <c r="L30" s="159">
        <v>971059</v>
      </c>
      <c r="M30" s="159">
        <v>1661081</v>
      </c>
      <c r="N30" s="159">
        <v>3596779</v>
      </c>
      <c r="O30" s="159"/>
      <c r="P30" s="159"/>
      <c r="Q30" s="159"/>
      <c r="R30" s="159"/>
      <c r="S30" s="159"/>
      <c r="T30" s="159"/>
      <c r="U30" s="159"/>
      <c r="V30" s="159"/>
      <c r="W30" s="159">
        <v>7854550</v>
      </c>
      <c r="X30" s="159">
        <v>126996000</v>
      </c>
      <c r="Y30" s="159">
        <v>-119141450</v>
      </c>
      <c r="Z30" s="141">
        <v>-93.82</v>
      </c>
      <c r="AA30" s="157">
        <v>253992000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2810131</v>
      </c>
      <c r="H31" s="60">
        <v>4162546</v>
      </c>
      <c r="I31" s="60">
        <v>3025509</v>
      </c>
      <c r="J31" s="60">
        <v>9998186</v>
      </c>
      <c r="K31" s="60">
        <v>3699609</v>
      </c>
      <c r="L31" s="60">
        <v>3980285</v>
      </c>
      <c r="M31" s="60">
        <v>3888457</v>
      </c>
      <c r="N31" s="60">
        <v>11568351</v>
      </c>
      <c r="O31" s="60"/>
      <c r="P31" s="60"/>
      <c r="Q31" s="60"/>
      <c r="R31" s="60"/>
      <c r="S31" s="60"/>
      <c r="T31" s="60"/>
      <c r="U31" s="60"/>
      <c r="V31" s="60"/>
      <c r="W31" s="60">
        <v>21566537</v>
      </c>
      <c r="X31" s="60"/>
      <c r="Y31" s="60">
        <v>21566537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6611744</v>
      </c>
      <c r="H32" s="100">
        <f t="shared" si="6"/>
        <v>6754520</v>
      </c>
      <c r="I32" s="100">
        <f t="shared" si="6"/>
        <v>6490814</v>
      </c>
      <c r="J32" s="100">
        <f t="shared" si="6"/>
        <v>19857078</v>
      </c>
      <c r="K32" s="100">
        <f t="shared" si="6"/>
        <v>6841022</v>
      </c>
      <c r="L32" s="100">
        <f t="shared" si="6"/>
        <v>8141212</v>
      </c>
      <c r="M32" s="100">
        <f t="shared" si="6"/>
        <v>8564598</v>
      </c>
      <c r="N32" s="100">
        <f t="shared" si="6"/>
        <v>23546832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43403910</v>
      </c>
      <c r="X32" s="100">
        <f t="shared" si="6"/>
        <v>0</v>
      </c>
      <c r="Y32" s="100">
        <f t="shared" si="6"/>
        <v>43403910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1167909</v>
      </c>
      <c r="H33" s="60">
        <v>1211454</v>
      </c>
      <c r="I33" s="60">
        <v>1157232</v>
      </c>
      <c r="J33" s="60">
        <v>3536595</v>
      </c>
      <c r="K33" s="60">
        <v>1168884</v>
      </c>
      <c r="L33" s="60">
        <v>1480284</v>
      </c>
      <c r="M33" s="60">
        <v>1936170</v>
      </c>
      <c r="N33" s="60">
        <v>4585338</v>
      </c>
      <c r="O33" s="60"/>
      <c r="P33" s="60"/>
      <c r="Q33" s="60"/>
      <c r="R33" s="60"/>
      <c r="S33" s="60"/>
      <c r="T33" s="60"/>
      <c r="U33" s="60"/>
      <c r="V33" s="60"/>
      <c r="W33" s="60">
        <v>8121933</v>
      </c>
      <c r="X33" s="60"/>
      <c r="Y33" s="60">
        <v>8121933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3331155</v>
      </c>
      <c r="H35" s="60">
        <v>3451125</v>
      </c>
      <c r="I35" s="60">
        <v>3213671</v>
      </c>
      <c r="J35" s="60">
        <v>9995951</v>
      </c>
      <c r="K35" s="60">
        <v>3279294</v>
      </c>
      <c r="L35" s="60">
        <v>3922860</v>
      </c>
      <c r="M35" s="60">
        <v>4393277</v>
      </c>
      <c r="N35" s="60">
        <v>11595431</v>
      </c>
      <c r="O35" s="60"/>
      <c r="P35" s="60"/>
      <c r="Q35" s="60"/>
      <c r="R35" s="60"/>
      <c r="S35" s="60"/>
      <c r="T35" s="60"/>
      <c r="U35" s="60"/>
      <c r="V35" s="60"/>
      <c r="W35" s="60">
        <v>21591382</v>
      </c>
      <c r="X35" s="60"/>
      <c r="Y35" s="60">
        <v>21591382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2112680</v>
      </c>
      <c r="H37" s="159">
        <v>2091941</v>
      </c>
      <c r="I37" s="159">
        <v>2119911</v>
      </c>
      <c r="J37" s="159">
        <v>6324532</v>
      </c>
      <c r="K37" s="159">
        <v>2392844</v>
      </c>
      <c r="L37" s="159">
        <v>2738068</v>
      </c>
      <c r="M37" s="159">
        <v>2235151</v>
      </c>
      <c r="N37" s="159">
        <v>7366063</v>
      </c>
      <c r="O37" s="159"/>
      <c r="P37" s="159"/>
      <c r="Q37" s="159"/>
      <c r="R37" s="159"/>
      <c r="S37" s="159"/>
      <c r="T37" s="159"/>
      <c r="U37" s="159"/>
      <c r="V37" s="159"/>
      <c r="W37" s="159">
        <v>13690595</v>
      </c>
      <c r="X37" s="159"/>
      <c r="Y37" s="159">
        <v>13690595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1348218</v>
      </c>
      <c r="H38" s="100">
        <f t="shared" si="7"/>
        <v>792227</v>
      </c>
      <c r="I38" s="100">
        <f t="shared" si="7"/>
        <v>1692776</v>
      </c>
      <c r="J38" s="100">
        <f t="shared" si="7"/>
        <v>3833221</v>
      </c>
      <c r="K38" s="100">
        <f t="shared" si="7"/>
        <v>2104587</v>
      </c>
      <c r="L38" s="100">
        <f t="shared" si="7"/>
        <v>3008018</v>
      </c>
      <c r="M38" s="100">
        <f t="shared" si="7"/>
        <v>2795726</v>
      </c>
      <c r="N38" s="100">
        <f t="shared" si="7"/>
        <v>7908331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11741552</v>
      </c>
      <c r="X38" s="100">
        <f t="shared" si="7"/>
        <v>0</v>
      </c>
      <c r="Y38" s="100">
        <f t="shared" si="7"/>
        <v>11741552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954894</v>
      </c>
      <c r="H39" s="60">
        <v>395514</v>
      </c>
      <c r="I39" s="60">
        <v>683815</v>
      </c>
      <c r="J39" s="60">
        <v>2034223</v>
      </c>
      <c r="K39" s="60">
        <v>969519</v>
      </c>
      <c r="L39" s="60">
        <v>1149996</v>
      </c>
      <c r="M39" s="60">
        <v>964319</v>
      </c>
      <c r="N39" s="60">
        <v>3083834</v>
      </c>
      <c r="O39" s="60"/>
      <c r="P39" s="60"/>
      <c r="Q39" s="60"/>
      <c r="R39" s="60"/>
      <c r="S39" s="60"/>
      <c r="T39" s="60"/>
      <c r="U39" s="60"/>
      <c r="V39" s="60"/>
      <c r="W39" s="60">
        <v>5118057</v>
      </c>
      <c r="X39" s="60"/>
      <c r="Y39" s="60">
        <v>5118057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393324</v>
      </c>
      <c r="H41" s="60">
        <v>396713</v>
      </c>
      <c r="I41" s="60">
        <v>1008961</v>
      </c>
      <c r="J41" s="60">
        <v>1798998</v>
      </c>
      <c r="K41" s="60">
        <v>1135068</v>
      </c>
      <c r="L41" s="60">
        <v>1858022</v>
      </c>
      <c r="M41" s="60">
        <v>1831407</v>
      </c>
      <c r="N41" s="60">
        <v>4824497</v>
      </c>
      <c r="O41" s="60"/>
      <c r="P41" s="60"/>
      <c r="Q41" s="60"/>
      <c r="R41" s="60"/>
      <c r="S41" s="60"/>
      <c r="T41" s="60"/>
      <c r="U41" s="60"/>
      <c r="V41" s="60"/>
      <c r="W41" s="60">
        <v>6623495</v>
      </c>
      <c r="X41" s="60"/>
      <c r="Y41" s="60">
        <v>6623495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253992000</v>
      </c>
      <c r="F48" s="73">
        <f t="shared" si="9"/>
        <v>253992000</v>
      </c>
      <c r="G48" s="73">
        <f t="shared" si="9"/>
        <v>17056037</v>
      </c>
      <c r="H48" s="73">
        <f t="shared" si="9"/>
        <v>18705608</v>
      </c>
      <c r="I48" s="73">
        <f t="shared" si="9"/>
        <v>17900840</v>
      </c>
      <c r="J48" s="73">
        <f t="shared" si="9"/>
        <v>53662485</v>
      </c>
      <c r="K48" s="73">
        <f t="shared" si="9"/>
        <v>19384287</v>
      </c>
      <c r="L48" s="73">
        <f t="shared" si="9"/>
        <v>26126854</v>
      </c>
      <c r="M48" s="73">
        <f t="shared" si="9"/>
        <v>22718230</v>
      </c>
      <c r="N48" s="73">
        <f t="shared" si="9"/>
        <v>68229371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121891856</v>
      </c>
      <c r="X48" s="73">
        <f t="shared" si="9"/>
        <v>126996000</v>
      </c>
      <c r="Y48" s="73">
        <f t="shared" si="9"/>
        <v>-5104144</v>
      </c>
      <c r="Z48" s="170">
        <f>+IF(X48&lt;&gt;0,+(Y48/X48)*100,0)</f>
        <v>-4.019137610633406</v>
      </c>
      <c r="AA48" s="168">
        <f>+AA28+AA32+AA38+AA42+AA47</f>
        <v>253992000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1262000</v>
      </c>
      <c r="F49" s="173">
        <f t="shared" si="10"/>
        <v>1262000</v>
      </c>
      <c r="G49" s="173">
        <f t="shared" si="10"/>
        <v>90484003</v>
      </c>
      <c r="H49" s="173">
        <f t="shared" si="10"/>
        <v>-15207873</v>
      </c>
      <c r="I49" s="173">
        <f t="shared" si="10"/>
        <v>-17727806</v>
      </c>
      <c r="J49" s="173">
        <f t="shared" si="10"/>
        <v>57548324</v>
      </c>
      <c r="K49" s="173">
        <f t="shared" si="10"/>
        <v>-19180254</v>
      </c>
      <c r="L49" s="173">
        <f t="shared" si="10"/>
        <v>56532982</v>
      </c>
      <c r="M49" s="173">
        <f t="shared" si="10"/>
        <v>-19228015</v>
      </c>
      <c r="N49" s="173">
        <f t="shared" si="10"/>
        <v>18124713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75673037</v>
      </c>
      <c r="X49" s="173">
        <f>IF(F25=F48,0,X25-X48)</f>
        <v>631000</v>
      </c>
      <c r="Y49" s="173">
        <f t="shared" si="10"/>
        <v>75042037</v>
      </c>
      <c r="Z49" s="174">
        <f>+IF(X49&lt;&gt;0,+(Y49/X49)*100,0)</f>
        <v>11892.557369255152</v>
      </c>
      <c r="AA49" s="171">
        <f>+AA25-AA48</f>
        <v>1262000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851000</v>
      </c>
      <c r="F13" s="60">
        <v>851000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425500</v>
      </c>
      <c r="Y13" s="60">
        <v>-425500</v>
      </c>
      <c r="Z13" s="140">
        <v>-100</v>
      </c>
      <c r="AA13" s="155">
        <v>851000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250908000</v>
      </c>
      <c r="F19" s="60">
        <v>250908000</v>
      </c>
      <c r="G19" s="60">
        <v>104810000</v>
      </c>
      <c r="H19" s="60">
        <v>2562310</v>
      </c>
      <c r="I19" s="60">
        <v>0</v>
      </c>
      <c r="J19" s="60">
        <v>107372310</v>
      </c>
      <c r="K19" s="60">
        <v>0</v>
      </c>
      <c r="L19" s="60">
        <v>82418000</v>
      </c>
      <c r="M19" s="60">
        <v>3490215</v>
      </c>
      <c r="N19" s="60">
        <v>85908215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193280525</v>
      </c>
      <c r="X19" s="60">
        <v>125454000</v>
      </c>
      <c r="Y19" s="60">
        <v>67826525</v>
      </c>
      <c r="Z19" s="140">
        <v>54.06</v>
      </c>
      <c r="AA19" s="155">
        <v>250908000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140000</v>
      </c>
      <c r="F20" s="54">
        <v>140000</v>
      </c>
      <c r="G20" s="54">
        <v>2730040</v>
      </c>
      <c r="H20" s="54">
        <v>935425</v>
      </c>
      <c r="I20" s="54">
        <v>173034</v>
      </c>
      <c r="J20" s="54">
        <v>3838499</v>
      </c>
      <c r="K20" s="54">
        <v>204033</v>
      </c>
      <c r="L20" s="54">
        <v>241836</v>
      </c>
      <c r="M20" s="54">
        <v>0</v>
      </c>
      <c r="N20" s="54">
        <v>445869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4284368</v>
      </c>
      <c r="X20" s="54">
        <v>70000</v>
      </c>
      <c r="Y20" s="54">
        <v>4214368</v>
      </c>
      <c r="Z20" s="184">
        <v>6020.53</v>
      </c>
      <c r="AA20" s="130">
        <v>140000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251899000</v>
      </c>
      <c r="F22" s="190">
        <f t="shared" si="0"/>
        <v>251899000</v>
      </c>
      <c r="G22" s="190">
        <f t="shared" si="0"/>
        <v>107540040</v>
      </c>
      <c r="H22" s="190">
        <f t="shared" si="0"/>
        <v>3497735</v>
      </c>
      <c r="I22" s="190">
        <f t="shared" si="0"/>
        <v>173034</v>
      </c>
      <c r="J22" s="190">
        <f t="shared" si="0"/>
        <v>111210809</v>
      </c>
      <c r="K22" s="190">
        <f t="shared" si="0"/>
        <v>204033</v>
      </c>
      <c r="L22" s="190">
        <f t="shared" si="0"/>
        <v>82659836</v>
      </c>
      <c r="M22" s="190">
        <f t="shared" si="0"/>
        <v>3490215</v>
      </c>
      <c r="N22" s="190">
        <f t="shared" si="0"/>
        <v>86354084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197564893</v>
      </c>
      <c r="X22" s="190">
        <f t="shared" si="0"/>
        <v>125949500</v>
      </c>
      <c r="Y22" s="190">
        <f t="shared" si="0"/>
        <v>71615393</v>
      </c>
      <c r="Z22" s="191">
        <f>+IF(X22&lt;&gt;0,+(Y22/X22)*100,0)</f>
        <v>56.86040278047948</v>
      </c>
      <c r="AA22" s="188">
        <f>SUM(AA5:AA21)</f>
        <v>251899000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123393000</v>
      </c>
      <c r="F25" s="60">
        <v>123393000</v>
      </c>
      <c r="G25" s="60">
        <v>10201406</v>
      </c>
      <c r="H25" s="60">
        <v>10354296</v>
      </c>
      <c r="I25" s="60">
        <v>10284013</v>
      </c>
      <c r="J25" s="60">
        <v>30839715</v>
      </c>
      <c r="K25" s="60">
        <v>10577667</v>
      </c>
      <c r="L25" s="60">
        <v>10732650</v>
      </c>
      <c r="M25" s="60">
        <v>10359763</v>
      </c>
      <c r="N25" s="60">
        <v>31670080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62509795</v>
      </c>
      <c r="X25" s="60">
        <v>61696500</v>
      </c>
      <c r="Y25" s="60">
        <v>813295</v>
      </c>
      <c r="Z25" s="140">
        <v>1.32</v>
      </c>
      <c r="AA25" s="155">
        <v>123393000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13552000</v>
      </c>
      <c r="F26" s="60">
        <v>13552000</v>
      </c>
      <c r="G26" s="60">
        <v>1097725</v>
      </c>
      <c r="H26" s="60">
        <v>1084421</v>
      </c>
      <c r="I26" s="60">
        <v>1133087</v>
      </c>
      <c r="J26" s="60">
        <v>3315233</v>
      </c>
      <c r="K26" s="60">
        <v>1101868</v>
      </c>
      <c r="L26" s="60">
        <v>1101818</v>
      </c>
      <c r="M26" s="60">
        <v>1099370</v>
      </c>
      <c r="N26" s="60">
        <v>3303056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6618289</v>
      </c>
      <c r="X26" s="60">
        <v>6776000</v>
      </c>
      <c r="Y26" s="60">
        <v>-157711</v>
      </c>
      <c r="Z26" s="140">
        <v>-2.33</v>
      </c>
      <c r="AA26" s="155">
        <v>13552000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1749000</v>
      </c>
      <c r="F28" s="60">
        <v>1749000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874500</v>
      </c>
      <c r="Y28" s="60">
        <v>-874500</v>
      </c>
      <c r="Z28" s="140">
        <v>-100</v>
      </c>
      <c r="AA28" s="155">
        <v>1749000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2024000</v>
      </c>
      <c r="F31" s="60">
        <v>2024000</v>
      </c>
      <c r="G31" s="60">
        <v>134808</v>
      </c>
      <c r="H31" s="60">
        <v>105878</v>
      </c>
      <c r="I31" s="60">
        <v>179793</v>
      </c>
      <c r="J31" s="60">
        <v>420479</v>
      </c>
      <c r="K31" s="60">
        <v>203965</v>
      </c>
      <c r="L31" s="60">
        <v>334730</v>
      </c>
      <c r="M31" s="60">
        <v>230666</v>
      </c>
      <c r="N31" s="60">
        <v>769361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1189840</v>
      </c>
      <c r="X31" s="60">
        <v>1012000</v>
      </c>
      <c r="Y31" s="60">
        <v>177840</v>
      </c>
      <c r="Z31" s="140">
        <v>17.57</v>
      </c>
      <c r="AA31" s="155">
        <v>2024000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68920000</v>
      </c>
      <c r="F32" s="60">
        <v>68920000</v>
      </c>
      <c r="G32" s="60">
        <v>3247062</v>
      </c>
      <c r="H32" s="60">
        <v>3743957</v>
      </c>
      <c r="I32" s="60">
        <v>3376454</v>
      </c>
      <c r="J32" s="60">
        <v>10367473</v>
      </c>
      <c r="K32" s="60">
        <v>3427325</v>
      </c>
      <c r="L32" s="60">
        <v>9708824</v>
      </c>
      <c r="M32" s="60">
        <v>5373229</v>
      </c>
      <c r="N32" s="60">
        <v>18509378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28876851</v>
      </c>
      <c r="X32" s="60">
        <v>34460000</v>
      </c>
      <c r="Y32" s="60">
        <v>-5583149</v>
      </c>
      <c r="Z32" s="140">
        <v>-16.2</v>
      </c>
      <c r="AA32" s="155">
        <v>68920000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1000000</v>
      </c>
      <c r="Y33" s="60">
        <v>-1000000</v>
      </c>
      <c r="Z33" s="140">
        <v>-100</v>
      </c>
      <c r="AA33" s="155">
        <v>2000000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42354000</v>
      </c>
      <c r="F34" s="60">
        <v>42354000</v>
      </c>
      <c r="G34" s="60">
        <v>2375036</v>
      </c>
      <c r="H34" s="60">
        <v>3417056</v>
      </c>
      <c r="I34" s="60">
        <v>2927493</v>
      </c>
      <c r="J34" s="60">
        <v>8719585</v>
      </c>
      <c r="K34" s="60">
        <v>4073462</v>
      </c>
      <c r="L34" s="60">
        <v>4248832</v>
      </c>
      <c r="M34" s="60">
        <v>5655202</v>
      </c>
      <c r="N34" s="60">
        <v>13977496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22697081</v>
      </c>
      <c r="X34" s="60">
        <v>21177000</v>
      </c>
      <c r="Y34" s="60">
        <v>1520081</v>
      </c>
      <c r="Z34" s="140">
        <v>7.18</v>
      </c>
      <c r="AA34" s="155">
        <v>42354000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253992000</v>
      </c>
      <c r="F36" s="190">
        <f t="shared" si="1"/>
        <v>253992000</v>
      </c>
      <c r="G36" s="190">
        <f t="shared" si="1"/>
        <v>17056037</v>
      </c>
      <c r="H36" s="190">
        <f t="shared" si="1"/>
        <v>18705608</v>
      </c>
      <c r="I36" s="190">
        <f t="shared" si="1"/>
        <v>17900840</v>
      </c>
      <c r="J36" s="190">
        <f t="shared" si="1"/>
        <v>53662485</v>
      </c>
      <c r="K36" s="190">
        <f t="shared" si="1"/>
        <v>19384287</v>
      </c>
      <c r="L36" s="190">
        <f t="shared" si="1"/>
        <v>26126854</v>
      </c>
      <c r="M36" s="190">
        <f t="shared" si="1"/>
        <v>22718230</v>
      </c>
      <c r="N36" s="190">
        <f t="shared" si="1"/>
        <v>68229371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121891856</v>
      </c>
      <c r="X36" s="190">
        <f t="shared" si="1"/>
        <v>126996000</v>
      </c>
      <c r="Y36" s="190">
        <f t="shared" si="1"/>
        <v>-5104144</v>
      </c>
      <c r="Z36" s="191">
        <f>+IF(X36&lt;&gt;0,+(Y36/X36)*100,0)</f>
        <v>-4.019137610633406</v>
      </c>
      <c r="AA36" s="188">
        <f>SUM(AA25:AA35)</f>
        <v>253992000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-2093000</v>
      </c>
      <c r="F38" s="106">
        <f t="shared" si="2"/>
        <v>-2093000</v>
      </c>
      <c r="G38" s="106">
        <f t="shared" si="2"/>
        <v>90484003</v>
      </c>
      <c r="H38" s="106">
        <f t="shared" si="2"/>
        <v>-15207873</v>
      </c>
      <c r="I38" s="106">
        <f t="shared" si="2"/>
        <v>-17727806</v>
      </c>
      <c r="J38" s="106">
        <f t="shared" si="2"/>
        <v>57548324</v>
      </c>
      <c r="K38" s="106">
        <f t="shared" si="2"/>
        <v>-19180254</v>
      </c>
      <c r="L38" s="106">
        <f t="shared" si="2"/>
        <v>56532982</v>
      </c>
      <c r="M38" s="106">
        <f t="shared" si="2"/>
        <v>-19228015</v>
      </c>
      <c r="N38" s="106">
        <f t="shared" si="2"/>
        <v>18124713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75673037</v>
      </c>
      <c r="X38" s="106">
        <f>IF(F22=F36,0,X22-X36)</f>
        <v>-1046500</v>
      </c>
      <c r="Y38" s="106">
        <f t="shared" si="2"/>
        <v>76719537</v>
      </c>
      <c r="Z38" s="201">
        <f>+IF(X38&lt;&gt;0,+(Y38/X38)*100,0)</f>
        <v>-7331.059436215957</v>
      </c>
      <c r="AA38" s="199">
        <f>+AA22-AA36</f>
        <v>-2093000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3355000</v>
      </c>
      <c r="F39" s="60">
        <v>3355000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1677500</v>
      </c>
      <c r="Y39" s="60">
        <v>-1677500</v>
      </c>
      <c r="Z39" s="140">
        <v>-100</v>
      </c>
      <c r="AA39" s="155">
        <v>3355000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1262000</v>
      </c>
      <c r="F42" s="88">
        <f t="shared" si="3"/>
        <v>1262000</v>
      </c>
      <c r="G42" s="88">
        <f t="shared" si="3"/>
        <v>90484003</v>
      </c>
      <c r="H42" s="88">
        <f t="shared" si="3"/>
        <v>-15207873</v>
      </c>
      <c r="I42" s="88">
        <f t="shared" si="3"/>
        <v>-17727806</v>
      </c>
      <c r="J42" s="88">
        <f t="shared" si="3"/>
        <v>57548324</v>
      </c>
      <c r="K42" s="88">
        <f t="shared" si="3"/>
        <v>-19180254</v>
      </c>
      <c r="L42" s="88">
        <f t="shared" si="3"/>
        <v>56532982</v>
      </c>
      <c r="M42" s="88">
        <f t="shared" si="3"/>
        <v>-19228015</v>
      </c>
      <c r="N42" s="88">
        <f t="shared" si="3"/>
        <v>18124713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75673037</v>
      </c>
      <c r="X42" s="88">
        <f t="shared" si="3"/>
        <v>631000</v>
      </c>
      <c r="Y42" s="88">
        <f t="shared" si="3"/>
        <v>75042037</v>
      </c>
      <c r="Z42" s="208">
        <f>+IF(X42&lt;&gt;0,+(Y42/X42)*100,0)</f>
        <v>11892.557369255152</v>
      </c>
      <c r="AA42" s="206">
        <f>SUM(AA38:AA41)</f>
        <v>1262000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1262000</v>
      </c>
      <c r="F44" s="77">
        <f t="shared" si="4"/>
        <v>1262000</v>
      </c>
      <c r="G44" s="77">
        <f t="shared" si="4"/>
        <v>90484003</v>
      </c>
      <c r="H44" s="77">
        <f t="shared" si="4"/>
        <v>-15207873</v>
      </c>
      <c r="I44" s="77">
        <f t="shared" si="4"/>
        <v>-17727806</v>
      </c>
      <c r="J44" s="77">
        <f t="shared" si="4"/>
        <v>57548324</v>
      </c>
      <c r="K44" s="77">
        <f t="shared" si="4"/>
        <v>-19180254</v>
      </c>
      <c r="L44" s="77">
        <f t="shared" si="4"/>
        <v>56532982</v>
      </c>
      <c r="M44" s="77">
        <f t="shared" si="4"/>
        <v>-19228015</v>
      </c>
      <c r="N44" s="77">
        <f t="shared" si="4"/>
        <v>18124713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75673037</v>
      </c>
      <c r="X44" s="77">
        <f t="shared" si="4"/>
        <v>631000</v>
      </c>
      <c r="Y44" s="77">
        <f t="shared" si="4"/>
        <v>75042037</v>
      </c>
      <c r="Z44" s="212">
        <f>+IF(X44&lt;&gt;0,+(Y44/X44)*100,0)</f>
        <v>11892.557369255152</v>
      </c>
      <c r="AA44" s="210">
        <f>+AA42-AA43</f>
        <v>1262000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1262000</v>
      </c>
      <c r="F46" s="88">
        <f t="shared" si="5"/>
        <v>1262000</v>
      </c>
      <c r="G46" s="88">
        <f t="shared" si="5"/>
        <v>90484003</v>
      </c>
      <c r="H46" s="88">
        <f t="shared" si="5"/>
        <v>-15207873</v>
      </c>
      <c r="I46" s="88">
        <f t="shared" si="5"/>
        <v>-17727806</v>
      </c>
      <c r="J46" s="88">
        <f t="shared" si="5"/>
        <v>57548324</v>
      </c>
      <c r="K46" s="88">
        <f t="shared" si="5"/>
        <v>-19180254</v>
      </c>
      <c r="L46" s="88">
        <f t="shared" si="5"/>
        <v>56532982</v>
      </c>
      <c r="M46" s="88">
        <f t="shared" si="5"/>
        <v>-19228015</v>
      </c>
      <c r="N46" s="88">
        <f t="shared" si="5"/>
        <v>18124713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75673037</v>
      </c>
      <c r="X46" s="88">
        <f t="shared" si="5"/>
        <v>631000</v>
      </c>
      <c r="Y46" s="88">
        <f t="shared" si="5"/>
        <v>75042037</v>
      </c>
      <c r="Z46" s="208">
        <f>+IF(X46&lt;&gt;0,+(Y46/X46)*100,0)</f>
        <v>11892.557369255152</v>
      </c>
      <c r="AA46" s="206">
        <f>SUM(AA44:AA45)</f>
        <v>1262000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1262000</v>
      </c>
      <c r="F48" s="219">
        <f t="shared" si="6"/>
        <v>1262000</v>
      </c>
      <c r="G48" s="219">
        <f t="shared" si="6"/>
        <v>90484003</v>
      </c>
      <c r="H48" s="220">
        <f t="shared" si="6"/>
        <v>-15207873</v>
      </c>
      <c r="I48" s="220">
        <f t="shared" si="6"/>
        <v>-17727806</v>
      </c>
      <c r="J48" s="220">
        <f t="shared" si="6"/>
        <v>57548324</v>
      </c>
      <c r="K48" s="220">
        <f t="shared" si="6"/>
        <v>-19180254</v>
      </c>
      <c r="L48" s="220">
        <f t="shared" si="6"/>
        <v>56532982</v>
      </c>
      <c r="M48" s="219">
        <f t="shared" si="6"/>
        <v>-19228015</v>
      </c>
      <c r="N48" s="219">
        <f t="shared" si="6"/>
        <v>18124713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75673037</v>
      </c>
      <c r="X48" s="220">
        <f t="shared" si="6"/>
        <v>631000</v>
      </c>
      <c r="Y48" s="220">
        <f t="shared" si="6"/>
        <v>75042037</v>
      </c>
      <c r="Z48" s="221">
        <f>+IF(X48&lt;&gt;0,+(Y48/X48)*100,0)</f>
        <v>11892.557369255152</v>
      </c>
      <c r="AA48" s="222">
        <f>SUM(AA46:AA47)</f>
        <v>1262000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1355000</v>
      </c>
      <c r="F5" s="100">
        <f t="shared" si="0"/>
        <v>1355000</v>
      </c>
      <c r="G5" s="100">
        <f t="shared" si="0"/>
        <v>9660</v>
      </c>
      <c r="H5" s="100">
        <f t="shared" si="0"/>
        <v>182661</v>
      </c>
      <c r="I5" s="100">
        <f t="shared" si="0"/>
        <v>123051</v>
      </c>
      <c r="J5" s="100">
        <f t="shared" si="0"/>
        <v>315372</v>
      </c>
      <c r="K5" s="100">
        <f t="shared" si="0"/>
        <v>481537</v>
      </c>
      <c r="L5" s="100">
        <f t="shared" si="0"/>
        <v>151370</v>
      </c>
      <c r="M5" s="100">
        <f t="shared" si="0"/>
        <v>207688</v>
      </c>
      <c r="N5" s="100">
        <f t="shared" si="0"/>
        <v>840595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1155967</v>
      </c>
      <c r="X5" s="100">
        <f t="shared" si="0"/>
        <v>677500</v>
      </c>
      <c r="Y5" s="100">
        <f t="shared" si="0"/>
        <v>478467</v>
      </c>
      <c r="Z5" s="137">
        <f>+IF(X5&lt;&gt;0,+(Y5/X5)*100,0)</f>
        <v>70.62243542435425</v>
      </c>
      <c r="AA5" s="153">
        <f>SUM(AA6:AA8)</f>
        <v>1355000</v>
      </c>
    </row>
    <row r="6" spans="1:27" ht="13.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>
        <v>33043</v>
      </c>
      <c r="J6" s="60">
        <v>33043</v>
      </c>
      <c r="K6" s="60">
        <v>245858</v>
      </c>
      <c r="L6" s="60"/>
      <c r="M6" s="60">
        <v>61234</v>
      </c>
      <c r="N6" s="60">
        <v>307092</v>
      </c>
      <c r="O6" s="60"/>
      <c r="P6" s="60"/>
      <c r="Q6" s="60"/>
      <c r="R6" s="60"/>
      <c r="S6" s="60"/>
      <c r="T6" s="60"/>
      <c r="U6" s="60"/>
      <c r="V6" s="60"/>
      <c r="W6" s="60">
        <v>340135</v>
      </c>
      <c r="X6" s="60">
        <v>500000</v>
      </c>
      <c r="Y6" s="60">
        <v>-159865</v>
      </c>
      <c r="Z6" s="140">
        <v>-31.97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355000</v>
      </c>
      <c r="F8" s="60">
        <v>355000</v>
      </c>
      <c r="G8" s="60">
        <v>9660</v>
      </c>
      <c r="H8" s="60">
        <v>182661</v>
      </c>
      <c r="I8" s="60">
        <v>90008</v>
      </c>
      <c r="J8" s="60">
        <v>282329</v>
      </c>
      <c r="K8" s="60">
        <v>235679</v>
      </c>
      <c r="L8" s="60">
        <v>151370</v>
      </c>
      <c r="M8" s="60">
        <v>146454</v>
      </c>
      <c r="N8" s="60">
        <v>533503</v>
      </c>
      <c r="O8" s="60"/>
      <c r="P8" s="60"/>
      <c r="Q8" s="60"/>
      <c r="R8" s="60"/>
      <c r="S8" s="60"/>
      <c r="T8" s="60"/>
      <c r="U8" s="60"/>
      <c r="V8" s="60"/>
      <c r="W8" s="60">
        <v>815832</v>
      </c>
      <c r="X8" s="60">
        <v>177500</v>
      </c>
      <c r="Y8" s="60">
        <v>638332</v>
      </c>
      <c r="Z8" s="140">
        <v>359.62</v>
      </c>
      <c r="AA8" s="62">
        <v>355000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2000000</v>
      </c>
      <c r="F15" s="100">
        <f t="shared" si="2"/>
        <v>2000000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1000000</v>
      </c>
      <c r="Y15" s="100">
        <f t="shared" si="2"/>
        <v>-1000000</v>
      </c>
      <c r="Z15" s="137">
        <f>+IF(X15&lt;&gt;0,+(Y15/X15)*100,0)</f>
        <v>-100</v>
      </c>
      <c r="AA15" s="102">
        <f>SUM(AA16:AA18)</f>
        <v>2000000</v>
      </c>
    </row>
    <row r="16" spans="1:27" ht="13.5">
      <c r="A16" s="138" t="s">
        <v>85</v>
      </c>
      <c r="B16" s="136"/>
      <c r="C16" s="155"/>
      <c r="D16" s="155"/>
      <c r="E16" s="156">
        <v>2000000</v>
      </c>
      <c r="F16" s="60">
        <v>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1000000</v>
      </c>
      <c r="Y16" s="60">
        <v>-1000000</v>
      </c>
      <c r="Z16" s="140">
        <v>-100</v>
      </c>
      <c r="AA16" s="62">
        <v>2000000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3355000</v>
      </c>
      <c r="F25" s="219">
        <f t="shared" si="4"/>
        <v>3355000</v>
      </c>
      <c r="G25" s="219">
        <f t="shared" si="4"/>
        <v>9660</v>
      </c>
      <c r="H25" s="219">
        <f t="shared" si="4"/>
        <v>182661</v>
      </c>
      <c r="I25" s="219">
        <f t="shared" si="4"/>
        <v>123051</v>
      </c>
      <c r="J25" s="219">
        <f t="shared" si="4"/>
        <v>315372</v>
      </c>
      <c r="K25" s="219">
        <f t="shared" si="4"/>
        <v>481537</v>
      </c>
      <c r="L25" s="219">
        <f t="shared" si="4"/>
        <v>151370</v>
      </c>
      <c r="M25" s="219">
        <f t="shared" si="4"/>
        <v>207688</v>
      </c>
      <c r="N25" s="219">
        <f t="shared" si="4"/>
        <v>840595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1155967</v>
      </c>
      <c r="X25" s="219">
        <f t="shared" si="4"/>
        <v>1677500</v>
      </c>
      <c r="Y25" s="219">
        <f t="shared" si="4"/>
        <v>-521533</v>
      </c>
      <c r="Z25" s="231">
        <f>+IF(X25&lt;&gt;0,+(Y25/X25)*100,0)</f>
        <v>-31.0898956780924</v>
      </c>
      <c r="AA25" s="232">
        <f>+AA5+AA9+AA15+AA19+AA24</f>
        <v>3355000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3355000</v>
      </c>
      <c r="F28" s="60">
        <v>3355000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1677500</v>
      </c>
      <c r="Y28" s="60">
        <v>-1677500</v>
      </c>
      <c r="Z28" s="140">
        <v>-100</v>
      </c>
      <c r="AA28" s="155">
        <v>3355000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9660</v>
      </c>
      <c r="H29" s="60">
        <v>182661</v>
      </c>
      <c r="I29" s="60">
        <v>123051</v>
      </c>
      <c r="J29" s="60">
        <v>315372</v>
      </c>
      <c r="K29" s="60">
        <v>481537</v>
      </c>
      <c r="L29" s="60">
        <v>151370</v>
      </c>
      <c r="M29" s="60">
        <v>207688</v>
      </c>
      <c r="N29" s="60">
        <v>840595</v>
      </c>
      <c r="O29" s="60"/>
      <c r="P29" s="60"/>
      <c r="Q29" s="60"/>
      <c r="R29" s="60"/>
      <c r="S29" s="60"/>
      <c r="T29" s="60"/>
      <c r="U29" s="60"/>
      <c r="V29" s="60"/>
      <c r="W29" s="60">
        <v>1155967</v>
      </c>
      <c r="X29" s="60"/>
      <c r="Y29" s="60">
        <v>1155967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3355000</v>
      </c>
      <c r="F32" s="77">
        <f t="shared" si="5"/>
        <v>3355000</v>
      </c>
      <c r="G32" s="77">
        <f t="shared" si="5"/>
        <v>9660</v>
      </c>
      <c r="H32" s="77">
        <f t="shared" si="5"/>
        <v>182661</v>
      </c>
      <c r="I32" s="77">
        <f t="shared" si="5"/>
        <v>123051</v>
      </c>
      <c r="J32" s="77">
        <f t="shared" si="5"/>
        <v>315372</v>
      </c>
      <c r="K32" s="77">
        <f t="shared" si="5"/>
        <v>481537</v>
      </c>
      <c r="L32" s="77">
        <f t="shared" si="5"/>
        <v>151370</v>
      </c>
      <c r="M32" s="77">
        <f t="shared" si="5"/>
        <v>207688</v>
      </c>
      <c r="N32" s="77">
        <f t="shared" si="5"/>
        <v>840595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1155967</v>
      </c>
      <c r="X32" s="77">
        <f t="shared" si="5"/>
        <v>1677500</v>
      </c>
      <c r="Y32" s="77">
        <f t="shared" si="5"/>
        <v>-521533</v>
      </c>
      <c r="Z32" s="212">
        <f>+IF(X32&lt;&gt;0,+(Y32/X32)*100,0)</f>
        <v>-31.0898956780924</v>
      </c>
      <c r="AA32" s="79">
        <f>SUM(AA28:AA31)</f>
        <v>3355000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3355000</v>
      </c>
      <c r="F36" s="220">
        <f t="shared" si="6"/>
        <v>3355000</v>
      </c>
      <c r="G36" s="220">
        <f t="shared" si="6"/>
        <v>9660</v>
      </c>
      <c r="H36" s="220">
        <f t="shared" si="6"/>
        <v>182661</v>
      </c>
      <c r="I36" s="220">
        <f t="shared" si="6"/>
        <v>123051</v>
      </c>
      <c r="J36" s="220">
        <f t="shared" si="6"/>
        <v>315372</v>
      </c>
      <c r="K36" s="220">
        <f t="shared" si="6"/>
        <v>481537</v>
      </c>
      <c r="L36" s="220">
        <f t="shared" si="6"/>
        <v>151370</v>
      </c>
      <c r="M36" s="220">
        <f t="shared" si="6"/>
        <v>207688</v>
      </c>
      <c r="N36" s="220">
        <f t="shared" si="6"/>
        <v>840595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1155967</v>
      </c>
      <c r="X36" s="220">
        <f t="shared" si="6"/>
        <v>1677500</v>
      </c>
      <c r="Y36" s="220">
        <f t="shared" si="6"/>
        <v>-521533</v>
      </c>
      <c r="Z36" s="221">
        <f>+IF(X36&lt;&gt;0,+(Y36/X36)*100,0)</f>
        <v>-31.0898956780924</v>
      </c>
      <c r="AA36" s="239">
        <f>SUM(AA32:AA35)</f>
        <v>3355000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1656000</v>
      </c>
      <c r="F6" s="60">
        <v>1656000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828000</v>
      </c>
      <c r="Y6" s="60">
        <v>-828000</v>
      </c>
      <c r="Z6" s="140">
        <v>-100</v>
      </c>
      <c r="AA6" s="62">
        <v>1656000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1656000</v>
      </c>
      <c r="F12" s="73">
        <f t="shared" si="0"/>
        <v>1656000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828000</v>
      </c>
      <c r="Y12" s="73">
        <f t="shared" si="0"/>
        <v>-828000</v>
      </c>
      <c r="Z12" s="170">
        <f>+IF(X12&lt;&gt;0,+(Y12/X12)*100,0)</f>
        <v>-100</v>
      </c>
      <c r="AA12" s="74">
        <f>SUM(AA6:AA11)</f>
        <v>1656000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24124000</v>
      </c>
      <c r="F19" s="60">
        <v>24124000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12062000</v>
      </c>
      <c r="Y19" s="60">
        <v>-12062000</v>
      </c>
      <c r="Z19" s="140">
        <v>-100</v>
      </c>
      <c r="AA19" s="62">
        <v>24124000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24124000</v>
      </c>
      <c r="F24" s="77">
        <f t="shared" si="1"/>
        <v>24124000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12062000</v>
      </c>
      <c r="Y24" s="77">
        <f t="shared" si="1"/>
        <v>-12062000</v>
      </c>
      <c r="Z24" s="212">
        <f>+IF(X24&lt;&gt;0,+(Y24/X24)*100,0)</f>
        <v>-100</v>
      </c>
      <c r="AA24" s="79">
        <f>SUM(AA15:AA23)</f>
        <v>24124000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25780000</v>
      </c>
      <c r="F25" s="73">
        <f t="shared" si="2"/>
        <v>25780000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12890000</v>
      </c>
      <c r="Y25" s="73">
        <f t="shared" si="2"/>
        <v>-12890000</v>
      </c>
      <c r="Z25" s="170">
        <f>+IF(X25&lt;&gt;0,+(Y25/X25)*100,0)</f>
        <v>-100</v>
      </c>
      <c r="AA25" s="74">
        <f>+AA12+AA24</f>
        <v>25780000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125000</v>
      </c>
      <c r="F30" s="60">
        <v>125000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62500</v>
      </c>
      <c r="Y30" s="60">
        <v>-62500</v>
      </c>
      <c r="Z30" s="140">
        <v>-100</v>
      </c>
      <c r="AA30" s="62">
        <v>125000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125000</v>
      </c>
      <c r="F34" s="73">
        <f t="shared" si="3"/>
        <v>125000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62500</v>
      </c>
      <c r="Y34" s="73">
        <f t="shared" si="3"/>
        <v>-62500</v>
      </c>
      <c r="Z34" s="170">
        <f>+IF(X34&lt;&gt;0,+(Y34/X34)*100,0)</f>
        <v>-100</v>
      </c>
      <c r="AA34" s="74">
        <f>SUM(AA29:AA33)</f>
        <v>125000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10144000</v>
      </c>
      <c r="F38" s="60">
        <v>10144000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5072000</v>
      </c>
      <c r="Y38" s="60">
        <v>-5072000</v>
      </c>
      <c r="Z38" s="140">
        <v>-100</v>
      </c>
      <c r="AA38" s="62">
        <v>10144000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10144000</v>
      </c>
      <c r="F39" s="77">
        <f t="shared" si="4"/>
        <v>10144000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5072000</v>
      </c>
      <c r="Y39" s="77">
        <f t="shared" si="4"/>
        <v>-5072000</v>
      </c>
      <c r="Z39" s="212">
        <f>+IF(X39&lt;&gt;0,+(Y39/X39)*100,0)</f>
        <v>-100</v>
      </c>
      <c r="AA39" s="79">
        <f>SUM(AA37:AA38)</f>
        <v>10144000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10269000</v>
      </c>
      <c r="F40" s="73">
        <f t="shared" si="5"/>
        <v>10269000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5134500</v>
      </c>
      <c r="Y40" s="73">
        <f t="shared" si="5"/>
        <v>-5134500</v>
      </c>
      <c r="Z40" s="170">
        <f>+IF(X40&lt;&gt;0,+(Y40/X40)*100,0)</f>
        <v>-100</v>
      </c>
      <c r="AA40" s="74">
        <f>+AA34+AA39</f>
        <v>10269000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15511000</v>
      </c>
      <c r="F42" s="259">
        <f t="shared" si="6"/>
        <v>15511000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7755500</v>
      </c>
      <c r="Y42" s="259">
        <f t="shared" si="6"/>
        <v>-7755500</v>
      </c>
      <c r="Z42" s="260">
        <f>+IF(X42&lt;&gt;0,+(Y42/X42)*100,0)</f>
        <v>-100</v>
      </c>
      <c r="AA42" s="261">
        <f>+AA25-AA40</f>
        <v>15511000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15511000</v>
      </c>
      <c r="F45" s="60">
        <v>15511000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7755500</v>
      </c>
      <c r="Y45" s="60">
        <v>-7755500</v>
      </c>
      <c r="Z45" s="139">
        <v>-100</v>
      </c>
      <c r="AA45" s="62">
        <v>15511000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15511000</v>
      </c>
      <c r="F48" s="219">
        <f t="shared" si="7"/>
        <v>15511000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7755500</v>
      </c>
      <c r="Y48" s="219">
        <f t="shared" si="7"/>
        <v>-7755500</v>
      </c>
      <c r="Z48" s="265">
        <f>+IF(X48&lt;&gt;0,+(Y48/X48)*100,0)</f>
        <v>-100</v>
      </c>
      <c r="AA48" s="232">
        <f>SUM(AA45:AA47)</f>
        <v>15511000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>
        <v>2730040</v>
      </c>
      <c r="H6" s="60">
        <v>935425</v>
      </c>
      <c r="I6" s="60">
        <v>173034</v>
      </c>
      <c r="J6" s="60">
        <v>3838499</v>
      </c>
      <c r="K6" s="60">
        <v>204033</v>
      </c>
      <c r="L6" s="60">
        <v>241836</v>
      </c>
      <c r="M6" s="60">
        <v>729364</v>
      </c>
      <c r="N6" s="60">
        <v>1175233</v>
      </c>
      <c r="O6" s="60"/>
      <c r="P6" s="60"/>
      <c r="Q6" s="60"/>
      <c r="R6" s="60"/>
      <c r="S6" s="60"/>
      <c r="T6" s="60"/>
      <c r="U6" s="60"/>
      <c r="V6" s="60"/>
      <c r="W6" s="60">
        <v>5013732</v>
      </c>
      <c r="X6" s="60"/>
      <c r="Y6" s="60">
        <v>5013732</v>
      </c>
      <c r="Z6" s="140"/>
      <c r="AA6" s="62"/>
    </row>
    <row r="7" spans="1:27" ht="13.5">
      <c r="A7" s="249" t="s">
        <v>178</v>
      </c>
      <c r="B7" s="182"/>
      <c r="C7" s="155"/>
      <c r="D7" s="155"/>
      <c r="E7" s="59">
        <v>251899188</v>
      </c>
      <c r="F7" s="60">
        <v>251899188</v>
      </c>
      <c r="G7" s="60">
        <v>104810040</v>
      </c>
      <c r="H7" s="60">
        <v>2562310</v>
      </c>
      <c r="I7" s="60"/>
      <c r="J7" s="60">
        <v>107372350</v>
      </c>
      <c r="K7" s="60"/>
      <c r="L7" s="60">
        <v>82418000</v>
      </c>
      <c r="M7" s="60">
        <v>3490215</v>
      </c>
      <c r="N7" s="60">
        <v>85908215</v>
      </c>
      <c r="O7" s="60"/>
      <c r="P7" s="60"/>
      <c r="Q7" s="60"/>
      <c r="R7" s="60"/>
      <c r="S7" s="60"/>
      <c r="T7" s="60"/>
      <c r="U7" s="60"/>
      <c r="V7" s="60"/>
      <c r="W7" s="60">
        <v>193280565</v>
      </c>
      <c r="X7" s="60">
        <v>187978000</v>
      </c>
      <c r="Y7" s="60">
        <v>5302565</v>
      </c>
      <c r="Z7" s="140">
        <v>2.82</v>
      </c>
      <c r="AA7" s="62">
        <v>251899188</v>
      </c>
    </row>
    <row r="8" spans="1:27" ht="13.5">
      <c r="A8" s="249" t="s">
        <v>179</v>
      </c>
      <c r="B8" s="182"/>
      <c r="C8" s="155"/>
      <c r="D8" s="155"/>
      <c r="E8" s="59">
        <v>3354852</v>
      </c>
      <c r="F8" s="60">
        <v>3354852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1000000</v>
      </c>
      <c r="Y8" s="60">
        <v>-1000000</v>
      </c>
      <c r="Z8" s="140">
        <v>-100</v>
      </c>
      <c r="AA8" s="62">
        <v>3354852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-250243443</v>
      </c>
      <c r="F12" s="60">
        <v>-250243443</v>
      </c>
      <c r="G12" s="60">
        <v>-17056037</v>
      </c>
      <c r="H12" s="60">
        <v>-18705608</v>
      </c>
      <c r="I12" s="60">
        <v>-17900840</v>
      </c>
      <c r="J12" s="60">
        <v>-53662485</v>
      </c>
      <c r="K12" s="60">
        <v>-19384287</v>
      </c>
      <c r="L12" s="60">
        <v>-26126854</v>
      </c>
      <c r="M12" s="60">
        <v>-22718230</v>
      </c>
      <c r="N12" s="60">
        <v>-68229371</v>
      </c>
      <c r="O12" s="60"/>
      <c r="P12" s="60"/>
      <c r="Q12" s="60"/>
      <c r="R12" s="60"/>
      <c r="S12" s="60"/>
      <c r="T12" s="60"/>
      <c r="U12" s="60"/>
      <c r="V12" s="60"/>
      <c r="W12" s="60">
        <v>-121891856</v>
      </c>
      <c r="X12" s="60">
        <v>-123674776</v>
      </c>
      <c r="Y12" s="60">
        <v>1782920</v>
      </c>
      <c r="Z12" s="140">
        <v>-1.44</v>
      </c>
      <c r="AA12" s="62">
        <v>-250243443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5010597</v>
      </c>
      <c r="F15" s="73">
        <f t="shared" si="0"/>
        <v>5010597</v>
      </c>
      <c r="G15" s="73">
        <f t="shared" si="0"/>
        <v>90484043</v>
      </c>
      <c r="H15" s="73">
        <f t="shared" si="0"/>
        <v>-15207873</v>
      </c>
      <c r="I15" s="73">
        <f t="shared" si="0"/>
        <v>-17727806</v>
      </c>
      <c r="J15" s="73">
        <f t="shared" si="0"/>
        <v>57548364</v>
      </c>
      <c r="K15" s="73">
        <f t="shared" si="0"/>
        <v>-19180254</v>
      </c>
      <c r="L15" s="73">
        <f t="shared" si="0"/>
        <v>56532982</v>
      </c>
      <c r="M15" s="73">
        <f t="shared" si="0"/>
        <v>-18498651</v>
      </c>
      <c r="N15" s="73">
        <f t="shared" si="0"/>
        <v>18854077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76402441</v>
      </c>
      <c r="X15" s="73">
        <f t="shared" si="0"/>
        <v>65303224</v>
      </c>
      <c r="Y15" s="73">
        <f t="shared" si="0"/>
        <v>11099217</v>
      </c>
      <c r="Z15" s="170">
        <f>+IF(X15&lt;&gt;0,+(Y15/X15)*100,0)</f>
        <v>16.996430375321133</v>
      </c>
      <c r="AA15" s="74">
        <f>SUM(AA6:AA14)</f>
        <v>5010597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-3354855</v>
      </c>
      <c r="F24" s="60">
        <v>-3354855</v>
      </c>
      <c r="G24" s="60">
        <v>-9660</v>
      </c>
      <c r="H24" s="60">
        <v>-182661</v>
      </c>
      <c r="I24" s="60"/>
      <c r="J24" s="60">
        <v>-192321</v>
      </c>
      <c r="K24" s="60">
        <v>-481537</v>
      </c>
      <c r="L24" s="60">
        <v>-151370</v>
      </c>
      <c r="M24" s="60">
        <v>-207689</v>
      </c>
      <c r="N24" s="60">
        <v>-840596</v>
      </c>
      <c r="O24" s="60"/>
      <c r="P24" s="60"/>
      <c r="Q24" s="60"/>
      <c r="R24" s="60"/>
      <c r="S24" s="60"/>
      <c r="T24" s="60"/>
      <c r="U24" s="60"/>
      <c r="V24" s="60"/>
      <c r="W24" s="60">
        <v>-1032917</v>
      </c>
      <c r="X24" s="60">
        <v>-1571403</v>
      </c>
      <c r="Y24" s="60">
        <v>538486</v>
      </c>
      <c r="Z24" s="140">
        <v>-34.27</v>
      </c>
      <c r="AA24" s="62">
        <v>-3354855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-3354855</v>
      </c>
      <c r="F25" s="73">
        <f t="shared" si="1"/>
        <v>-3354855</v>
      </c>
      <c r="G25" s="73">
        <f t="shared" si="1"/>
        <v>-9660</v>
      </c>
      <c r="H25" s="73">
        <f t="shared" si="1"/>
        <v>-182661</v>
      </c>
      <c r="I25" s="73">
        <f t="shared" si="1"/>
        <v>0</v>
      </c>
      <c r="J25" s="73">
        <f t="shared" si="1"/>
        <v>-192321</v>
      </c>
      <c r="K25" s="73">
        <f t="shared" si="1"/>
        <v>-481537</v>
      </c>
      <c r="L25" s="73">
        <f t="shared" si="1"/>
        <v>-151370</v>
      </c>
      <c r="M25" s="73">
        <f t="shared" si="1"/>
        <v>-207689</v>
      </c>
      <c r="N25" s="73">
        <f t="shared" si="1"/>
        <v>-840596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-1032917</v>
      </c>
      <c r="X25" s="73">
        <f t="shared" si="1"/>
        <v>-1571403</v>
      </c>
      <c r="Y25" s="73">
        <f t="shared" si="1"/>
        <v>538486</v>
      </c>
      <c r="Z25" s="170">
        <f>+IF(X25&lt;&gt;0,+(Y25/X25)*100,0)</f>
        <v>-34.267848540444426</v>
      </c>
      <c r="AA25" s="74">
        <f>SUM(AA19:AA24)</f>
        <v>-3354855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1655742</v>
      </c>
      <c r="F36" s="100">
        <f t="shared" si="3"/>
        <v>1655742</v>
      </c>
      <c r="G36" s="100">
        <f t="shared" si="3"/>
        <v>90474383</v>
      </c>
      <c r="H36" s="100">
        <f t="shared" si="3"/>
        <v>-15390534</v>
      </c>
      <c r="I36" s="100">
        <f t="shared" si="3"/>
        <v>-17727806</v>
      </c>
      <c r="J36" s="100">
        <f t="shared" si="3"/>
        <v>57356043</v>
      </c>
      <c r="K36" s="100">
        <f t="shared" si="3"/>
        <v>-19661791</v>
      </c>
      <c r="L36" s="100">
        <f t="shared" si="3"/>
        <v>56381612</v>
      </c>
      <c r="M36" s="100">
        <f t="shared" si="3"/>
        <v>-18706340</v>
      </c>
      <c r="N36" s="100">
        <f t="shared" si="3"/>
        <v>18013481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75369524</v>
      </c>
      <c r="X36" s="100">
        <f t="shared" si="3"/>
        <v>63731821</v>
      </c>
      <c r="Y36" s="100">
        <f t="shared" si="3"/>
        <v>11637703</v>
      </c>
      <c r="Z36" s="137">
        <f>+IF(X36&lt;&gt;0,+(Y36/X36)*100,0)</f>
        <v>18.260427549998926</v>
      </c>
      <c r="AA36" s="102">
        <f>+AA15+AA25+AA34</f>
        <v>1655742</v>
      </c>
    </row>
    <row r="37" spans="1:27" ht="13.5">
      <c r="A37" s="249" t="s">
        <v>199</v>
      </c>
      <c r="B37" s="182"/>
      <c r="C37" s="153"/>
      <c r="D37" s="153"/>
      <c r="E37" s="99">
        <v>623000</v>
      </c>
      <c r="F37" s="100">
        <v>623000</v>
      </c>
      <c r="G37" s="100">
        <v>2586137</v>
      </c>
      <c r="H37" s="100">
        <v>93060520</v>
      </c>
      <c r="I37" s="100">
        <v>77669986</v>
      </c>
      <c r="J37" s="100">
        <v>2586137</v>
      </c>
      <c r="K37" s="100">
        <v>59942180</v>
      </c>
      <c r="L37" s="100">
        <v>40280389</v>
      </c>
      <c r="M37" s="100">
        <v>96662001</v>
      </c>
      <c r="N37" s="100">
        <v>59942180</v>
      </c>
      <c r="O37" s="100"/>
      <c r="P37" s="100"/>
      <c r="Q37" s="100"/>
      <c r="R37" s="100"/>
      <c r="S37" s="100"/>
      <c r="T37" s="100"/>
      <c r="U37" s="100"/>
      <c r="V37" s="100"/>
      <c r="W37" s="100">
        <v>2586137</v>
      </c>
      <c r="X37" s="100">
        <v>623000</v>
      </c>
      <c r="Y37" s="100">
        <v>1963137</v>
      </c>
      <c r="Z37" s="137">
        <v>315.11</v>
      </c>
      <c r="AA37" s="102">
        <v>623000</v>
      </c>
    </row>
    <row r="38" spans="1:27" ht="13.5">
      <c r="A38" s="269" t="s">
        <v>200</v>
      </c>
      <c r="B38" s="256"/>
      <c r="C38" s="257"/>
      <c r="D38" s="257"/>
      <c r="E38" s="258">
        <v>2278742</v>
      </c>
      <c r="F38" s="259">
        <v>2278742</v>
      </c>
      <c r="G38" s="259">
        <v>93060520</v>
      </c>
      <c r="H38" s="259">
        <v>77669986</v>
      </c>
      <c r="I38" s="259">
        <v>59942180</v>
      </c>
      <c r="J38" s="259">
        <v>59942180</v>
      </c>
      <c r="K38" s="259">
        <v>40280389</v>
      </c>
      <c r="L38" s="259">
        <v>96662001</v>
      </c>
      <c r="M38" s="259">
        <v>77955661</v>
      </c>
      <c r="N38" s="259">
        <v>77955661</v>
      </c>
      <c r="O38" s="259"/>
      <c r="P38" s="259"/>
      <c r="Q38" s="259"/>
      <c r="R38" s="259"/>
      <c r="S38" s="259"/>
      <c r="T38" s="259"/>
      <c r="U38" s="259"/>
      <c r="V38" s="259"/>
      <c r="W38" s="259">
        <v>77955661</v>
      </c>
      <c r="X38" s="259">
        <v>64354821</v>
      </c>
      <c r="Y38" s="259">
        <v>13600840</v>
      </c>
      <c r="Z38" s="260">
        <v>21.13</v>
      </c>
      <c r="AA38" s="261">
        <v>2278742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3355000</v>
      </c>
      <c r="F5" s="106">
        <f t="shared" si="0"/>
        <v>3355000</v>
      </c>
      <c r="G5" s="106">
        <f t="shared" si="0"/>
        <v>9660</v>
      </c>
      <c r="H5" s="106">
        <f t="shared" si="0"/>
        <v>182661</v>
      </c>
      <c r="I5" s="106">
        <f t="shared" si="0"/>
        <v>123051</v>
      </c>
      <c r="J5" s="106">
        <f t="shared" si="0"/>
        <v>315372</v>
      </c>
      <c r="K5" s="106">
        <f t="shared" si="0"/>
        <v>481537</v>
      </c>
      <c r="L5" s="106">
        <f t="shared" si="0"/>
        <v>151370</v>
      </c>
      <c r="M5" s="106">
        <f t="shared" si="0"/>
        <v>207688</v>
      </c>
      <c r="N5" s="106">
        <f t="shared" si="0"/>
        <v>840595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1155967</v>
      </c>
      <c r="X5" s="106">
        <f t="shared" si="0"/>
        <v>1677500</v>
      </c>
      <c r="Y5" s="106">
        <f t="shared" si="0"/>
        <v>-521533</v>
      </c>
      <c r="Z5" s="201">
        <f>+IF(X5&lt;&gt;0,+(Y5/X5)*100,0)</f>
        <v>-31.0898956780924</v>
      </c>
      <c r="AA5" s="199">
        <f>SUM(AA11:AA18)</f>
        <v>3355000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3355000</v>
      </c>
      <c r="F15" s="60">
        <v>3355000</v>
      </c>
      <c r="G15" s="60">
        <v>9660</v>
      </c>
      <c r="H15" s="60">
        <v>182661</v>
      </c>
      <c r="I15" s="60">
        <v>123051</v>
      </c>
      <c r="J15" s="60">
        <v>315372</v>
      </c>
      <c r="K15" s="60">
        <v>481537</v>
      </c>
      <c r="L15" s="60">
        <v>151370</v>
      </c>
      <c r="M15" s="60">
        <v>207688</v>
      </c>
      <c r="N15" s="60">
        <v>840595</v>
      </c>
      <c r="O15" s="60"/>
      <c r="P15" s="60"/>
      <c r="Q15" s="60"/>
      <c r="R15" s="60"/>
      <c r="S15" s="60"/>
      <c r="T15" s="60"/>
      <c r="U15" s="60"/>
      <c r="V15" s="60"/>
      <c r="W15" s="60">
        <v>1155967</v>
      </c>
      <c r="X15" s="60">
        <v>1677500</v>
      </c>
      <c r="Y15" s="60">
        <v>-521533</v>
      </c>
      <c r="Z15" s="140">
        <v>-31.09</v>
      </c>
      <c r="AA15" s="155">
        <v>3355000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3355000</v>
      </c>
      <c r="F45" s="54">
        <f t="shared" si="7"/>
        <v>3355000</v>
      </c>
      <c r="G45" s="54">
        <f t="shared" si="7"/>
        <v>9660</v>
      </c>
      <c r="H45" s="54">
        <f t="shared" si="7"/>
        <v>182661</v>
      </c>
      <c r="I45" s="54">
        <f t="shared" si="7"/>
        <v>123051</v>
      </c>
      <c r="J45" s="54">
        <f t="shared" si="7"/>
        <v>315372</v>
      </c>
      <c r="K45" s="54">
        <f t="shared" si="7"/>
        <v>481537</v>
      </c>
      <c r="L45" s="54">
        <f t="shared" si="7"/>
        <v>151370</v>
      </c>
      <c r="M45" s="54">
        <f t="shared" si="7"/>
        <v>207688</v>
      </c>
      <c r="N45" s="54">
        <f t="shared" si="7"/>
        <v>840595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1155967</v>
      </c>
      <c r="X45" s="54">
        <f t="shared" si="7"/>
        <v>1677500</v>
      </c>
      <c r="Y45" s="54">
        <f t="shared" si="7"/>
        <v>-521533</v>
      </c>
      <c r="Z45" s="184">
        <f t="shared" si="5"/>
        <v>-31.0898956780924</v>
      </c>
      <c r="AA45" s="130">
        <f t="shared" si="8"/>
        <v>3355000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3355000</v>
      </c>
      <c r="F49" s="220">
        <f t="shared" si="9"/>
        <v>3355000</v>
      </c>
      <c r="G49" s="220">
        <f t="shared" si="9"/>
        <v>9660</v>
      </c>
      <c r="H49" s="220">
        <f t="shared" si="9"/>
        <v>182661</v>
      </c>
      <c r="I49" s="220">
        <f t="shared" si="9"/>
        <v>123051</v>
      </c>
      <c r="J49" s="220">
        <f t="shared" si="9"/>
        <v>315372</v>
      </c>
      <c r="K49" s="220">
        <f t="shared" si="9"/>
        <v>481537</v>
      </c>
      <c r="L49" s="220">
        <f t="shared" si="9"/>
        <v>151370</v>
      </c>
      <c r="M49" s="220">
        <f t="shared" si="9"/>
        <v>207688</v>
      </c>
      <c r="N49" s="220">
        <f t="shared" si="9"/>
        <v>840595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1155967</v>
      </c>
      <c r="X49" s="220">
        <f t="shared" si="9"/>
        <v>1677500</v>
      </c>
      <c r="Y49" s="220">
        <f t="shared" si="9"/>
        <v>-521533</v>
      </c>
      <c r="Z49" s="221">
        <f t="shared" si="5"/>
        <v>-31.0898956780924</v>
      </c>
      <c r="AA49" s="222">
        <f>SUM(AA41:AA48)</f>
        <v>3355000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2023828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134807</v>
      </c>
      <c r="H67" s="60">
        <v>105878</v>
      </c>
      <c r="I67" s="60">
        <v>179794</v>
      </c>
      <c r="J67" s="60">
        <v>420479</v>
      </c>
      <c r="K67" s="60">
        <v>214930</v>
      </c>
      <c r="L67" s="60">
        <v>334730</v>
      </c>
      <c r="M67" s="60">
        <v>230666</v>
      </c>
      <c r="N67" s="60">
        <v>780326</v>
      </c>
      <c r="O67" s="60"/>
      <c r="P67" s="60"/>
      <c r="Q67" s="60"/>
      <c r="R67" s="60"/>
      <c r="S67" s="60"/>
      <c r="T67" s="60"/>
      <c r="U67" s="60"/>
      <c r="V67" s="60"/>
      <c r="W67" s="60">
        <v>1200805</v>
      </c>
      <c r="X67" s="60"/>
      <c r="Y67" s="60">
        <v>1200805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2023828</v>
      </c>
      <c r="F69" s="220">
        <f t="shared" si="12"/>
        <v>0</v>
      </c>
      <c r="G69" s="220">
        <f t="shared" si="12"/>
        <v>134807</v>
      </c>
      <c r="H69" s="220">
        <f t="shared" si="12"/>
        <v>105878</v>
      </c>
      <c r="I69" s="220">
        <f t="shared" si="12"/>
        <v>179794</v>
      </c>
      <c r="J69" s="220">
        <f t="shared" si="12"/>
        <v>420479</v>
      </c>
      <c r="K69" s="220">
        <f t="shared" si="12"/>
        <v>214930</v>
      </c>
      <c r="L69" s="220">
        <f t="shared" si="12"/>
        <v>334730</v>
      </c>
      <c r="M69" s="220">
        <f t="shared" si="12"/>
        <v>230666</v>
      </c>
      <c r="N69" s="220">
        <f t="shared" si="12"/>
        <v>780326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1200805</v>
      </c>
      <c r="X69" s="220">
        <f t="shared" si="12"/>
        <v>0</v>
      </c>
      <c r="Y69" s="220">
        <f t="shared" si="12"/>
        <v>1200805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3355000</v>
      </c>
      <c r="F40" s="345">
        <f t="shared" si="9"/>
        <v>3355000</v>
      </c>
      <c r="G40" s="345">
        <f t="shared" si="9"/>
        <v>9660</v>
      </c>
      <c r="H40" s="343">
        <f t="shared" si="9"/>
        <v>182661</v>
      </c>
      <c r="I40" s="343">
        <f t="shared" si="9"/>
        <v>123051</v>
      </c>
      <c r="J40" s="345">
        <f t="shared" si="9"/>
        <v>315372</v>
      </c>
      <c r="K40" s="345">
        <f t="shared" si="9"/>
        <v>481537</v>
      </c>
      <c r="L40" s="343">
        <f t="shared" si="9"/>
        <v>151370</v>
      </c>
      <c r="M40" s="343">
        <f t="shared" si="9"/>
        <v>207688</v>
      </c>
      <c r="N40" s="345">
        <f t="shared" si="9"/>
        <v>840595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1155967</v>
      </c>
      <c r="X40" s="343">
        <f t="shared" si="9"/>
        <v>1677500</v>
      </c>
      <c r="Y40" s="345">
        <f t="shared" si="9"/>
        <v>-521533</v>
      </c>
      <c r="Z40" s="336">
        <f>+IF(X40&lt;&gt;0,+(Y40/X40)*100,0)</f>
        <v>-31.0898956780924</v>
      </c>
      <c r="AA40" s="350">
        <f>SUM(AA41:AA49)</f>
        <v>3355000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121455</v>
      </c>
      <c r="N43" s="370">
        <v>121455</v>
      </c>
      <c r="O43" s="370"/>
      <c r="P43" s="305"/>
      <c r="Q43" s="305"/>
      <c r="R43" s="370"/>
      <c r="S43" s="370"/>
      <c r="T43" s="305"/>
      <c r="U43" s="305"/>
      <c r="V43" s="370"/>
      <c r="W43" s="370">
        <v>121455</v>
      </c>
      <c r="X43" s="305"/>
      <c r="Y43" s="370">
        <v>121455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1355000</v>
      </c>
      <c r="F44" s="53">
        <v>1355000</v>
      </c>
      <c r="G44" s="53">
        <v>9660</v>
      </c>
      <c r="H44" s="54">
        <v>182661</v>
      </c>
      <c r="I44" s="54">
        <v>123051</v>
      </c>
      <c r="J44" s="53">
        <v>315372</v>
      </c>
      <c r="K44" s="53">
        <v>481537</v>
      </c>
      <c r="L44" s="54">
        <v>151370</v>
      </c>
      <c r="M44" s="54">
        <v>86233</v>
      </c>
      <c r="N44" s="53">
        <v>719140</v>
      </c>
      <c r="O44" s="53"/>
      <c r="P44" s="54"/>
      <c r="Q44" s="54"/>
      <c r="R44" s="53"/>
      <c r="S44" s="53"/>
      <c r="T44" s="54"/>
      <c r="U44" s="54"/>
      <c r="V44" s="53"/>
      <c r="W44" s="53">
        <v>1034512</v>
      </c>
      <c r="X44" s="54">
        <v>677500</v>
      </c>
      <c r="Y44" s="53">
        <v>357012</v>
      </c>
      <c r="Z44" s="94">
        <v>52.7</v>
      </c>
      <c r="AA44" s="95">
        <v>1355000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1000000</v>
      </c>
      <c r="Y48" s="53">
        <v>-1000000</v>
      </c>
      <c r="Z48" s="94">
        <v>-100</v>
      </c>
      <c r="AA48" s="95">
        <v>2000000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3355000</v>
      </c>
      <c r="F60" s="264">
        <f t="shared" si="14"/>
        <v>3355000</v>
      </c>
      <c r="G60" s="264">
        <f t="shared" si="14"/>
        <v>9660</v>
      </c>
      <c r="H60" s="219">
        <f t="shared" si="14"/>
        <v>182661</v>
      </c>
      <c r="I60" s="219">
        <f t="shared" si="14"/>
        <v>123051</v>
      </c>
      <c r="J60" s="264">
        <f t="shared" si="14"/>
        <v>315372</v>
      </c>
      <c r="K60" s="264">
        <f t="shared" si="14"/>
        <v>481537</v>
      </c>
      <c r="L60" s="219">
        <f t="shared" si="14"/>
        <v>151370</v>
      </c>
      <c r="M60" s="219">
        <f t="shared" si="14"/>
        <v>207688</v>
      </c>
      <c r="N60" s="264">
        <f t="shared" si="14"/>
        <v>840595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1155967</v>
      </c>
      <c r="X60" s="219">
        <f t="shared" si="14"/>
        <v>1677500</v>
      </c>
      <c r="Y60" s="264">
        <f t="shared" si="14"/>
        <v>-521533</v>
      </c>
      <c r="Z60" s="337">
        <f>+IF(X60&lt;&gt;0,+(Y60/X60)*100,0)</f>
        <v>-31.0898956780924</v>
      </c>
      <c r="AA60" s="232">
        <f>+AA57+AA54+AA51+AA40+AA37+AA34+AA22+AA5</f>
        <v>3355000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2014-02-03T13:52:26Z</dcterms:created>
  <dcterms:modified xsi:type="dcterms:W3CDTF">2014-02-03T13:52:30Z</dcterms:modified>
  <cp:category/>
  <cp:version/>
  <cp:contentType/>
  <cp:contentStatus/>
</cp:coreProperties>
</file>