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<sst xmlns="http://schemas.openxmlformats.org/spreadsheetml/2006/main" count="855" uniqueCount="302">
  <si>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Ngaka Modiri Molema(DC38)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</si>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</sst>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103786</v>
      </c>
      <c r="I6" s="60">
        <v>103786</v>
      </c>
      <c r="J6" s="60">
        <v>100237</v>
      </c>
      <c r="K6" s="60">
        <v>131272</v>
      </c>
      <c r="L6" s="60">
        <v>58202</v>
      </c>
      <c r="M6" s="60">
        <v>289711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393497</v>
      </c>
      <c r="W6" s="60">
        <v>0</v>
      </c>
      <c r="X6" s="60">
        <v>393497</v>
      </c>
      <c r="Y6" s="61">
        <v>0</v>
      </c>
      <c r="Z6" s="62">
        <v>0</v>
      </c>
    </row>
    <row r="7" spans="1:26" ht="13.5">
      <c r="A7" s="58" t="s">
        <v>33</v>
      </c>
      <c r="B7" s="19">
        <v>8574729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2275</v>
      </c>
      <c r="M7" s="60">
        <v>2275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2275</v>
      </c>
      <c r="W7" s="60">
        <v>0</v>
      </c>
      <c r="X7" s="60">
        <v>2275</v>
      </c>
      <c r="Y7" s="61">
        <v>0</v>
      </c>
      <c r="Z7" s="62">
        <v>0</v>
      </c>
    </row>
    <row r="8" spans="1:26" ht="13.5">
      <c r="A8" s="58" t="s">
        <v>34</v>
      </c>
      <c r="B8" s="19">
        <v>456456187</v>
      </c>
      <c r="C8" s="19">
        <v>0</v>
      </c>
      <c r="D8" s="59">
        <v>443936000</v>
      </c>
      <c r="E8" s="60">
        <v>443936000</v>
      </c>
      <c r="F8" s="60">
        <v>177707000</v>
      </c>
      <c r="G8" s="60">
        <v>40800</v>
      </c>
      <c r="H8" s="60">
        <v>250925</v>
      </c>
      <c r="I8" s="60">
        <v>177998725</v>
      </c>
      <c r="J8" s="60">
        <v>1143344</v>
      </c>
      <c r="K8" s="60">
        <v>547483</v>
      </c>
      <c r="L8" s="60">
        <v>145978197</v>
      </c>
      <c r="M8" s="60">
        <v>147669024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325667749</v>
      </c>
      <c r="W8" s="60">
        <v>221968000</v>
      </c>
      <c r="X8" s="60">
        <v>103699749</v>
      </c>
      <c r="Y8" s="61">
        <v>46.72</v>
      </c>
      <c r="Z8" s="62">
        <v>443936000</v>
      </c>
    </row>
    <row r="9" spans="1:26" ht="13.5">
      <c r="A9" s="58" t="s">
        <v>35</v>
      </c>
      <c r="B9" s="19">
        <v>4917498</v>
      </c>
      <c r="C9" s="19">
        <v>0</v>
      </c>
      <c r="D9" s="59">
        <v>11727000</v>
      </c>
      <c r="E9" s="60">
        <v>11727000</v>
      </c>
      <c r="F9" s="60">
        <v>232726</v>
      </c>
      <c r="G9" s="60">
        <v>121304</v>
      </c>
      <c r="H9" s="60">
        <v>94405</v>
      </c>
      <c r="I9" s="60">
        <v>448435</v>
      </c>
      <c r="J9" s="60">
        <v>100522</v>
      </c>
      <c r="K9" s="60">
        <v>15332</v>
      </c>
      <c r="L9" s="60">
        <v>127380</v>
      </c>
      <c r="M9" s="60">
        <v>243234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691669</v>
      </c>
      <c r="W9" s="60">
        <v>5863500</v>
      </c>
      <c r="X9" s="60">
        <v>-5171831</v>
      </c>
      <c r="Y9" s="61">
        <v>-88.2</v>
      </c>
      <c r="Z9" s="62">
        <v>11727000</v>
      </c>
    </row>
    <row r="10" spans="1:26" ht="25.5">
      <c r="A10" s="63" t="s">
        <v>277</v>
      </c>
      <c r="B10" s="64">
        <f>SUM(B5:B9)</f>
        <v>469948414</v>
      </c>
      <c r="C10" s="64">
        <f>SUM(C5:C9)</f>
        <v>0</v>
      </c>
      <c r="D10" s="65">
        <f aca="true" t="shared" si="0" ref="D10:Z10">SUM(D5:D9)</f>
        <v>455663000</v>
      </c>
      <c r="E10" s="66">
        <f t="shared" si="0"/>
        <v>455663000</v>
      </c>
      <c r="F10" s="66">
        <f t="shared" si="0"/>
        <v>177939726</v>
      </c>
      <c r="G10" s="66">
        <f t="shared" si="0"/>
        <v>162104</v>
      </c>
      <c r="H10" s="66">
        <f t="shared" si="0"/>
        <v>449116</v>
      </c>
      <c r="I10" s="66">
        <f t="shared" si="0"/>
        <v>178550946</v>
      </c>
      <c r="J10" s="66">
        <f t="shared" si="0"/>
        <v>1344103</v>
      </c>
      <c r="K10" s="66">
        <f t="shared" si="0"/>
        <v>694087</v>
      </c>
      <c r="L10" s="66">
        <f t="shared" si="0"/>
        <v>146166054</v>
      </c>
      <c r="M10" s="66">
        <f t="shared" si="0"/>
        <v>148204244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326755190</v>
      </c>
      <c r="W10" s="66">
        <f t="shared" si="0"/>
        <v>227831500</v>
      </c>
      <c r="X10" s="66">
        <f t="shared" si="0"/>
        <v>98923690</v>
      </c>
      <c r="Y10" s="67">
        <f>+IF(W10&lt;&gt;0,(X10/W10)*100,0)</f>
        <v>43.41967199443448</v>
      </c>
      <c r="Z10" s="68">
        <f t="shared" si="0"/>
        <v>455663000</v>
      </c>
    </row>
    <row r="11" spans="1:26" ht="13.5">
      <c r="A11" s="58" t="s">
        <v>37</v>
      </c>
      <c r="B11" s="19">
        <v>231057372</v>
      </c>
      <c r="C11" s="19">
        <v>0</v>
      </c>
      <c r="D11" s="59">
        <v>175000000</v>
      </c>
      <c r="E11" s="60">
        <v>175000000</v>
      </c>
      <c r="F11" s="60">
        <v>16899490</v>
      </c>
      <c r="G11" s="60">
        <v>16854681</v>
      </c>
      <c r="H11" s="60">
        <v>17784466</v>
      </c>
      <c r="I11" s="60">
        <v>51538637</v>
      </c>
      <c r="J11" s="60">
        <v>17585650</v>
      </c>
      <c r="K11" s="60">
        <v>26317178</v>
      </c>
      <c r="L11" s="60">
        <v>18263082</v>
      </c>
      <c r="M11" s="60">
        <v>62165910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113704547</v>
      </c>
      <c r="W11" s="60">
        <v>87500000</v>
      </c>
      <c r="X11" s="60">
        <v>26204547</v>
      </c>
      <c r="Y11" s="61">
        <v>29.95</v>
      </c>
      <c r="Z11" s="62">
        <v>175000000</v>
      </c>
    </row>
    <row r="12" spans="1:26" ht="13.5">
      <c r="A12" s="58" t="s">
        <v>38</v>
      </c>
      <c r="B12" s="19">
        <v>9380302</v>
      </c>
      <c r="C12" s="19">
        <v>0</v>
      </c>
      <c r="D12" s="59">
        <v>10000000</v>
      </c>
      <c r="E12" s="60">
        <v>10000000</v>
      </c>
      <c r="F12" s="60">
        <v>782934</v>
      </c>
      <c r="G12" s="60">
        <v>706060</v>
      </c>
      <c r="H12" s="60">
        <v>774842</v>
      </c>
      <c r="I12" s="60">
        <v>2263836</v>
      </c>
      <c r="J12" s="60">
        <v>753803</v>
      </c>
      <c r="K12" s="60">
        <v>879980</v>
      </c>
      <c r="L12" s="60">
        <v>828104</v>
      </c>
      <c r="M12" s="60">
        <v>2461887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4725723</v>
      </c>
      <c r="W12" s="60">
        <v>5000000</v>
      </c>
      <c r="X12" s="60">
        <v>-274277</v>
      </c>
      <c r="Y12" s="61">
        <v>-5.49</v>
      </c>
      <c r="Z12" s="62">
        <v>10000000</v>
      </c>
    </row>
    <row r="13" spans="1:26" ht="13.5">
      <c r="A13" s="58" t="s">
        <v>278</v>
      </c>
      <c r="B13" s="19">
        <v>168034969</v>
      </c>
      <c r="C13" s="19">
        <v>0</v>
      </c>
      <c r="D13" s="59">
        <v>7000000</v>
      </c>
      <c r="E13" s="60">
        <v>7000000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</v>
      </c>
      <c r="X13" s="60">
        <v>-3500000</v>
      </c>
      <c r="Y13" s="61">
        <v>-100</v>
      </c>
      <c r="Z13" s="62">
        <v>7000000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50400256</v>
      </c>
      <c r="M14" s="60">
        <v>50400256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50400256</v>
      </c>
      <c r="W14" s="60">
        <v>0</v>
      </c>
      <c r="X14" s="60">
        <v>50400256</v>
      </c>
      <c r="Y14" s="61">
        <v>0</v>
      </c>
      <c r="Z14" s="62">
        <v>0</v>
      </c>
    </row>
    <row r="15" spans="1:26" ht="13.5">
      <c r="A15" s="58" t="s">
        <v>41</v>
      </c>
      <c r="B15" s="19">
        <v>64007349</v>
      </c>
      <c r="C15" s="19">
        <v>0</v>
      </c>
      <c r="D15" s="59">
        <v>31750000</v>
      </c>
      <c r="E15" s="60">
        <v>31750000</v>
      </c>
      <c r="F15" s="60">
        <v>1333884</v>
      </c>
      <c r="G15" s="60">
        <v>4855461</v>
      </c>
      <c r="H15" s="60">
        <v>4635101</v>
      </c>
      <c r="I15" s="60">
        <v>10824446</v>
      </c>
      <c r="J15" s="60">
        <v>5376821</v>
      </c>
      <c r="K15" s="60">
        <v>5450345</v>
      </c>
      <c r="L15" s="60">
        <v>1233467</v>
      </c>
      <c r="M15" s="60">
        <v>12060633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22885079</v>
      </c>
      <c r="W15" s="60">
        <v>15875000</v>
      </c>
      <c r="X15" s="60">
        <v>7010079</v>
      </c>
      <c r="Y15" s="61">
        <v>44.16</v>
      </c>
      <c r="Z15" s="62">
        <v>31750000</v>
      </c>
    </row>
    <row r="16" spans="1:26" ht="13.5">
      <c r="A16" s="69" t="s">
        <v>42</v>
      </c>
      <c r="B16" s="19">
        <v>105233254</v>
      </c>
      <c r="C16" s="19">
        <v>0</v>
      </c>
      <c r="D16" s="59">
        <v>36500000</v>
      </c>
      <c r="E16" s="60">
        <v>36500000</v>
      </c>
      <c r="F16" s="60">
        <v>181140</v>
      </c>
      <c r="G16" s="60">
        <v>1811703</v>
      </c>
      <c r="H16" s="60">
        <v>14800</v>
      </c>
      <c r="I16" s="60">
        <v>2007643</v>
      </c>
      <c r="J16" s="60">
        <v>922019</v>
      </c>
      <c r="K16" s="60">
        <v>469020</v>
      </c>
      <c r="L16" s="60">
        <v>8235263</v>
      </c>
      <c r="M16" s="60">
        <v>9626302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11633945</v>
      </c>
      <c r="W16" s="60">
        <v>18250000</v>
      </c>
      <c r="X16" s="60">
        <v>-6616055</v>
      </c>
      <c r="Y16" s="61">
        <v>-36.25</v>
      </c>
      <c r="Z16" s="62">
        <v>36500000</v>
      </c>
    </row>
    <row r="17" spans="1:26" ht="13.5">
      <c r="A17" s="58" t="s">
        <v>43</v>
      </c>
      <c r="B17" s="19">
        <v>137968888</v>
      </c>
      <c r="C17" s="19">
        <v>0</v>
      </c>
      <c r="D17" s="59">
        <v>141710000</v>
      </c>
      <c r="E17" s="60">
        <v>141710000</v>
      </c>
      <c r="F17" s="60">
        <v>13461886</v>
      </c>
      <c r="G17" s="60">
        <v>22197305</v>
      </c>
      <c r="H17" s="60">
        <v>14919724</v>
      </c>
      <c r="I17" s="60">
        <v>50578915</v>
      </c>
      <c r="J17" s="60">
        <v>19100693</v>
      </c>
      <c r="K17" s="60">
        <v>39301113</v>
      </c>
      <c r="L17" s="60">
        <v>22029347</v>
      </c>
      <c r="M17" s="60">
        <v>80431153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131010068</v>
      </c>
      <c r="W17" s="60">
        <v>70855000</v>
      </c>
      <c r="X17" s="60">
        <v>60155068</v>
      </c>
      <c r="Y17" s="61">
        <v>84.9</v>
      </c>
      <c r="Z17" s="62">
        <v>141710000</v>
      </c>
    </row>
    <row r="18" spans="1:26" ht="13.5">
      <c r="A18" s="70" t="s">
        <v>44</v>
      </c>
      <c r="B18" s="71">
        <f>SUM(B11:B17)</f>
        <v>715682134</v>
      </c>
      <c r="C18" s="71">
        <f>SUM(C11:C17)</f>
        <v>0</v>
      </c>
      <c r="D18" s="72">
        <f aca="true" t="shared" si="1" ref="D18:Z18">SUM(D11:D17)</f>
        <v>401960000</v>
      </c>
      <c r="E18" s="73">
        <f t="shared" si="1"/>
        <v>401960000</v>
      </c>
      <c r="F18" s="73">
        <f t="shared" si="1"/>
        <v>32659334</v>
      </c>
      <c r="G18" s="73">
        <f t="shared" si="1"/>
        <v>46425210</v>
      </c>
      <c r="H18" s="73">
        <f t="shared" si="1"/>
        <v>38128933</v>
      </c>
      <c r="I18" s="73">
        <f t="shared" si="1"/>
        <v>117213477</v>
      </c>
      <c r="J18" s="73">
        <f t="shared" si="1"/>
        <v>43738986</v>
      </c>
      <c r="K18" s="73">
        <f t="shared" si="1"/>
        <v>72417636</v>
      </c>
      <c r="L18" s="73">
        <f t="shared" si="1"/>
        <v>100989519</v>
      </c>
      <c r="M18" s="73">
        <f t="shared" si="1"/>
        <v>217146141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334359618</v>
      </c>
      <c r="W18" s="73">
        <f t="shared" si="1"/>
        <v>200980000</v>
      </c>
      <c r="X18" s="73">
        <f t="shared" si="1"/>
        <v>133379618</v>
      </c>
      <c r="Y18" s="67">
        <f>+IF(W18&lt;&gt;0,(X18/W18)*100,0)</f>
        <v>66.36462235048263</v>
      </c>
      <c r="Z18" s="74">
        <f t="shared" si="1"/>
        <v>401960000</v>
      </c>
    </row>
    <row r="19" spans="1:26" ht="13.5">
      <c r="A19" s="70" t="s">
        <v>45</v>
      </c>
      <c r="B19" s="75">
        <f>+B10-B18</f>
        <v>-245733720</v>
      </c>
      <c r="C19" s="75">
        <f>+C10-C18</f>
        <v>0</v>
      </c>
      <c r="D19" s="76">
        <f aca="true" t="shared" si="2" ref="D19:Z19">+D10-D18</f>
        <v>53703000</v>
      </c>
      <c r="E19" s="77">
        <f t="shared" si="2"/>
        <v>53703000</v>
      </c>
      <c r="F19" s="77">
        <f t="shared" si="2"/>
        <v>145280392</v>
      </c>
      <c r="G19" s="77">
        <f t="shared" si="2"/>
        <v>-46263106</v>
      </c>
      <c r="H19" s="77">
        <f t="shared" si="2"/>
        <v>-37679817</v>
      </c>
      <c r="I19" s="77">
        <f t="shared" si="2"/>
        <v>61337469</v>
      </c>
      <c r="J19" s="77">
        <f t="shared" si="2"/>
        <v>-42394883</v>
      </c>
      <c r="K19" s="77">
        <f t="shared" si="2"/>
        <v>-71723549</v>
      </c>
      <c r="L19" s="77">
        <f t="shared" si="2"/>
        <v>45176535</v>
      </c>
      <c r="M19" s="77">
        <f t="shared" si="2"/>
        <v>-68941897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-7604428</v>
      </c>
      <c r="W19" s="77">
        <f>IF(E10=E18,0,W10-W18)</f>
        <v>26851500</v>
      </c>
      <c r="X19" s="77">
        <f t="shared" si="2"/>
        <v>-34455928</v>
      </c>
      <c r="Y19" s="78">
        <f>+IF(W19&lt;&gt;0,(X19/W19)*100,0)</f>
        <v>-128.320309852336</v>
      </c>
      <c r="Z19" s="79">
        <f t="shared" si="2"/>
        <v>53703000</v>
      </c>
    </row>
    <row r="20" spans="1:26" ht="13.5">
      <c r="A20" s="58" t="s">
        <v>46</v>
      </c>
      <c r="B20" s="19">
        <v>213713029</v>
      </c>
      <c r="C20" s="19">
        <v>0</v>
      </c>
      <c r="D20" s="59">
        <v>338102000</v>
      </c>
      <c r="E20" s="60">
        <v>338102000</v>
      </c>
      <c r="F20" s="60">
        <v>10701367</v>
      </c>
      <c r="G20" s="60">
        <v>0</v>
      </c>
      <c r="H20" s="60">
        <v>3300000</v>
      </c>
      <c r="I20" s="60">
        <v>14001367</v>
      </c>
      <c r="J20" s="60">
        <v>0</v>
      </c>
      <c r="K20" s="60">
        <v>0</v>
      </c>
      <c r="L20" s="60">
        <v>58359256</v>
      </c>
      <c r="M20" s="60">
        <v>58359256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72360623</v>
      </c>
      <c r="W20" s="60">
        <v>169051000</v>
      </c>
      <c r="X20" s="60">
        <v>-96690377</v>
      </c>
      <c r="Y20" s="61">
        <v>-57.2</v>
      </c>
      <c r="Z20" s="62">
        <v>338102000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-32020691</v>
      </c>
      <c r="C22" s="86">
        <f>SUM(C19:C21)</f>
        <v>0</v>
      </c>
      <c r="D22" s="87">
        <f aca="true" t="shared" si="3" ref="D22:Z22">SUM(D19:D21)</f>
        <v>391805000</v>
      </c>
      <c r="E22" s="88">
        <f t="shared" si="3"/>
        <v>391805000</v>
      </c>
      <c r="F22" s="88">
        <f t="shared" si="3"/>
        <v>155981759</v>
      </c>
      <c r="G22" s="88">
        <f t="shared" si="3"/>
        <v>-46263106</v>
      </c>
      <c r="H22" s="88">
        <f t="shared" si="3"/>
        <v>-34379817</v>
      </c>
      <c r="I22" s="88">
        <f t="shared" si="3"/>
        <v>75338836</v>
      </c>
      <c r="J22" s="88">
        <f t="shared" si="3"/>
        <v>-42394883</v>
      </c>
      <c r="K22" s="88">
        <f t="shared" si="3"/>
        <v>-71723549</v>
      </c>
      <c r="L22" s="88">
        <f t="shared" si="3"/>
        <v>103535791</v>
      </c>
      <c r="M22" s="88">
        <f t="shared" si="3"/>
        <v>-10582641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64756195</v>
      </c>
      <c r="W22" s="88">
        <f t="shared" si="3"/>
        <v>195902500</v>
      </c>
      <c r="X22" s="88">
        <f t="shared" si="3"/>
        <v>-131146305</v>
      </c>
      <c r="Y22" s="89">
        <f>+IF(W22&lt;&gt;0,(X22/W22)*100,0)</f>
        <v>-66.94468166562449</v>
      </c>
      <c r="Z22" s="90">
        <f t="shared" si="3"/>
        <v>391805000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-32020691</v>
      </c>
      <c r="C24" s="75">
        <f>SUM(C22:C23)</f>
        <v>0</v>
      </c>
      <c r="D24" s="76">
        <f aca="true" t="shared" si="4" ref="D24:Z24">SUM(D22:D23)</f>
        <v>391805000</v>
      </c>
      <c r="E24" s="77">
        <f t="shared" si="4"/>
        <v>391805000</v>
      </c>
      <c r="F24" s="77">
        <f t="shared" si="4"/>
        <v>155981759</v>
      </c>
      <c r="G24" s="77">
        <f t="shared" si="4"/>
        <v>-46263106</v>
      </c>
      <c r="H24" s="77">
        <f t="shared" si="4"/>
        <v>-34379817</v>
      </c>
      <c r="I24" s="77">
        <f t="shared" si="4"/>
        <v>75338836</v>
      </c>
      <c r="J24" s="77">
        <f t="shared" si="4"/>
        <v>-42394883</v>
      </c>
      <c r="K24" s="77">
        <f t="shared" si="4"/>
        <v>-71723549</v>
      </c>
      <c r="L24" s="77">
        <f t="shared" si="4"/>
        <v>103535791</v>
      </c>
      <c r="M24" s="77">
        <f t="shared" si="4"/>
        <v>-10582641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64756195</v>
      </c>
      <c r="W24" s="77">
        <f t="shared" si="4"/>
        <v>195902500</v>
      </c>
      <c r="X24" s="77">
        <f t="shared" si="4"/>
        <v>-131146305</v>
      </c>
      <c r="Y24" s="78">
        <f>+IF(W24&lt;&gt;0,(X24/W24)*100,0)</f>
        <v>-66.94468166562449</v>
      </c>
      <c r="Z24" s="79">
        <f t="shared" si="4"/>
        <v>391805000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330305000</v>
      </c>
      <c r="E27" s="100">
        <v>330305000</v>
      </c>
      <c r="F27" s="100">
        <v>11365042</v>
      </c>
      <c r="G27" s="100">
        <v>49634836</v>
      </c>
      <c r="H27" s="100">
        <v>4500323</v>
      </c>
      <c r="I27" s="100">
        <v>65500201</v>
      </c>
      <c r="J27" s="100">
        <v>38347064</v>
      </c>
      <c r="K27" s="100">
        <v>27666583</v>
      </c>
      <c r="L27" s="100">
        <v>27691257</v>
      </c>
      <c r="M27" s="100">
        <v>93704904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159205105</v>
      </c>
      <c r="W27" s="100">
        <v>165152500</v>
      </c>
      <c r="X27" s="100">
        <v>-5947395</v>
      </c>
      <c r="Y27" s="101">
        <v>-3.6</v>
      </c>
      <c r="Z27" s="102">
        <v>330305000</v>
      </c>
    </row>
    <row r="28" spans="1:26" ht="13.5">
      <c r="A28" s="103" t="s">
        <v>46</v>
      </c>
      <c r="B28" s="19">
        <v>0</v>
      </c>
      <c r="C28" s="19">
        <v>0</v>
      </c>
      <c r="D28" s="59">
        <v>268102000</v>
      </c>
      <c r="E28" s="60">
        <v>268102000</v>
      </c>
      <c r="F28" s="60">
        <v>9514693</v>
      </c>
      <c r="G28" s="60">
        <v>33998825</v>
      </c>
      <c r="H28" s="60">
        <v>4434621</v>
      </c>
      <c r="I28" s="60">
        <v>47948139</v>
      </c>
      <c r="J28" s="60">
        <v>30462036</v>
      </c>
      <c r="K28" s="60">
        <v>16443387</v>
      </c>
      <c r="L28" s="60">
        <v>20232595</v>
      </c>
      <c r="M28" s="60">
        <v>67138018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115086157</v>
      </c>
      <c r="W28" s="60">
        <v>134051000</v>
      </c>
      <c r="X28" s="60">
        <v>-18964843</v>
      </c>
      <c r="Y28" s="61">
        <v>-14.15</v>
      </c>
      <c r="Z28" s="62">
        <v>268102000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744841</v>
      </c>
      <c r="K29" s="60">
        <v>0</v>
      </c>
      <c r="L29" s="60">
        <v>0</v>
      </c>
      <c r="M29" s="60">
        <v>744841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744841</v>
      </c>
      <c r="W29" s="60">
        <v>0</v>
      </c>
      <c r="X29" s="60">
        <v>744841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8500000</v>
      </c>
      <c r="E30" s="60">
        <v>8500000</v>
      </c>
      <c r="F30" s="60">
        <v>196064</v>
      </c>
      <c r="G30" s="60">
        <v>6598392</v>
      </c>
      <c r="H30" s="60">
        <v>0</v>
      </c>
      <c r="I30" s="60">
        <v>6794456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6794456</v>
      </c>
      <c r="W30" s="60">
        <v>4250000</v>
      </c>
      <c r="X30" s="60">
        <v>2544456</v>
      </c>
      <c r="Y30" s="61">
        <v>59.87</v>
      </c>
      <c r="Z30" s="62">
        <v>8500000</v>
      </c>
    </row>
    <row r="31" spans="1:26" ht="13.5">
      <c r="A31" s="58" t="s">
        <v>53</v>
      </c>
      <c r="B31" s="19">
        <v>0</v>
      </c>
      <c r="C31" s="19">
        <v>0</v>
      </c>
      <c r="D31" s="59">
        <v>53703000</v>
      </c>
      <c r="E31" s="60">
        <v>53703000</v>
      </c>
      <c r="F31" s="60">
        <v>1654285</v>
      </c>
      <c r="G31" s="60">
        <v>9037619</v>
      </c>
      <c r="H31" s="60">
        <v>65702</v>
      </c>
      <c r="I31" s="60">
        <v>10757606</v>
      </c>
      <c r="J31" s="60">
        <v>7140187</v>
      </c>
      <c r="K31" s="60">
        <v>11223196</v>
      </c>
      <c r="L31" s="60">
        <v>7458662</v>
      </c>
      <c r="M31" s="60">
        <v>25822045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36579651</v>
      </c>
      <c r="W31" s="60">
        <v>26851500</v>
      </c>
      <c r="X31" s="60">
        <v>9728151</v>
      </c>
      <c r="Y31" s="61">
        <v>36.23</v>
      </c>
      <c r="Z31" s="62">
        <v>53703000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330305000</v>
      </c>
      <c r="E32" s="100">
        <f t="shared" si="5"/>
        <v>330305000</v>
      </c>
      <c r="F32" s="100">
        <f t="shared" si="5"/>
        <v>11365042</v>
      </c>
      <c r="G32" s="100">
        <f t="shared" si="5"/>
        <v>49634836</v>
      </c>
      <c r="H32" s="100">
        <f t="shared" si="5"/>
        <v>4500323</v>
      </c>
      <c r="I32" s="100">
        <f t="shared" si="5"/>
        <v>65500201</v>
      </c>
      <c r="J32" s="100">
        <f t="shared" si="5"/>
        <v>38347064</v>
      </c>
      <c r="K32" s="100">
        <f t="shared" si="5"/>
        <v>27666583</v>
      </c>
      <c r="L32" s="100">
        <f t="shared" si="5"/>
        <v>27691257</v>
      </c>
      <c r="M32" s="100">
        <f t="shared" si="5"/>
        <v>93704904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159205105</v>
      </c>
      <c r="W32" s="100">
        <f t="shared" si="5"/>
        <v>165152500</v>
      </c>
      <c r="X32" s="100">
        <f t="shared" si="5"/>
        <v>-5947395</v>
      </c>
      <c r="Y32" s="101">
        <f>+IF(W32&lt;&gt;0,(X32/W32)*100,0)</f>
        <v>-3.6011534793599855</v>
      </c>
      <c r="Z32" s="102">
        <f t="shared" si="5"/>
        <v>330305000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114269210</v>
      </c>
      <c r="C35" s="19">
        <v>0</v>
      </c>
      <c r="D35" s="59">
        <v>39093357</v>
      </c>
      <c r="E35" s="60">
        <v>39093357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19546679</v>
      </c>
      <c r="X35" s="60">
        <v>-19546679</v>
      </c>
      <c r="Y35" s="61">
        <v>-100</v>
      </c>
      <c r="Z35" s="62">
        <v>39093357</v>
      </c>
    </row>
    <row r="36" spans="1:26" ht="13.5">
      <c r="A36" s="58" t="s">
        <v>57</v>
      </c>
      <c r="B36" s="19">
        <v>1750376209</v>
      </c>
      <c r="C36" s="19">
        <v>0</v>
      </c>
      <c r="D36" s="59">
        <v>303179785</v>
      </c>
      <c r="E36" s="60">
        <v>303179785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151589893</v>
      </c>
      <c r="X36" s="60">
        <v>-151589893</v>
      </c>
      <c r="Y36" s="61">
        <v>-100</v>
      </c>
      <c r="Z36" s="62">
        <v>303179785</v>
      </c>
    </row>
    <row r="37" spans="1:26" ht="13.5">
      <c r="A37" s="58" t="s">
        <v>58</v>
      </c>
      <c r="B37" s="19">
        <v>376706016</v>
      </c>
      <c r="C37" s="19">
        <v>0</v>
      </c>
      <c r="D37" s="59">
        <v>241501946</v>
      </c>
      <c r="E37" s="60">
        <v>241501946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120750973</v>
      </c>
      <c r="X37" s="60">
        <v>-120750973</v>
      </c>
      <c r="Y37" s="61">
        <v>-100</v>
      </c>
      <c r="Z37" s="62">
        <v>241501946</v>
      </c>
    </row>
    <row r="38" spans="1:26" ht="13.5">
      <c r="A38" s="58" t="s">
        <v>59</v>
      </c>
      <c r="B38" s="19">
        <v>0</v>
      </c>
      <c r="C38" s="19">
        <v>0</v>
      </c>
      <c r="D38" s="59">
        <v>19955827</v>
      </c>
      <c r="E38" s="60">
        <v>19955827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9977914</v>
      </c>
      <c r="X38" s="60">
        <v>-9977914</v>
      </c>
      <c r="Y38" s="61">
        <v>-100</v>
      </c>
      <c r="Z38" s="62">
        <v>19955827</v>
      </c>
    </row>
    <row r="39" spans="1:26" ht="13.5">
      <c r="A39" s="58" t="s">
        <v>60</v>
      </c>
      <c r="B39" s="19">
        <v>1487939403</v>
      </c>
      <c r="C39" s="19">
        <v>0</v>
      </c>
      <c r="D39" s="59">
        <v>80815369</v>
      </c>
      <c r="E39" s="60">
        <v>80815369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40407685</v>
      </c>
      <c r="X39" s="60">
        <v>-40407685</v>
      </c>
      <c r="Y39" s="61">
        <v>-100</v>
      </c>
      <c r="Z39" s="62">
        <v>80815369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484712152</v>
      </c>
      <c r="C42" s="19">
        <v>0</v>
      </c>
      <c r="D42" s="59">
        <v>391805000</v>
      </c>
      <c r="E42" s="60">
        <v>391805000</v>
      </c>
      <c r="F42" s="60">
        <v>178375433</v>
      </c>
      <c r="G42" s="60">
        <v>-47477570</v>
      </c>
      <c r="H42" s="60">
        <v>-19903519</v>
      </c>
      <c r="I42" s="60">
        <v>110994344</v>
      </c>
      <c r="J42" s="60">
        <v>48260912</v>
      </c>
      <c r="K42" s="60">
        <v>-18002909</v>
      </c>
      <c r="L42" s="60">
        <v>86683986</v>
      </c>
      <c r="M42" s="60">
        <v>116941989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227936333</v>
      </c>
      <c r="W42" s="60">
        <v>397122166</v>
      </c>
      <c r="X42" s="60">
        <v>-169185833</v>
      </c>
      <c r="Y42" s="61">
        <v>-42.6</v>
      </c>
      <c r="Z42" s="62">
        <v>391805000</v>
      </c>
    </row>
    <row r="43" spans="1:26" ht="13.5">
      <c r="A43" s="58" t="s">
        <v>63</v>
      </c>
      <c r="B43" s="19">
        <v>474823246</v>
      </c>
      <c r="C43" s="19">
        <v>0</v>
      </c>
      <c r="D43" s="59">
        <v>-330305000</v>
      </c>
      <c r="E43" s="60">
        <v>-330305000</v>
      </c>
      <c r="F43" s="60">
        <v>-78227864</v>
      </c>
      <c r="G43" s="60">
        <v>-56362247</v>
      </c>
      <c r="H43" s="60">
        <v>-4500323</v>
      </c>
      <c r="I43" s="60">
        <v>-139090434</v>
      </c>
      <c r="J43" s="60">
        <v>-10412961</v>
      </c>
      <c r="K43" s="60">
        <v>-16968393</v>
      </c>
      <c r="L43" s="60">
        <v>-81383462</v>
      </c>
      <c r="M43" s="60">
        <v>-108764816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-247855250</v>
      </c>
      <c r="W43" s="60">
        <v>-165152502</v>
      </c>
      <c r="X43" s="60">
        <v>-82702748</v>
      </c>
      <c r="Y43" s="61">
        <v>50.08</v>
      </c>
      <c r="Z43" s="62">
        <v>-330305000</v>
      </c>
    </row>
    <row r="44" spans="1:26" ht="13.5">
      <c r="A44" s="58" t="s">
        <v>64</v>
      </c>
      <c r="B44" s="19">
        <v>0</v>
      </c>
      <c r="C44" s="19">
        <v>0</v>
      </c>
      <c r="D44" s="59">
        <v>-61500000</v>
      </c>
      <c r="E44" s="60">
        <v>-61500000</v>
      </c>
      <c r="F44" s="60">
        <v>-1511539</v>
      </c>
      <c r="G44" s="60">
        <v>38881545</v>
      </c>
      <c r="H44" s="60">
        <v>0</v>
      </c>
      <c r="I44" s="60">
        <v>37370006</v>
      </c>
      <c r="J44" s="60">
        <v>0</v>
      </c>
      <c r="K44" s="60">
        <v>-25176762</v>
      </c>
      <c r="L44" s="60">
        <v>10864759</v>
      </c>
      <c r="M44" s="60">
        <v>-14312003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23058003</v>
      </c>
      <c r="W44" s="60">
        <v>-26500000</v>
      </c>
      <c r="X44" s="60">
        <v>49558003</v>
      </c>
      <c r="Y44" s="61">
        <v>-187.01</v>
      </c>
      <c r="Z44" s="62">
        <v>-61500000</v>
      </c>
    </row>
    <row r="45" spans="1:26" ht="13.5">
      <c r="A45" s="70" t="s">
        <v>65</v>
      </c>
      <c r="B45" s="22">
        <v>1050174987</v>
      </c>
      <c r="C45" s="22">
        <v>0</v>
      </c>
      <c r="D45" s="99">
        <v>0</v>
      </c>
      <c r="E45" s="100">
        <v>0</v>
      </c>
      <c r="F45" s="100">
        <v>98561894</v>
      </c>
      <c r="G45" s="100">
        <v>33603622</v>
      </c>
      <c r="H45" s="100">
        <v>9199780</v>
      </c>
      <c r="I45" s="100">
        <v>9199780</v>
      </c>
      <c r="J45" s="100">
        <v>47047731</v>
      </c>
      <c r="K45" s="100">
        <v>-13100333</v>
      </c>
      <c r="L45" s="100">
        <v>3064950</v>
      </c>
      <c r="M45" s="100">
        <v>3064950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3064950</v>
      </c>
      <c r="W45" s="100">
        <v>205469664</v>
      </c>
      <c r="X45" s="100">
        <v>-202404714</v>
      </c>
      <c r="Y45" s="101">
        <v>-98.51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36874411</v>
      </c>
      <c r="C51" s="52">
        <v>0</v>
      </c>
      <c r="D51" s="129">
        <v>3179738</v>
      </c>
      <c r="E51" s="54">
        <v>169450</v>
      </c>
      <c r="F51" s="54">
        <v>0</v>
      </c>
      <c r="G51" s="54">
        <v>0</v>
      </c>
      <c r="H51" s="54">
        <v>0</v>
      </c>
      <c r="I51" s="54">
        <v>164286</v>
      </c>
      <c r="J51" s="54">
        <v>0</v>
      </c>
      <c r="K51" s="54">
        <v>0</v>
      </c>
      <c r="L51" s="54">
        <v>0</v>
      </c>
      <c r="M51" s="54">
        <v>126240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11081218</v>
      </c>
      <c r="W51" s="54">
        <v>0</v>
      </c>
      <c r="X51" s="54">
        <v>0</v>
      </c>
      <c r="Y51" s="54">
        <v>51595343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>
        <v>103786</v>
      </c>
      <c r="I67" s="26">
        <v>103786</v>
      </c>
      <c r="J67" s="26">
        <v>100237</v>
      </c>
      <c r="K67" s="26">
        <v>131272</v>
      </c>
      <c r="L67" s="26">
        <v>58202</v>
      </c>
      <c r="M67" s="26">
        <v>289711</v>
      </c>
      <c r="N67" s="26"/>
      <c r="O67" s="26"/>
      <c r="P67" s="26"/>
      <c r="Q67" s="26"/>
      <c r="R67" s="26"/>
      <c r="S67" s="26"/>
      <c r="T67" s="26"/>
      <c r="U67" s="26"/>
      <c r="V67" s="26">
        <v>393497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>
        <v>103786</v>
      </c>
      <c r="I69" s="21">
        <v>103786</v>
      </c>
      <c r="J69" s="21">
        <v>100237</v>
      </c>
      <c r="K69" s="21">
        <v>131272</v>
      </c>
      <c r="L69" s="21">
        <v>58202</v>
      </c>
      <c r="M69" s="21">
        <v>289711</v>
      </c>
      <c r="N69" s="21"/>
      <c r="O69" s="21"/>
      <c r="P69" s="21"/>
      <c r="Q69" s="21"/>
      <c r="R69" s="21"/>
      <c r="S69" s="21"/>
      <c r="T69" s="21"/>
      <c r="U69" s="21"/>
      <c r="V69" s="21">
        <v>393497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103786</v>
      </c>
      <c r="I74" s="21">
        <v>103786</v>
      </c>
      <c r="J74" s="21">
        <v>100237</v>
      </c>
      <c r="K74" s="21">
        <v>131272</v>
      </c>
      <c r="L74" s="21">
        <v>58202</v>
      </c>
      <c r="M74" s="21">
        <v>289711</v>
      </c>
      <c r="N74" s="21"/>
      <c r="O74" s="21"/>
      <c r="P74" s="21"/>
      <c r="Q74" s="21"/>
      <c r="R74" s="21"/>
      <c r="S74" s="21"/>
      <c r="T74" s="21"/>
      <c r="U74" s="21"/>
      <c r="V74" s="21">
        <v>393497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22000000</v>
      </c>
      <c r="F5" s="358">
        <f t="shared" si="0"/>
        <v>22000000</v>
      </c>
      <c r="G5" s="358">
        <f t="shared" si="0"/>
        <v>0</v>
      </c>
      <c r="H5" s="356">
        <f t="shared" si="0"/>
        <v>4830618</v>
      </c>
      <c r="I5" s="356">
        <f t="shared" si="0"/>
        <v>0</v>
      </c>
      <c r="J5" s="358">
        <f t="shared" si="0"/>
        <v>4830618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4830618</v>
      </c>
      <c r="X5" s="356">
        <f t="shared" si="0"/>
        <v>11000000</v>
      </c>
      <c r="Y5" s="358">
        <f t="shared" si="0"/>
        <v>-6169382</v>
      </c>
      <c r="Z5" s="359">
        <f>+IF(X5&lt;&gt;0,+(Y5/X5)*100,0)</f>
        <v>-56.085290909090915</v>
      </c>
      <c r="AA5" s="360">
        <f>+AA6+AA8+AA11+AA13+AA15</f>
        <v>22000000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8000000</v>
      </c>
      <c r="F6" s="59">
        <f t="shared" si="1"/>
        <v>8000000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4000000</v>
      </c>
      <c r="Y6" s="59">
        <f t="shared" si="1"/>
        <v>-4000000</v>
      </c>
      <c r="Z6" s="61">
        <f>+IF(X6&lt;&gt;0,+(Y6/X6)*100,0)</f>
        <v>-100</v>
      </c>
      <c r="AA6" s="62">
        <f t="shared" si="1"/>
        <v>8000000</v>
      </c>
    </row>
    <row r="7" spans="1:27" ht="13.5">
      <c r="A7" s="291" t="s">
        <v>228</v>
      </c>
      <c r="B7" s="142"/>
      <c r="C7" s="60"/>
      <c r="D7" s="340"/>
      <c r="E7" s="60">
        <v>8000000</v>
      </c>
      <c r="F7" s="59">
        <v>8000000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4000000</v>
      </c>
      <c r="Y7" s="59">
        <v>-4000000</v>
      </c>
      <c r="Z7" s="61">
        <v>-100</v>
      </c>
      <c r="AA7" s="62">
        <v>8000000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14000000</v>
      </c>
      <c r="F11" s="364">
        <f t="shared" si="3"/>
        <v>14000000</v>
      </c>
      <c r="G11" s="364">
        <f t="shared" si="3"/>
        <v>0</v>
      </c>
      <c r="H11" s="362">
        <f t="shared" si="3"/>
        <v>1888516</v>
      </c>
      <c r="I11" s="362">
        <f t="shared" si="3"/>
        <v>0</v>
      </c>
      <c r="J11" s="364">
        <f t="shared" si="3"/>
        <v>1888516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1888516</v>
      </c>
      <c r="X11" s="362">
        <f t="shared" si="3"/>
        <v>7000000</v>
      </c>
      <c r="Y11" s="364">
        <f t="shared" si="3"/>
        <v>-5111484</v>
      </c>
      <c r="Z11" s="365">
        <f>+IF(X11&lt;&gt;0,+(Y11/X11)*100,0)</f>
        <v>-73.0212</v>
      </c>
      <c r="AA11" s="366">
        <f t="shared" si="3"/>
        <v>14000000</v>
      </c>
    </row>
    <row r="12" spans="1:27" ht="13.5">
      <c r="A12" s="291" t="s">
        <v>231</v>
      </c>
      <c r="B12" s="136"/>
      <c r="C12" s="60"/>
      <c r="D12" s="340"/>
      <c r="E12" s="60">
        <v>14000000</v>
      </c>
      <c r="F12" s="59">
        <v>14000000</v>
      </c>
      <c r="G12" s="59"/>
      <c r="H12" s="60">
        <v>1888516</v>
      </c>
      <c r="I12" s="60"/>
      <c r="J12" s="59">
        <v>1888516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1888516</v>
      </c>
      <c r="X12" s="60">
        <v>7000000</v>
      </c>
      <c r="Y12" s="59">
        <v>-5111484</v>
      </c>
      <c r="Z12" s="61">
        <v>-73.02</v>
      </c>
      <c r="AA12" s="62">
        <v>14000000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1523426</v>
      </c>
      <c r="I13" s="275">
        <f t="shared" si="4"/>
        <v>0</v>
      </c>
      <c r="J13" s="342">
        <f t="shared" si="4"/>
        <v>1523426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1523426</v>
      </c>
      <c r="X13" s="275">
        <f t="shared" si="4"/>
        <v>0</v>
      </c>
      <c r="Y13" s="342">
        <f t="shared" si="4"/>
        <v>1523426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1523426</v>
      </c>
      <c r="I14" s="60"/>
      <c r="J14" s="59">
        <v>1523426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1523426</v>
      </c>
      <c r="X14" s="60"/>
      <c r="Y14" s="59">
        <v>1523426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1418676</v>
      </c>
      <c r="I15" s="60">
        <f t="shared" si="5"/>
        <v>0</v>
      </c>
      <c r="J15" s="59">
        <f t="shared" si="5"/>
        <v>1418676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1418676</v>
      </c>
      <c r="X15" s="60">
        <f t="shared" si="5"/>
        <v>0</v>
      </c>
      <c r="Y15" s="59">
        <f t="shared" si="5"/>
        <v>1418676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1418676</v>
      </c>
      <c r="I20" s="60"/>
      <c r="J20" s="59">
        <v>1418676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1418676</v>
      </c>
      <c r="X20" s="60"/>
      <c r="Y20" s="59">
        <v>1418676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7750000</v>
      </c>
      <c r="F40" s="345">
        <f t="shared" si="9"/>
        <v>7750000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195348</v>
      </c>
      <c r="L40" s="343">
        <f t="shared" si="9"/>
        <v>0</v>
      </c>
      <c r="M40" s="343">
        <f t="shared" si="9"/>
        <v>0</v>
      </c>
      <c r="N40" s="345">
        <f t="shared" si="9"/>
        <v>195348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195348</v>
      </c>
      <c r="X40" s="343">
        <f t="shared" si="9"/>
        <v>3875000</v>
      </c>
      <c r="Y40" s="345">
        <f t="shared" si="9"/>
        <v>-3679652</v>
      </c>
      <c r="Z40" s="336">
        <f>+IF(X40&lt;&gt;0,+(Y40/X40)*100,0)</f>
        <v>-94.95876129032258</v>
      </c>
      <c r="AA40" s="350">
        <f>SUM(AA41:AA49)</f>
        <v>7750000</v>
      </c>
    </row>
    <row r="41" spans="1:27" ht="13.5">
      <c r="A41" s="361" t="s">
        <v>247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2750000</v>
      </c>
      <c r="Y41" s="364">
        <v>-2750000</v>
      </c>
      <c r="Z41" s="365">
        <v>-100</v>
      </c>
      <c r="AA41" s="366">
        <v>5500000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</v>
      </c>
      <c r="F43" s="370">
        <v>250000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</v>
      </c>
      <c r="Y43" s="370">
        <v>-125000</v>
      </c>
      <c r="Z43" s="371">
        <v>-100</v>
      </c>
      <c r="AA43" s="303">
        <v>250000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</v>
      </c>
      <c r="Y48" s="53">
        <v>-1000000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195348</v>
      </c>
      <c r="L49" s="54"/>
      <c r="M49" s="54"/>
      <c r="N49" s="53">
        <v>195348</v>
      </c>
      <c r="O49" s="53"/>
      <c r="P49" s="54"/>
      <c r="Q49" s="54"/>
      <c r="R49" s="53"/>
      <c r="S49" s="53"/>
      <c r="T49" s="54"/>
      <c r="U49" s="54"/>
      <c r="V49" s="53"/>
      <c r="W49" s="53">
        <v>195348</v>
      </c>
      <c r="X49" s="54"/>
      <c r="Y49" s="53">
        <v>195348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29750000</v>
      </c>
      <c r="F60" s="264">
        <f t="shared" si="14"/>
        <v>29750000</v>
      </c>
      <c r="G60" s="264">
        <f t="shared" si="14"/>
        <v>0</v>
      </c>
      <c r="H60" s="219">
        <f t="shared" si="14"/>
        <v>4830618</v>
      </c>
      <c r="I60" s="219">
        <f t="shared" si="14"/>
        <v>0</v>
      </c>
      <c r="J60" s="264">
        <f t="shared" si="14"/>
        <v>4830618</v>
      </c>
      <c r="K60" s="264">
        <f t="shared" si="14"/>
        <v>195348</v>
      </c>
      <c r="L60" s="219">
        <f t="shared" si="14"/>
        <v>0</v>
      </c>
      <c r="M60" s="219">
        <f t="shared" si="14"/>
        <v>0</v>
      </c>
      <c r="N60" s="264">
        <f t="shared" si="14"/>
        <v>195348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5025966</v>
      </c>
      <c r="X60" s="219">
        <f t="shared" si="14"/>
        <v>14875000</v>
      </c>
      <c r="Y60" s="264">
        <f t="shared" si="14"/>
        <v>-9849034</v>
      </c>
      <c r="Z60" s="337">
        <f>+IF(X60&lt;&gt;0,+(Y60/X60)*100,0)</f>
        <v>-66.21199327731092</v>
      </c>
      <c r="AA60" s="232">
        <f>+AA57+AA54+AA51+AA40+AA37+AA34+AA22+AA5</f>
        <v>29750000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678790624</v>
      </c>
      <c r="D5" s="153">
        <f>SUM(D6:D8)</f>
        <v>0</v>
      </c>
      <c r="E5" s="154">
        <f t="shared" si="0"/>
        <v>777575000</v>
      </c>
      <c r="F5" s="100">
        <f t="shared" si="0"/>
        <v>777575000</v>
      </c>
      <c r="G5" s="100">
        <f t="shared" si="0"/>
        <v>188641093</v>
      </c>
      <c r="H5" s="100">
        <f t="shared" si="0"/>
        <v>162104</v>
      </c>
      <c r="I5" s="100">
        <f t="shared" si="0"/>
        <v>3512991</v>
      </c>
      <c r="J5" s="100">
        <f t="shared" si="0"/>
        <v>192316188</v>
      </c>
      <c r="K5" s="100">
        <f t="shared" si="0"/>
        <v>219238</v>
      </c>
      <c r="L5" s="100">
        <f t="shared" si="0"/>
        <v>388504</v>
      </c>
      <c r="M5" s="100">
        <f t="shared" si="0"/>
        <v>200712113</v>
      </c>
      <c r="N5" s="100">
        <f t="shared" si="0"/>
        <v>201319855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393636043</v>
      </c>
      <c r="X5" s="100">
        <f t="shared" si="0"/>
        <v>388787500</v>
      </c>
      <c r="Y5" s="100">
        <f t="shared" si="0"/>
        <v>4848543</v>
      </c>
      <c r="Z5" s="137">
        <f>+IF(X5&lt;&gt;0,+(Y5/X5)*100,0)</f>
        <v>1.2470933350480662</v>
      </c>
      <c r="AA5" s="153">
        <f>SUM(AA6:AA8)</f>
        <v>777575000</v>
      </c>
    </row>
    <row r="6" spans="1:27" ht="13.5">
      <c r="A6" s="138" t="s">
        <v>75</v>
      </c>
      <c r="B6" s="136"/>
      <c r="C6" s="155">
        <v>308106397</v>
      </c>
      <c r="D6" s="155"/>
      <c r="E6" s="156">
        <v>338102000</v>
      </c>
      <c r="F6" s="60">
        <v>338102000</v>
      </c>
      <c r="G6" s="60">
        <v>10701367</v>
      </c>
      <c r="H6" s="60"/>
      <c r="I6" s="60">
        <v>3300000</v>
      </c>
      <c r="J6" s="60">
        <v>14001367</v>
      </c>
      <c r="K6" s="60"/>
      <c r="L6" s="60"/>
      <c r="M6" s="60">
        <v>58359256</v>
      </c>
      <c r="N6" s="60">
        <v>58359256</v>
      </c>
      <c r="O6" s="60"/>
      <c r="P6" s="60"/>
      <c r="Q6" s="60"/>
      <c r="R6" s="60"/>
      <c r="S6" s="60"/>
      <c r="T6" s="60"/>
      <c r="U6" s="60"/>
      <c r="V6" s="60"/>
      <c r="W6" s="60">
        <v>72360623</v>
      </c>
      <c r="X6" s="60">
        <v>169051000</v>
      </c>
      <c r="Y6" s="60">
        <v>-96690377</v>
      </c>
      <c r="Z6" s="140">
        <v>-57.2</v>
      </c>
      <c r="AA6" s="155">
        <v>338102000</v>
      </c>
    </row>
    <row r="7" spans="1:27" ht="13.5">
      <c r="A7" s="138" t="s">
        <v>76</v>
      </c>
      <c r="B7" s="136"/>
      <c r="C7" s="157">
        <v>370684227</v>
      </c>
      <c r="D7" s="157"/>
      <c r="E7" s="158">
        <v>439473000</v>
      </c>
      <c r="F7" s="159">
        <v>439473000</v>
      </c>
      <c r="G7" s="159">
        <v>177939726</v>
      </c>
      <c r="H7" s="159">
        <v>162104</v>
      </c>
      <c r="I7" s="159">
        <v>212991</v>
      </c>
      <c r="J7" s="159">
        <v>178314821</v>
      </c>
      <c r="K7" s="159">
        <v>219238</v>
      </c>
      <c r="L7" s="159">
        <v>388504</v>
      </c>
      <c r="M7" s="159">
        <v>142352857</v>
      </c>
      <c r="N7" s="159">
        <v>142960599</v>
      </c>
      <c r="O7" s="159"/>
      <c r="P7" s="159"/>
      <c r="Q7" s="159"/>
      <c r="R7" s="159"/>
      <c r="S7" s="159"/>
      <c r="T7" s="159"/>
      <c r="U7" s="159"/>
      <c r="V7" s="159"/>
      <c r="W7" s="159">
        <v>321275420</v>
      </c>
      <c r="X7" s="159">
        <v>219736500</v>
      </c>
      <c r="Y7" s="159">
        <v>101538920</v>
      </c>
      <c r="Z7" s="141">
        <v>46.21</v>
      </c>
      <c r="AA7" s="157">
        <v>439473000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0</v>
      </c>
      <c r="I9" s="100">
        <f t="shared" si="1"/>
        <v>14800</v>
      </c>
      <c r="J9" s="100">
        <f t="shared" si="1"/>
        <v>14800</v>
      </c>
      <c r="K9" s="100">
        <f t="shared" si="1"/>
        <v>48100</v>
      </c>
      <c r="L9" s="100">
        <f t="shared" si="1"/>
        <v>241279</v>
      </c>
      <c r="M9" s="100">
        <f t="shared" si="1"/>
        <v>0</v>
      </c>
      <c r="N9" s="100">
        <f t="shared" si="1"/>
        <v>289379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304179</v>
      </c>
      <c r="X9" s="100">
        <f t="shared" si="1"/>
        <v>150000</v>
      </c>
      <c r="Y9" s="100">
        <f t="shared" si="1"/>
        <v>154179</v>
      </c>
      <c r="Z9" s="137">
        <f>+IF(X9&lt;&gt;0,+(Y9/X9)*100,0)</f>
        <v>102.786</v>
      </c>
      <c r="AA9" s="153">
        <f>SUM(AA10:AA14)</f>
        <v>300000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300000</v>
      </c>
      <c r="F12" s="60">
        <v>300000</v>
      </c>
      <c r="G12" s="60"/>
      <c r="H12" s="60"/>
      <c r="I12" s="60">
        <v>14800</v>
      </c>
      <c r="J12" s="60">
        <v>14800</v>
      </c>
      <c r="K12" s="60">
        <v>48100</v>
      </c>
      <c r="L12" s="60">
        <v>241279</v>
      </c>
      <c r="M12" s="60"/>
      <c r="N12" s="60">
        <v>289379</v>
      </c>
      <c r="O12" s="60"/>
      <c r="P12" s="60"/>
      <c r="Q12" s="60"/>
      <c r="R12" s="60"/>
      <c r="S12" s="60"/>
      <c r="T12" s="60"/>
      <c r="U12" s="60"/>
      <c r="V12" s="60"/>
      <c r="W12" s="60">
        <v>304179</v>
      </c>
      <c r="X12" s="60">
        <v>150000</v>
      </c>
      <c r="Y12" s="60">
        <v>154179</v>
      </c>
      <c r="Z12" s="140">
        <v>102.79</v>
      </c>
      <c r="AA12" s="155">
        <v>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4870819</v>
      </c>
      <c r="D15" s="153">
        <f>SUM(D16:D18)</f>
        <v>0</v>
      </c>
      <c r="E15" s="154">
        <f t="shared" si="2"/>
        <v>1890000</v>
      </c>
      <c r="F15" s="100">
        <f t="shared" si="2"/>
        <v>1890000</v>
      </c>
      <c r="G15" s="100">
        <f t="shared" si="2"/>
        <v>0</v>
      </c>
      <c r="H15" s="100">
        <f t="shared" si="2"/>
        <v>0</v>
      </c>
      <c r="I15" s="100">
        <f t="shared" si="2"/>
        <v>221325</v>
      </c>
      <c r="J15" s="100">
        <f t="shared" si="2"/>
        <v>221325</v>
      </c>
      <c r="K15" s="100">
        <f t="shared" si="2"/>
        <v>221325</v>
      </c>
      <c r="L15" s="100">
        <f t="shared" si="2"/>
        <v>64304</v>
      </c>
      <c r="M15" s="100">
        <f t="shared" si="2"/>
        <v>0</v>
      </c>
      <c r="N15" s="100">
        <f t="shared" si="2"/>
        <v>285629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506954</v>
      </c>
      <c r="X15" s="100">
        <f t="shared" si="2"/>
        <v>945000</v>
      </c>
      <c r="Y15" s="100">
        <f t="shared" si="2"/>
        <v>-438046</v>
      </c>
      <c r="Z15" s="137">
        <f>+IF(X15&lt;&gt;0,+(Y15/X15)*100,0)</f>
        <v>-46.35407407407408</v>
      </c>
      <c r="AA15" s="153">
        <f>SUM(AA16:AA18)</f>
        <v>1890000</v>
      </c>
    </row>
    <row r="16" spans="1:27" ht="13.5">
      <c r="A16" s="138" t="s">
        <v>85</v>
      </c>
      <c r="B16" s="136"/>
      <c r="C16" s="155">
        <v>2415582</v>
      </c>
      <c r="D16" s="155"/>
      <c r="E16" s="156">
        <v>1890000</v>
      </c>
      <c r="F16" s="60">
        <v>1890000</v>
      </c>
      <c r="G16" s="60"/>
      <c r="H16" s="60"/>
      <c r="I16" s="60">
        <v>221325</v>
      </c>
      <c r="J16" s="60">
        <v>221325</v>
      </c>
      <c r="K16" s="60">
        <v>221325</v>
      </c>
      <c r="L16" s="60">
        <v>64304</v>
      </c>
      <c r="M16" s="60"/>
      <c r="N16" s="60">
        <v>285629</v>
      </c>
      <c r="O16" s="60"/>
      <c r="P16" s="60"/>
      <c r="Q16" s="60"/>
      <c r="R16" s="60"/>
      <c r="S16" s="60"/>
      <c r="T16" s="60"/>
      <c r="U16" s="60"/>
      <c r="V16" s="60"/>
      <c r="W16" s="60">
        <v>506954</v>
      </c>
      <c r="X16" s="60">
        <v>945000</v>
      </c>
      <c r="Y16" s="60">
        <v>-438046</v>
      </c>
      <c r="Z16" s="140">
        <v>-46.35</v>
      </c>
      <c r="AA16" s="155">
        <v>1890000</v>
      </c>
    </row>
    <row r="17" spans="1:27" ht="13.5">
      <c r="A17" s="138" t="s">
        <v>86</v>
      </c>
      <c r="B17" s="136"/>
      <c r="C17" s="155">
        <v>2455237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14000000</v>
      </c>
      <c r="F19" s="100">
        <f t="shared" si="3"/>
        <v>14000000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855440</v>
      </c>
      <c r="L19" s="100">
        <f t="shared" si="3"/>
        <v>0</v>
      </c>
      <c r="M19" s="100">
        <f t="shared" si="3"/>
        <v>3813197</v>
      </c>
      <c r="N19" s="100">
        <f t="shared" si="3"/>
        <v>4668637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4668637</v>
      </c>
      <c r="X19" s="100">
        <f t="shared" si="3"/>
        <v>7000000</v>
      </c>
      <c r="Y19" s="100">
        <f t="shared" si="3"/>
        <v>-2331363</v>
      </c>
      <c r="Z19" s="137">
        <f>+IF(X19&lt;&gt;0,+(Y19/X19)*100,0)</f>
        <v>-33.30518571428571</v>
      </c>
      <c r="AA19" s="153">
        <f>SUM(AA20:AA23)</f>
        <v>14000000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14000000</v>
      </c>
      <c r="F21" s="60">
        <v>14000000</v>
      </c>
      <c r="G21" s="60"/>
      <c r="H21" s="60"/>
      <c r="I21" s="60"/>
      <c r="J21" s="60"/>
      <c r="K21" s="60">
        <v>855440</v>
      </c>
      <c r="L21" s="60"/>
      <c r="M21" s="60">
        <v>3813197</v>
      </c>
      <c r="N21" s="60">
        <v>4668637</v>
      </c>
      <c r="O21" s="60"/>
      <c r="P21" s="60"/>
      <c r="Q21" s="60"/>
      <c r="R21" s="60"/>
      <c r="S21" s="60"/>
      <c r="T21" s="60"/>
      <c r="U21" s="60"/>
      <c r="V21" s="60"/>
      <c r="W21" s="60">
        <v>4668637</v>
      </c>
      <c r="X21" s="60">
        <v>7000000</v>
      </c>
      <c r="Y21" s="60">
        <v>-2331363</v>
      </c>
      <c r="Z21" s="140">
        <v>-33.31</v>
      </c>
      <c r="AA21" s="155">
        <v>14000000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683661443</v>
      </c>
      <c r="D25" s="168">
        <f>+D5+D9+D15+D19+D24</f>
        <v>0</v>
      </c>
      <c r="E25" s="169">
        <f t="shared" si="4"/>
        <v>793765000</v>
      </c>
      <c r="F25" s="73">
        <f t="shared" si="4"/>
        <v>793765000</v>
      </c>
      <c r="G25" s="73">
        <f t="shared" si="4"/>
        <v>188641093</v>
      </c>
      <c r="H25" s="73">
        <f t="shared" si="4"/>
        <v>162104</v>
      </c>
      <c r="I25" s="73">
        <f t="shared" si="4"/>
        <v>3749116</v>
      </c>
      <c r="J25" s="73">
        <f t="shared" si="4"/>
        <v>192552313</v>
      </c>
      <c r="K25" s="73">
        <f t="shared" si="4"/>
        <v>1344103</v>
      </c>
      <c r="L25" s="73">
        <f t="shared" si="4"/>
        <v>694087</v>
      </c>
      <c r="M25" s="73">
        <f t="shared" si="4"/>
        <v>204525310</v>
      </c>
      <c r="N25" s="73">
        <f t="shared" si="4"/>
        <v>206563500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399115813</v>
      </c>
      <c r="X25" s="73">
        <f t="shared" si="4"/>
        <v>396882500</v>
      </c>
      <c r="Y25" s="73">
        <f t="shared" si="4"/>
        <v>2233313</v>
      </c>
      <c r="Z25" s="170">
        <f>+IF(X25&lt;&gt;0,+(Y25/X25)*100,0)</f>
        <v>0.5627139014695786</v>
      </c>
      <c r="AA25" s="168">
        <f>+AA5+AA9+AA15+AA19+AA24</f>
        <v>793765000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470523698</v>
      </c>
      <c r="D28" s="153">
        <f>SUM(D29:D31)</f>
        <v>0</v>
      </c>
      <c r="E28" s="154">
        <f t="shared" si="5"/>
        <v>277880000</v>
      </c>
      <c r="F28" s="100">
        <f t="shared" si="5"/>
        <v>277880000</v>
      </c>
      <c r="G28" s="100">
        <f t="shared" si="5"/>
        <v>21627376</v>
      </c>
      <c r="H28" s="100">
        <f t="shared" si="5"/>
        <v>19384442</v>
      </c>
      <c r="I28" s="100">
        <f t="shared" si="5"/>
        <v>28101445</v>
      </c>
      <c r="J28" s="100">
        <f t="shared" si="5"/>
        <v>69113263</v>
      </c>
      <c r="K28" s="100">
        <f t="shared" si="5"/>
        <v>27784446</v>
      </c>
      <c r="L28" s="100">
        <f t="shared" si="5"/>
        <v>49175362</v>
      </c>
      <c r="M28" s="100">
        <f t="shared" si="5"/>
        <v>80811993</v>
      </c>
      <c r="N28" s="100">
        <f t="shared" si="5"/>
        <v>157771801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226885064</v>
      </c>
      <c r="X28" s="100">
        <f t="shared" si="5"/>
        <v>138940000</v>
      </c>
      <c r="Y28" s="100">
        <f t="shared" si="5"/>
        <v>87945064</v>
      </c>
      <c r="Z28" s="137">
        <f>+IF(X28&lt;&gt;0,+(Y28/X28)*100,0)</f>
        <v>63.29715272779617</v>
      </c>
      <c r="AA28" s="153">
        <f>SUM(AA29:AA31)</f>
        <v>277880000</v>
      </c>
    </row>
    <row r="29" spans="1:27" ht="13.5">
      <c r="A29" s="138" t="s">
        <v>75</v>
      </c>
      <c r="B29" s="136"/>
      <c r="C29" s="155">
        <v>9380302</v>
      </c>
      <c r="D29" s="155"/>
      <c r="E29" s="156">
        <v>56395000</v>
      </c>
      <c r="F29" s="60">
        <v>56395000</v>
      </c>
      <c r="G29" s="60">
        <v>14129849</v>
      </c>
      <c r="H29" s="60">
        <v>10981428</v>
      </c>
      <c r="I29" s="60">
        <v>6395931</v>
      </c>
      <c r="J29" s="60">
        <v>31507208</v>
      </c>
      <c r="K29" s="60">
        <v>3156643</v>
      </c>
      <c r="L29" s="60">
        <v>12588403</v>
      </c>
      <c r="M29" s="60">
        <v>7776979</v>
      </c>
      <c r="N29" s="60">
        <v>23522025</v>
      </c>
      <c r="O29" s="60"/>
      <c r="P29" s="60"/>
      <c r="Q29" s="60"/>
      <c r="R29" s="60"/>
      <c r="S29" s="60"/>
      <c r="T29" s="60"/>
      <c r="U29" s="60"/>
      <c r="V29" s="60"/>
      <c r="W29" s="60">
        <v>55029233</v>
      </c>
      <c r="X29" s="60">
        <v>28197500</v>
      </c>
      <c r="Y29" s="60">
        <v>26831733</v>
      </c>
      <c r="Z29" s="140">
        <v>95.16</v>
      </c>
      <c r="AA29" s="155">
        <v>56395000</v>
      </c>
    </row>
    <row r="30" spans="1:27" ht="13.5">
      <c r="A30" s="138" t="s">
        <v>76</v>
      </c>
      <c r="B30" s="136"/>
      <c r="C30" s="157">
        <v>399092341</v>
      </c>
      <c r="D30" s="157"/>
      <c r="E30" s="158">
        <v>193150000</v>
      </c>
      <c r="F30" s="159">
        <v>193150000</v>
      </c>
      <c r="G30" s="159">
        <v>1492983</v>
      </c>
      <c r="H30" s="159">
        <v>2313172</v>
      </c>
      <c r="I30" s="159">
        <v>19266186</v>
      </c>
      <c r="J30" s="159">
        <v>23072341</v>
      </c>
      <c r="K30" s="159">
        <v>18898012</v>
      </c>
      <c r="L30" s="159">
        <v>29596567</v>
      </c>
      <c r="M30" s="159">
        <v>69779308</v>
      </c>
      <c r="N30" s="159">
        <v>118273887</v>
      </c>
      <c r="O30" s="159"/>
      <c r="P30" s="159"/>
      <c r="Q30" s="159"/>
      <c r="R30" s="159"/>
      <c r="S30" s="159"/>
      <c r="T30" s="159"/>
      <c r="U30" s="159"/>
      <c r="V30" s="159"/>
      <c r="W30" s="159">
        <v>141346228</v>
      </c>
      <c r="X30" s="159">
        <v>96575000</v>
      </c>
      <c r="Y30" s="159">
        <v>44771228</v>
      </c>
      <c r="Z30" s="141">
        <v>46.36</v>
      </c>
      <c r="AA30" s="157">
        <v>193150000</v>
      </c>
    </row>
    <row r="31" spans="1:27" ht="13.5">
      <c r="A31" s="138" t="s">
        <v>77</v>
      </c>
      <c r="B31" s="136"/>
      <c r="C31" s="155">
        <v>62051055</v>
      </c>
      <c r="D31" s="155"/>
      <c r="E31" s="156">
        <v>28335000</v>
      </c>
      <c r="F31" s="60">
        <v>28335000</v>
      </c>
      <c r="G31" s="60">
        <v>6004544</v>
      </c>
      <c r="H31" s="60">
        <v>6089842</v>
      </c>
      <c r="I31" s="60">
        <v>2439328</v>
      </c>
      <c r="J31" s="60">
        <v>14533714</v>
      </c>
      <c r="K31" s="60">
        <v>5729791</v>
      </c>
      <c r="L31" s="60">
        <v>6990392</v>
      </c>
      <c r="M31" s="60">
        <v>3255706</v>
      </c>
      <c r="N31" s="60">
        <v>15975889</v>
      </c>
      <c r="O31" s="60"/>
      <c r="P31" s="60"/>
      <c r="Q31" s="60"/>
      <c r="R31" s="60"/>
      <c r="S31" s="60"/>
      <c r="T31" s="60"/>
      <c r="U31" s="60"/>
      <c r="V31" s="60"/>
      <c r="W31" s="60">
        <v>30509603</v>
      </c>
      <c r="X31" s="60">
        <v>14167500</v>
      </c>
      <c r="Y31" s="60">
        <v>16342103</v>
      </c>
      <c r="Z31" s="140">
        <v>115.35</v>
      </c>
      <c r="AA31" s="155">
        <v>28335000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11800000</v>
      </c>
      <c r="F32" s="100">
        <f t="shared" si="6"/>
        <v>11800000</v>
      </c>
      <c r="G32" s="100">
        <f t="shared" si="6"/>
        <v>6560286</v>
      </c>
      <c r="H32" s="100">
        <f t="shared" si="6"/>
        <v>8151961</v>
      </c>
      <c r="I32" s="100">
        <f t="shared" si="6"/>
        <v>181426</v>
      </c>
      <c r="J32" s="100">
        <f t="shared" si="6"/>
        <v>14893673</v>
      </c>
      <c r="K32" s="100">
        <f t="shared" si="6"/>
        <v>168861</v>
      </c>
      <c r="L32" s="100">
        <f t="shared" si="6"/>
        <v>1631629</v>
      </c>
      <c r="M32" s="100">
        <f t="shared" si="6"/>
        <v>149698</v>
      </c>
      <c r="N32" s="100">
        <f t="shared" si="6"/>
        <v>1950188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16843861</v>
      </c>
      <c r="X32" s="100">
        <f t="shared" si="6"/>
        <v>5900000</v>
      </c>
      <c r="Y32" s="100">
        <f t="shared" si="6"/>
        <v>10943861</v>
      </c>
      <c r="Z32" s="137">
        <f>+IF(X32&lt;&gt;0,+(Y32/X32)*100,0)</f>
        <v>185.48916949152542</v>
      </c>
      <c r="AA32" s="153">
        <f>SUM(AA33:AA37)</f>
        <v>11800000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11800000</v>
      </c>
      <c r="F35" s="60">
        <v>11800000</v>
      </c>
      <c r="G35" s="60">
        <v>6225517</v>
      </c>
      <c r="H35" s="60">
        <v>7781965</v>
      </c>
      <c r="I35" s="60">
        <v>181426</v>
      </c>
      <c r="J35" s="60">
        <v>14188908</v>
      </c>
      <c r="K35" s="60">
        <v>115940</v>
      </c>
      <c r="L35" s="60">
        <v>1621362</v>
      </c>
      <c r="M35" s="60">
        <v>146500</v>
      </c>
      <c r="N35" s="60">
        <v>1883802</v>
      </c>
      <c r="O35" s="60"/>
      <c r="P35" s="60"/>
      <c r="Q35" s="60"/>
      <c r="R35" s="60"/>
      <c r="S35" s="60"/>
      <c r="T35" s="60"/>
      <c r="U35" s="60"/>
      <c r="V35" s="60"/>
      <c r="W35" s="60">
        <v>16072710</v>
      </c>
      <c r="X35" s="60">
        <v>5900000</v>
      </c>
      <c r="Y35" s="60">
        <v>10172710</v>
      </c>
      <c r="Z35" s="140">
        <v>172.42</v>
      </c>
      <c r="AA35" s="155">
        <v>11800000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334769</v>
      </c>
      <c r="H37" s="159">
        <v>369996</v>
      </c>
      <c r="I37" s="159"/>
      <c r="J37" s="159">
        <v>704765</v>
      </c>
      <c r="K37" s="159">
        <v>52921</v>
      </c>
      <c r="L37" s="159">
        <v>10267</v>
      </c>
      <c r="M37" s="159">
        <v>3198</v>
      </c>
      <c r="N37" s="159">
        <v>66386</v>
      </c>
      <c r="O37" s="159"/>
      <c r="P37" s="159"/>
      <c r="Q37" s="159"/>
      <c r="R37" s="159"/>
      <c r="S37" s="159"/>
      <c r="T37" s="159"/>
      <c r="U37" s="159"/>
      <c r="V37" s="159"/>
      <c r="W37" s="159">
        <v>771151</v>
      </c>
      <c r="X37" s="159"/>
      <c r="Y37" s="159">
        <v>771151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25750000</v>
      </c>
      <c r="F38" s="100">
        <f t="shared" si="7"/>
        <v>25750000</v>
      </c>
      <c r="G38" s="100">
        <f t="shared" si="7"/>
        <v>1533661</v>
      </c>
      <c r="H38" s="100">
        <f t="shared" si="7"/>
        <v>2297786</v>
      </c>
      <c r="I38" s="100">
        <f t="shared" si="7"/>
        <v>4398407</v>
      </c>
      <c r="J38" s="100">
        <f t="shared" si="7"/>
        <v>8229854</v>
      </c>
      <c r="K38" s="100">
        <f t="shared" si="7"/>
        <v>2140884</v>
      </c>
      <c r="L38" s="100">
        <f t="shared" si="7"/>
        <v>3774172</v>
      </c>
      <c r="M38" s="100">
        <f t="shared" si="7"/>
        <v>1621812</v>
      </c>
      <c r="N38" s="100">
        <f t="shared" si="7"/>
        <v>7536868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15766722</v>
      </c>
      <c r="X38" s="100">
        <f t="shared" si="7"/>
        <v>12875000</v>
      </c>
      <c r="Y38" s="100">
        <f t="shared" si="7"/>
        <v>2891722</v>
      </c>
      <c r="Z38" s="137">
        <f>+IF(X38&lt;&gt;0,+(Y38/X38)*100,0)</f>
        <v>22.459976699029127</v>
      </c>
      <c r="AA38" s="153">
        <f>SUM(AA39:AA41)</f>
        <v>25750000</v>
      </c>
    </row>
    <row r="39" spans="1:27" ht="13.5">
      <c r="A39" s="138" t="s">
        <v>85</v>
      </c>
      <c r="B39" s="136"/>
      <c r="C39" s="155"/>
      <c r="D39" s="155"/>
      <c r="E39" s="156">
        <v>17650000</v>
      </c>
      <c r="F39" s="60">
        <v>17650000</v>
      </c>
      <c r="G39" s="60">
        <v>1219025</v>
      </c>
      <c r="H39" s="60">
        <v>1680940</v>
      </c>
      <c r="I39" s="60">
        <v>976226</v>
      </c>
      <c r="J39" s="60">
        <v>3876191</v>
      </c>
      <c r="K39" s="60">
        <v>804665</v>
      </c>
      <c r="L39" s="60">
        <v>2671170</v>
      </c>
      <c r="M39" s="60">
        <v>592208</v>
      </c>
      <c r="N39" s="60">
        <v>4068043</v>
      </c>
      <c r="O39" s="60"/>
      <c r="P39" s="60"/>
      <c r="Q39" s="60"/>
      <c r="R39" s="60"/>
      <c r="S39" s="60"/>
      <c r="T39" s="60"/>
      <c r="U39" s="60"/>
      <c r="V39" s="60"/>
      <c r="W39" s="60">
        <v>7944234</v>
      </c>
      <c r="X39" s="60">
        <v>8825000</v>
      </c>
      <c r="Y39" s="60">
        <v>-880766</v>
      </c>
      <c r="Z39" s="140">
        <v>-9.98</v>
      </c>
      <c r="AA39" s="155">
        <v>17650000</v>
      </c>
    </row>
    <row r="40" spans="1:27" ht="13.5">
      <c r="A40" s="138" t="s">
        <v>86</v>
      </c>
      <c r="B40" s="136"/>
      <c r="C40" s="155"/>
      <c r="D40" s="155"/>
      <c r="E40" s="156">
        <v>8100000</v>
      </c>
      <c r="F40" s="60">
        <v>8100000</v>
      </c>
      <c r="G40" s="60">
        <v>314636</v>
      </c>
      <c r="H40" s="60">
        <v>616846</v>
      </c>
      <c r="I40" s="60">
        <v>3422181</v>
      </c>
      <c r="J40" s="60">
        <v>4353663</v>
      </c>
      <c r="K40" s="60">
        <v>1336219</v>
      </c>
      <c r="L40" s="60">
        <v>1103002</v>
      </c>
      <c r="M40" s="60">
        <v>1029604</v>
      </c>
      <c r="N40" s="60">
        <v>3468825</v>
      </c>
      <c r="O40" s="60"/>
      <c r="P40" s="60"/>
      <c r="Q40" s="60"/>
      <c r="R40" s="60"/>
      <c r="S40" s="60"/>
      <c r="T40" s="60"/>
      <c r="U40" s="60"/>
      <c r="V40" s="60"/>
      <c r="W40" s="60">
        <v>7822488</v>
      </c>
      <c r="X40" s="60">
        <v>4050000</v>
      </c>
      <c r="Y40" s="60">
        <v>3772488</v>
      </c>
      <c r="Z40" s="140">
        <v>93.15</v>
      </c>
      <c r="AA40" s="155">
        <v>8100000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245158436</v>
      </c>
      <c r="D42" s="153">
        <f>SUM(D43:D46)</f>
        <v>0</v>
      </c>
      <c r="E42" s="154">
        <f t="shared" si="8"/>
        <v>86530000</v>
      </c>
      <c r="F42" s="100">
        <f t="shared" si="8"/>
        <v>86530000</v>
      </c>
      <c r="G42" s="100">
        <f t="shared" si="8"/>
        <v>2938011</v>
      </c>
      <c r="H42" s="100">
        <f t="shared" si="8"/>
        <v>16591021</v>
      </c>
      <c r="I42" s="100">
        <f t="shared" si="8"/>
        <v>5447655</v>
      </c>
      <c r="J42" s="100">
        <f t="shared" si="8"/>
        <v>24976687</v>
      </c>
      <c r="K42" s="100">
        <f t="shared" si="8"/>
        <v>13644795</v>
      </c>
      <c r="L42" s="100">
        <f t="shared" si="8"/>
        <v>17836473</v>
      </c>
      <c r="M42" s="100">
        <f t="shared" si="8"/>
        <v>18406016</v>
      </c>
      <c r="N42" s="100">
        <f t="shared" si="8"/>
        <v>49887284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74863971</v>
      </c>
      <c r="X42" s="100">
        <f t="shared" si="8"/>
        <v>43265000</v>
      </c>
      <c r="Y42" s="100">
        <f t="shared" si="8"/>
        <v>31598971</v>
      </c>
      <c r="Z42" s="137">
        <f>+IF(X42&lt;&gt;0,+(Y42/X42)*100,0)</f>
        <v>73.03587426326129</v>
      </c>
      <c r="AA42" s="153">
        <f>SUM(AA43:AA46)</f>
        <v>86530000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245158436</v>
      </c>
      <c r="D44" s="155"/>
      <c r="E44" s="156">
        <v>86530000</v>
      </c>
      <c r="F44" s="60">
        <v>86530000</v>
      </c>
      <c r="G44" s="60">
        <v>2938011</v>
      </c>
      <c r="H44" s="60">
        <v>16591021</v>
      </c>
      <c r="I44" s="60">
        <v>5447655</v>
      </c>
      <c r="J44" s="60">
        <v>24976687</v>
      </c>
      <c r="K44" s="60">
        <v>13644795</v>
      </c>
      <c r="L44" s="60">
        <v>17836473</v>
      </c>
      <c r="M44" s="60">
        <v>18406016</v>
      </c>
      <c r="N44" s="60">
        <v>49887284</v>
      </c>
      <c r="O44" s="60"/>
      <c r="P44" s="60"/>
      <c r="Q44" s="60"/>
      <c r="R44" s="60"/>
      <c r="S44" s="60"/>
      <c r="T44" s="60"/>
      <c r="U44" s="60"/>
      <c r="V44" s="60"/>
      <c r="W44" s="60">
        <v>74863971</v>
      </c>
      <c r="X44" s="60">
        <v>43265000</v>
      </c>
      <c r="Y44" s="60">
        <v>31598971</v>
      </c>
      <c r="Z44" s="140">
        <v>73.04</v>
      </c>
      <c r="AA44" s="155">
        <v>86530000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715682134</v>
      </c>
      <c r="D48" s="168">
        <f>+D28+D32+D38+D42+D47</f>
        <v>0</v>
      </c>
      <c r="E48" s="169">
        <f t="shared" si="9"/>
        <v>401960000</v>
      </c>
      <c r="F48" s="73">
        <f t="shared" si="9"/>
        <v>401960000</v>
      </c>
      <c r="G48" s="73">
        <f t="shared" si="9"/>
        <v>32659334</v>
      </c>
      <c r="H48" s="73">
        <f t="shared" si="9"/>
        <v>46425210</v>
      </c>
      <c r="I48" s="73">
        <f t="shared" si="9"/>
        <v>38128933</v>
      </c>
      <c r="J48" s="73">
        <f t="shared" si="9"/>
        <v>117213477</v>
      </c>
      <c r="K48" s="73">
        <f t="shared" si="9"/>
        <v>43738986</v>
      </c>
      <c r="L48" s="73">
        <f t="shared" si="9"/>
        <v>72417636</v>
      </c>
      <c r="M48" s="73">
        <f t="shared" si="9"/>
        <v>100989519</v>
      </c>
      <c r="N48" s="73">
        <f t="shared" si="9"/>
        <v>217146141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334359618</v>
      </c>
      <c r="X48" s="73">
        <f t="shared" si="9"/>
        <v>200980000</v>
      </c>
      <c r="Y48" s="73">
        <f t="shared" si="9"/>
        <v>133379618</v>
      </c>
      <c r="Z48" s="170">
        <f>+IF(X48&lt;&gt;0,+(Y48/X48)*100,0)</f>
        <v>66.36462235048263</v>
      </c>
      <c r="AA48" s="168">
        <f>+AA28+AA32+AA38+AA42+AA47</f>
        <v>401960000</v>
      </c>
    </row>
    <row r="49" spans="1:27" ht="13.5">
      <c r="A49" s="148" t="s">
        <v>49</v>
      </c>
      <c r="B49" s="149"/>
      <c r="C49" s="171">
        <f aca="true" t="shared" si="10" ref="C49:Y49">+C25-C48</f>
        <v>-32020691</v>
      </c>
      <c r="D49" s="171">
        <f>+D25-D48</f>
        <v>0</v>
      </c>
      <c r="E49" s="172">
        <f t="shared" si="10"/>
        <v>391805000</v>
      </c>
      <c r="F49" s="173">
        <f t="shared" si="10"/>
        <v>391805000</v>
      </c>
      <c r="G49" s="173">
        <f t="shared" si="10"/>
        <v>155981759</v>
      </c>
      <c r="H49" s="173">
        <f t="shared" si="10"/>
        <v>-46263106</v>
      </c>
      <c r="I49" s="173">
        <f t="shared" si="10"/>
        <v>-34379817</v>
      </c>
      <c r="J49" s="173">
        <f t="shared" si="10"/>
        <v>75338836</v>
      </c>
      <c r="K49" s="173">
        <f t="shared" si="10"/>
        <v>-42394883</v>
      </c>
      <c r="L49" s="173">
        <f t="shared" si="10"/>
        <v>-71723549</v>
      </c>
      <c r="M49" s="173">
        <f t="shared" si="10"/>
        <v>103535791</v>
      </c>
      <c r="N49" s="173">
        <f t="shared" si="10"/>
        <v>-10582641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64756195</v>
      </c>
      <c r="X49" s="173">
        <f>IF(F25=F48,0,X25-X48)</f>
        <v>195902500</v>
      </c>
      <c r="Y49" s="173">
        <f t="shared" si="10"/>
        <v>-131146305</v>
      </c>
      <c r="Z49" s="174">
        <f>+IF(X49&lt;&gt;0,+(Y49/X49)*100,0)</f>
        <v>-66.94468166562449</v>
      </c>
      <c r="AA49" s="171">
        <f>+AA25-AA48</f>
        <v>391805000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103786</v>
      </c>
      <c r="J11" s="60">
        <v>103786</v>
      </c>
      <c r="K11" s="60">
        <v>100237</v>
      </c>
      <c r="L11" s="60">
        <v>131272</v>
      </c>
      <c r="M11" s="60">
        <v>58202</v>
      </c>
      <c r="N11" s="60">
        <v>289711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393497</v>
      </c>
      <c r="X11" s="60">
        <v>0</v>
      </c>
      <c r="Y11" s="60">
        <v>393497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8574729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2275</v>
      </c>
      <c r="N13" s="60">
        <v>2275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2275</v>
      </c>
      <c r="X13" s="60">
        <v>0</v>
      </c>
      <c r="Y13" s="60">
        <v>2275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456456187</v>
      </c>
      <c r="D19" s="155">
        <v>0</v>
      </c>
      <c r="E19" s="156">
        <v>443936000</v>
      </c>
      <c r="F19" s="60">
        <v>443936000</v>
      </c>
      <c r="G19" s="60">
        <v>177707000</v>
      </c>
      <c r="H19" s="60">
        <v>40800</v>
      </c>
      <c r="I19" s="60">
        <v>250925</v>
      </c>
      <c r="J19" s="60">
        <v>177998725</v>
      </c>
      <c r="K19" s="60">
        <v>1143344</v>
      </c>
      <c r="L19" s="60">
        <v>547483</v>
      </c>
      <c r="M19" s="60">
        <v>145978197</v>
      </c>
      <c r="N19" s="60">
        <v>147669024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325667749</v>
      </c>
      <c r="X19" s="60">
        <v>221968000</v>
      </c>
      <c r="Y19" s="60">
        <v>103699749</v>
      </c>
      <c r="Z19" s="140">
        <v>46.72</v>
      </c>
      <c r="AA19" s="155">
        <v>443936000</v>
      </c>
    </row>
    <row r="20" spans="1:27" ht="13.5">
      <c r="A20" s="181" t="s">
        <v>35</v>
      </c>
      <c r="B20" s="185"/>
      <c r="C20" s="155">
        <v>2288197</v>
      </c>
      <c r="D20" s="155">
        <v>0</v>
      </c>
      <c r="E20" s="156">
        <v>11727000</v>
      </c>
      <c r="F20" s="54">
        <v>11727000</v>
      </c>
      <c r="G20" s="54">
        <v>232726</v>
      </c>
      <c r="H20" s="54">
        <v>121304</v>
      </c>
      <c r="I20" s="54">
        <v>94405</v>
      </c>
      <c r="J20" s="54">
        <v>448435</v>
      </c>
      <c r="K20" s="54">
        <v>100522</v>
      </c>
      <c r="L20" s="54">
        <v>15332</v>
      </c>
      <c r="M20" s="54">
        <v>127380</v>
      </c>
      <c r="N20" s="54">
        <v>243234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691669</v>
      </c>
      <c r="X20" s="54">
        <v>5863500</v>
      </c>
      <c r="Y20" s="54">
        <v>-5171831</v>
      </c>
      <c r="Z20" s="184">
        <v>-88.2</v>
      </c>
      <c r="AA20" s="130">
        <v>11727000</v>
      </c>
    </row>
    <row r="21" spans="1:27" ht="13.5">
      <c r="A21" s="181" t="s">
        <v>115</v>
      </c>
      <c r="B21" s="185"/>
      <c r="C21" s="155">
        <v>2629301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469948414</v>
      </c>
      <c r="D22" s="188">
        <f>SUM(D5:D21)</f>
        <v>0</v>
      </c>
      <c r="E22" s="189">
        <f t="shared" si="0"/>
        <v>455663000</v>
      </c>
      <c r="F22" s="190">
        <f t="shared" si="0"/>
        <v>455663000</v>
      </c>
      <c r="G22" s="190">
        <f t="shared" si="0"/>
        <v>177939726</v>
      </c>
      <c r="H22" s="190">
        <f t="shared" si="0"/>
        <v>162104</v>
      </c>
      <c r="I22" s="190">
        <f t="shared" si="0"/>
        <v>449116</v>
      </c>
      <c r="J22" s="190">
        <f t="shared" si="0"/>
        <v>178550946</v>
      </c>
      <c r="K22" s="190">
        <f t="shared" si="0"/>
        <v>1344103</v>
      </c>
      <c r="L22" s="190">
        <f t="shared" si="0"/>
        <v>694087</v>
      </c>
      <c r="M22" s="190">
        <f t="shared" si="0"/>
        <v>146166054</v>
      </c>
      <c r="N22" s="190">
        <f t="shared" si="0"/>
        <v>148204244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326755190</v>
      </c>
      <c r="X22" s="190">
        <f t="shared" si="0"/>
        <v>227831500</v>
      </c>
      <c r="Y22" s="190">
        <f t="shared" si="0"/>
        <v>98923690</v>
      </c>
      <c r="Z22" s="191">
        <f>+IF(X22&lt;&gt;0,+(Y22/X22)*100,0)</f>
        <v>43.41967199443448</v>
      </c>
      <c r="AA22" s="188">
        <f>SUM(AA5:AA21)</f>
        <v>455663000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231057372</v>
      </c>
      <c r="D25" s="155">
        <v>0</v>
      </c>
      <c r="E25" s="156">
        <v>175000000</v>
      </c>
      <c r="F25" s="60">
        <v>175000000</v>
      </c>
      <c r="G25" s="60">
        <v>16899490</v>
      </c>
      <c r="H25" s="60">
        <v>16854681</v>
      </c>
      <c r="I25" s="60">
        <v>17784466</v>
      </c>
      <c r="J25" s="60">
        <v>51538637</v>
      </c>
      <c r="K25" s="60">
        <v>17585650</v>
      </c>
      <c r="L25" s="60">
        <v>26317178</v>
      </c>
      <c r="M25" s="60">
        <v>18263082</v>
      </c>
      <c r="N25" s="60">
        <v>62165910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113704547</v>
      </c>
      <c r="X25" s="60">
        <v>87500000</v>
      </c>
      <c r="Y25" s="60">
        <v>26204547</v>
      </c>
      <c r="Z25" s="140">
        <v>29.95</v>
      </c>
      <c r="AA25" s="155">
        <v>175000000</v>
      </c>
    </row>
    <row r="26" spans="1:27" ht="13.5">
      <c r="A26" s="183" t="s">
        <v>38</v>
      </c>
      <c r="B26" s="182"/>
      <c r="C26" s="155">
        <v>9380302</v>
      </c>
      <c r="D26" s="155">
        <v>0</v>
      </c>
      <c r="E26" s="156">
        <v>10000000</v>
      </c>
      <c r="F26" s="60">
        <v>10000000</v>
      </c>
      <c r="G26" s="60">
        <v>782934</v>
      </c>
      <c r="H26" s="60">
        <v>706060</v>
      </c>
      <c r="I26" s="60">
        <v>774842</v>
      </c>
      <c r="J26" s="60">
        <v>2263836</v>
      </c>
      <c r="K26" s="60">
        <v>753803</v>
      </c>
      <c r="L26" s="60">
        <v>879980</v>
      </c>
      <c r="M26" s="60">
        <v>828104</v>
      </c>
      <c r="N26" s="60">
        <v>2461887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4725723</v>
      </c>
      <c r="X26" s="60">
        <v>5000000</v>
      </c>
      <c r="Y26" s="60">
        <v>-274277</v>
      </c>
      <c r="Z26" s="140">
        <v>-5.49</v>
      </c>
      <c r="AA26" s="155">
        <v>10000000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168034969</v>
      </c>
      <c r="D28" s="155">
        <v>0</v>
      </c>
      <c r="E28" s="156">
        <v>7000000</v>
      </c>
      <c r="F28" s="60">
        <v>7000000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</v>
      </c>
      <c r="Y28" s="60">
        <v>-3500000</v>
      </c>
      <c r="Z28" s="140">
        <v>-100</v>
      </c>
      <c r="AA28" s="155">
        <v>7000000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50400256</v>
      </c>
      <c r="N29" s="60">
        <v>50400256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50400256</v>
      </c>
      <c r="X29" s="60">
        <v>0</v>
      </c>
      <c r="Y29" s="60">
        <v>50400256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1956294</v>
      </c>
      <c r="D30" s="155">
        <v>0</v>
      </c>
      <c r="E30" s="156">
        <v>2000000</v>
      </c>
      <c r="F30" s="60">
        <v>2000000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1000000</v>
      </c>
      <c r="Y30" s="60">
        <v>-1000000</v>
      </c>
      <c r="Z30" s="140">
        <v>-100</v>
      </c>
      <c r="AA30" s="155">
        <v>2000000</v>
      </c>
    </row>
    <row r="31" spans="1:27" ht="13.5">
      <c r="A31" s="183" t="s">
        <v>120</v>
      </c>
      <c r="B31" s="182"/>
      <c r="C31" s="155">
        <v>62051055</v>
      </c>
      <c r="D31" s="155">
        <v>0</v>
      </c>
      <c r="E31" s="156">
        <v>29750000</v>
      </c>
      <c r="F31" s="60">
        <v>29750000</v>
      </c>
      <c r="G31" s="60">
        <v>1333884</v>
      </c>
      <c r="H31" s="60">
        <v>4855461</v>
      </c>
      <c r="I31" s="60">
        <v>4635101</v>
      </c>
      <c r="J31" s="60">
        <v>10824446</v>
      </c>
      <c r="K31" s="60">
        <v>5376821</v>
      </c>
      <c r="L31" s="60">
        <v>5450345</v>
      </c>
      <c r="M31" s="60">
        <v>1233467</v>
      </c>
      <c r="N31" s="60">
        <v>12060633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22885079</v>
      </c>
      <c r="X31" s="60">
        <v>14875000</v>
      </c>
      <c r="Y31" s="60">
        <v>8010079</v>
      </c>
      <c r="Z31" s="140">
        <v>53.85</v>
      </c>
      <c r="AA31" s="155">
        <v>29750000</v>
      </c>
    </row>
    <row r="32" spans="1:27" ht="13.5">
      <c r="A32" s="183" t="s">
        <v>121</v>
      </c>
      <c r="B32" s="182"/>
      <c r="C32" s="155">
        <v>16410757</v>
      </c>
      <c r="D32" s="155">
        <v>0</v>
      </c>
      <c r="E32" s="156">
        <v>9850000</v>
      </c>
      <c r="F32" s="60">
        <v>9850000</v>
      </c>
      <c r="G32" s="60">
        <v>0</v>
      </c>
      <c r="H32" s="60">
        <v>1474053</v>
      </c>
      <c r="I32" s="60">
        <v>2318471</v>
      </c>
      <c r="J32" s="60">
        <v>3792524</v>
      </c>
      <c r="K32" s="60">
        <v>32074</v>
      </c>
      <c r="L32" s="60">
        <v>0</v>
      </c>
      <c r="M32" s="60">
        <v>1942374</v>
      </c>
      <c r="N32" s="60">
        <v>1974448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5766972</v>
      </c>
      <c r="X32" s="60">
        <v>4925000</v>
      </c>
      <c r="Y32" s="60">
        <v>841972</v>
      </c>
      <c r="Z32" s="140">
        <v>17.1</v>
      </c>
      <c r="AA32" s="155">
        <v>9850000</v>
      </c>
    </row>
    <row r="33" spans="1:27" ht="13.5">
      <c r="A33" s="183" t="s">
        <v>42</v>
      </c>
      <c r="B33" s="182"/>
      <c r="C33" s="155">
        <v>105233254</v>
      </c>
      <c r="D33" s="155">
        <v>0</v>
      </c>
      <c r="E33" s="156">
        <v>36500000</v>
      </c>
      <c r="F33" s="60">
        <v>36500000</v>
      </c>
      <c r="G33" s="60">
        <v>181140</v>
      </c>
      <c r="H33" s="60">
        <v>1811703</v>
      </c>
      <c r="I33" s="60">
        <v>14800</v>
      </c>
      <c r="J33" s="60">
        <v>2007643</v>
      </c>
      <c r="K33" s="60">
        <v>922019</v>
      </c>
      <c r="L33" s="60">
        <v>469020</v>
      </c>
      <c r="M33" s="60">
        <v>8235263</v>
      </c>
      <c r="N33" s="60">
        <v>9626302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11633945</v>
      </c>
      <c r="X33" s="60">
        <v>18250000</v>
      </c>
      <c r="Y33" s="60">
        <v>-6616055</v>
      </c>
      <c r="Z33" s="140">
        <v>-36.25</v>
      </c>
      <c r="AA33" s="155">
        <v>36500000</v>
      </c>
    </row>
    <row r="34" spans="1:27" ht="13.5">
      <c r="A34" s="183" t="s">
        <v>43</v>
      </c>
      <c r="B34" s="182"/>
      <c r="C34" s="155">
        <v>121558131</v>
      </c>
      <c r="D34" s="155">
        <v>0</v>
      </c>
      <c r="E34" s="156">
        <v>131860000</v>
      </c>
      <c r="F34" s="60">
        <v>131860000</v>
      </c>
      <c r="G34" s="60">
        <v>13461886</v>
      </c>
      <c r="H34" s="60">
        <v>20723252</v>
      </c>
      <c r="I34" s="60">
        <v>12601253</v>
      </c>
      <c r="J34" s="60">
        <v>46786391</v>
      </c>
      <c r="K34" s="60">
        <v>19068619</v>
      </c>
      <c r="L34" s="60">
        <v>39301113</v>
      </c>
      <c r="M34" s="60">
        <v>20086973</v>
      </c>
      <c r="N34" s="60">
        <v>78456705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125243096</v>
      </c>
      <c r="X34" s="60">
        <v>65930000</v>
      </c>
      <c r="Y34" s="60">
        <v>59313096</v>
      </c>
      <c r="Z34" s="140">
        <v>89.96</v>
      </c>
      <c r="AA34" s="155">
        <v>131860000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715682134</v>
      </c>
      <c r="D36" s="188">
        <f>SUM(D25:D35)</f>
        <v>0</v>
      </c>
      <c r="E36" s="189">
        <f t="shared" si="1"/>
        <v>401960000</v>
      </c>
      <c r="F36" s="190">
        <f t="shared" si="1"/>
        <v>401960000</v>
      </c>
      <c r="G36" s="190">
        <f t="shared" si="1"/>
        <v>32659334</v>
      </c>
      <c r="H36" s="190">
        <f t="shared" si="1"/>
        <v>46425210</v>
      </c>
      <c r="I36" s="190">
        <f t="shared" si="1"/>
        <v>38128933</v>
      </c>
      <c r="J36" s="190">
        <f t="shared" si="1"/>
        <v>117213477</v>
      </c>
      <c r="K36" s="190">
        <f t="shared" si="1"/>
        <v>43738986</v>
      </c>
      <c r="L36" s="190">
        <f t="shared" si="1"/>
        <v>72417636</v>
      </c>
      <c r="M36" s="190">
        <f t="shared" si="1"/>
        <v>100989519</v>
      </c>
      <c r="N36" s="190">
        <f t="shared" si="1"/>
        <v>217146141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334359618</v>
      </c>
      <c r="X36" s="190">
        <f t="shared" si="1"/>
        <v>200980000</v>
      </c>
      <c r="Y36" s="190">
        <f t="shared" si="1"/>
        <v>133379618</v>
      </c>
      <c r="Z36" s="191">
        <f>+IF(X36&lt;&gt;0,+(Y36/X36)*100,0)</f>
        <v>66.36462235048263</v>
      </c>
      <c r="AA36" s="188">
        <f>SUM(AA25:AA35)</f>
        <v>401960000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-245733720</v>
      </c>
      <c r="D38" s="199">
        <f>+D22-D36</f>
        <v>0</v>
      </c>
      <c r="E38" s="200">
        <f t="shared" si="2"/>
        <v>53703000</v>
      </c>
      <c r="F38" s="106">
        <f t="shared" si="2"/>
        <v>53703000</v>
      </c>
      <c r="G38" s="106">
        <f t="shared" si="2"/>
        <v>145280392</v>
      </c>
      <c r="H38" s="106">
        <f t="shared" si="2"/>
        <v>-46263106</v>
      </c>
      <c r="I38" s="106">
        <f t="shared" si="2"/>
        <v>-37679817</v>
      </c>
      <c r="J38" s="106">
        <f t="shared" si="2"/>
        <v>61337469</v>
      </c>
      <c r="K38" s="106">
        <f t="shared" si="2"/>
        <v>-42394883</v>
      </c>
      <c r="L38" s="106">
        <f t="shared" si="2"/>
        <v>-71723549</v>
      </c>
      <c r="M38" s="106">
        <f t="shared" si="2"/>
        <v>45176535</v>
      </c>
      <c r="N38" s="106">
        <f t="shared" si="2"/>
        <v>-68941897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-7604428</v>
      </c>
      <c r="X38" s="106">
        <f>IF(F22=F36,0,X22-X36)</f>
        <v>26851500</v>
      </c>
      <c r="Y38" s="106">
        <f t="shared" si="2"/>
        <v>-34455928</v>
      </c>
      <c r="Z38" s="201">
        <f>+IF(X38&lt;&gt;0,+(Y38/X38)*100,0)</f>
        <v>-128.320309852336</v>
      </c>
      <c r="AA38" s="199">
        <f>+AA22-AA36</f>
        <v>53703000</v>
      </c>
    </row>
    <row r="39" spans="1:27" ht="13.5">
      <c r="A39" s="181" t="s">
        <v>46</v>
      </c>
      <c r="B39" s="185"/>
      <c r="C39" s="155">
        <v>213713029</v>
      </c>
      <c r="D39" s="155">
        <v>0</v>
      </c>
      <c r="E39" s="156">
        <v>338102000</v>
      </c>
      <c r="F39" s="60">
        <v>338102000</v>
      </c>
      <c r="G39" s="60">
        <v>10701367</v>
      </c>
      <c r="H39" s="60">
        <v>0</v>
      </c>
      <c r="I39" s="60">
        <v>3300000</v>
      </c>
      <c r="J39" s="60">
        <v>14001367</v>
      </c>
      <c r="K39" s="60">
        <v>0</v>
      </c>
      <c r="L39" s="60">
        <v>0</v>
      </c>
      <c r="M39" s="60">
        <v>58359256</v>
      </c>
      <c r="N39" s="60">
        <v>58359256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72360623</v>
      </c>
      <c r="X39" s="60">
        <v>169051000</v>
      </c>
      <c r="Y39" s="60">
        <v>-96690377</v>
      </c>
      <c r="Z39" s="140">
        <v>-57.2</v>
      </c>
      <c r="AA39" s="155">
        <v>338102000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-32020691</v>
      </c>
      <c r="D42" s="206">
        <f>SUM(D38:D41)</f>
        <v>0</v>
      </c>
      <c r="E42" s="207">
        <f t="shared" si="3"/>
        <v>391805000</v>
      </c>
      <c r="F42" s="88">
        <f t="shared" si="3"/>
        <v>391805000</v>
      </c>
      <c r="G42" s="88">
        <f t="shared" si="3"/>
        <v>155981759</v>
      </c>
      <c r="H42" s="88">
        <f t="shared" si="3"/>
        <v>-46263106</v>
      </c>
      <c r="I42" s="88">
        <f t="shared" si="3"/>
        <v>-34379817</v>
      </c>
      <c r="J42" s="88">
        <f t="shared" si="3"/>
        <v>75338836</v>
      </c>
      <c r="K42" s="88">
        <f t="shared" si="3"/>
        <v>-42394883</v>
      </c>
      <c r="L42" s="88">
        <f t="shared" si="3"/>
        <v>-71723549</v>
      </c>
      <c r="M42" s="88">
        <f t="shared" si="3"/>
        <v>103535791</v>
      </c>
      <c r="N42" s="88">
        <f t="shared" si="3"/>
        <v>-10582641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64756195</v>
      </c>
      <c r="X42" s="88">
        <f t="shared" si="3"/>
        <v>195902500</v>
      </c>
      <c r="Y42" s="88">
        <f t="shared" si="3"/>
        <v>-131146305</v>
      </c>
      <c r="Z42" s="208">
        <f>+IF(X42&lt;&gt;0,+(Y42/X42)*100,0)</f>
        <v>-66.94468166562449</v>
      </c>
      <c r="AA42" s="206">
        <f>SUM(AA38:AA41)</f>
        <v>391805000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-32020691</v>
      </c>
      <c r="D44" s="210">
        <f>+D42-D43</f>
        <v>0</v>
      </c>
      <c r="E44" s="211">
        <f t="shared" si="4"/>
        <v>391805000</v>
      </c>
      <c r="F44" s="77">
        <f t="shared" si="4"/>
        <v>391805000</v>
      </c>
      <c r="G44" s="77">
        <f t="shared" si="4"/>
        <v>155981759</v>
      </c>
      <c r="H44" s="77">
        <f t="shared" si="4"/>
        <v>-46263106</v>
      </c>
      <c r="I44" s="77">
        <f t="shared" si="4"/>
        <v>-34379817</v>
      </c>
      <c r="J44" s="77">
        <f t="shared" si="4"/>
        <v>75338836</v>
      </c>
      <c r="K44" s="77">
        <f t="shared" si="4"/>
        <v>-42394883</v>
      </c>
      <c r="L44" s="77">
        <f t="shared" si="4"/>
        <v>-71723549</v>
      </c>
      <c r="M44" s="77">
        <f t="shared" si="4"/>
        <v>103535791</v>
      </c>
      <c r="N44" s="77">
        <f t="shared" si="4"/>
        <v>-10582641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64756195</v>
      </c>
      <c r="X44" s="77">
        <f t="shared" si="4"/>
        <v>195902500</v>
      </c>
      <c r="Y44" s="77">
        <f t="shared" si="4"/>
        <v>-131146305</v>
      </c>
      <c r="Z44" s="212">
        <f>+IF(X44&lt;&gt;0,+(Y44/X44)*100,0)</f>
        <v>-66.94468166562449</v>
      </c>
      <c r="AA44" s="210">
        <f>+AA42-AA43</f>
        <v>391805000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-32020691</v>
      </c>
      <c r="D46" s="206">
        <f>SUM(D44:D45)</f>
        <v>0</v>
      </c>
      <c r="E46" s="207">
        <f t="shared" si="5"/>
        <v>391805000</v>
      </c>
      <c r="F46" s="88">
        <f t="shared" si="5"/>
        <v>391805000</v>
      </c>
      <c r="G46" s="88">
        <f t="shared" si="5"/>
        <v>155981759</v>
      </c>
      <c r="H46" s="88">
        <f t="shared" si="5"/>
        <v>-46263106</v>
      </c>
      <c r="I46" s="88">
        <f t="shared" si="5"/>
        <v>-34379817</v>
      </c>
      <c r="J46" s="88">
        <f t="shared" si="5"/>
        <v>75338836</v>
      </c>
      <c r="K46" s="88">
        <f t="shared" si="5"/>
        <v>-42394883</v>
      </c>
      <c r="L46" s="88">
        <f t="shared" si="5"/>
        <v>-71723549</v>
      </c>
      <c r="M46" s="88">
        <f t="shared" si="5"/>
        <v>103535791</v>
      </c>
      <c r="N46" s="88">
        <f t="shared" si="5"/>
        <v>-10582641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64756195</v>
      </c>
      <c r="X46" s="88">
        <f t="shared" si="5"/>
        <v>195902500</v>
      </c>
      <c r="Y46" s="88">
        <f t="shared" si="5"/>
        <v>-131146305</v>
      </c>
      <c r="Z46" s="208">
        <f>+IF(X46&lt;&gt;0,+(Y46/X46)*100,0)</f>
        <v>-66.94468166562449</v>
      </c>
      <c r="AA46" s="206">
        <f>SUM(AA44:AA45)</f>
        <v>391805000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-32020691</v>
      </c>
      <c r="D48" s="217">
        <f>SUM(D46:D47)</f>
        <v>0</v>
      </c>
      <c r="E48" s="218">
        <f t="shared" si="6"/>
        <v>391805000</v>
      </c>
      <c r="F48" s="219">
        <f t="shared" si="6"/>
        <v>391805000</v>
      </c>
      <c r="G48" s="219">
        <f t="shared" si="6"/>
        <v>155981759</v>
      </c>
      <c r="H48" s="220">
        <f t="shared" si="6"/>
        <v>-46263106</v>
      </c>
      <c r="I48" s="220">
        <f t="shared" si="6"/>
        <v>-34379817</v>
      </c>
      <c r="J48" s="220">
        <f t="shared" si="6"/>
        <v>75338836</v>
      </c>
      <c r="K48" s="220">
        <f t="shared" si="6"/>
        <v>-42394883</v>
      </c>
      <c r="L48" s="220">
        <f t="shared" si="6"/>
        <v>-71723549</v>
      </c>
      <c r="M48" s="219">
        <f t="shared" si="6"/>
        <v>103535791</v>
      </c>
      <c r="N48" s="219">
        <f t="shared" si="6"/>
        <v>-10582641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64756195</v>
      </c>
      <c r="X48" s="220">
        <f t="shared" si="6"/>
        <v>195902500</v>
      </c>
      <c r="Y48" s="220">
        <f t="shared" si="6"/>
        <v>-131146305</v>
      </c>
      <c r="Z48" s="221">
        <f>+IF(X48&lt;&gt;0,+(Y48/X48)*100,0)</f>
        <v>-66.94468166562449</v>
      </c>
      <c r="AA48" s="222">
        <f>SUM(AA46:AA47)</f>
        <v>391805000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281797000</v>
      </c>
      <c r="F5" s="100">
        <f t="shared" si="0"/>
        <v>281797000</v>
      </c>
      <c r="G5" s="100">
        <f t="shared" si="0"/>
        <v>11112010</v>
      </c>
      <c r="H5" s="100">
        <f t="shared" si="0"/>
        <v>47041750</v>
      </c>
      <c r="I5" s="100">
        <f t="shared" si="0"/>
        <v>3261159</v>
      </c>
      <c r="J5" s="100">
        <f t="shared" si="0"/>
        <v>61414919</v>
      </c>
      <c r="K5" s="100">
        <f t="shared" si="0"/>
        <v>31529587</v>
      </c>
      <c r="L5" s="100">
        <f t="shared" si="0"/>
        <v>25447304</v>
      </c>
      <c r="M5" s="100">
        <f t="shared" si="0"/>
        <v>23995627</v>
      </c>
      <c r="N5" s="100">
        <f t="shared" si="0"/>
        <v>80972518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142387437</v>
      </c>
      <c r="X5" s="100">
        <f t="shared" si="0"/>
        <v>140898500</v>
      </c>
      <c r="Y5" s="100">
        <f t="shared" si="0"/>
        <v>1488937</v>
      </c>
      <c r="Z5" s="137">
        <f>+IF(X5&lt;&gt;0,+(Y5/X5)*100,0)</f>
        <v>1.0567443940141308</v>
      </c>
      <c r="AA5" s="153">
        <f>SUM(AA6:AA8)</f>
        <v>281797000</v>
      </c>
    </row>
    <row r="6" spans="1:27" ht="13.5">
      <c r="A6" s="138" t="s">
        <v>75</v>
      </c>
      <c r="B6" s="136"/>
      <c r="C6" s="155"/>
      <c r="D6" s="155"/>
      <c r="E6" s="156">
        <v>272797000</v>
      </c>
      <c r="F6" s="60">
        <v>272797000</v>
      </c>
      <c r="G6" s="60">
        <v>9583228</v>
      </c>
      <c r="H6" s="60">
        <v>41057500</v>
      </c>
      <c r="I6" s="60">
        <v>3261159</v>
      </c>
      <c r="J6" s="60">
        <v>53901887</v>
      </c>
      <c r="K6" s="60">
        <v>30784746</v>
      </c>
      <c r="L6" s="60">
        <v>19596564</v>
      </c>
      <c r="M6" s="60">
        <v>23194966</v>
      </c>
      <c r="N6" s="60">
        <v>73576276</v>
      </c>
      <c r="O6" s="60"/>
      <c r="P6" s="60"/>
      <c r="Q6" s="60"/>
      <c r="R6" s="60"/>
      <c r="S6" s="60"/>
      <c r="T6" s="60"/>
      <c r="U6" s="60"/>
      <c r="V6" s="60"/>
      <c r="W6" s="60">
        <v>127478163</v>
      </c>
      <c r="X6" s="60">
        <v>136398500</v>
      </c>
      <c r="Y6" s="60">
        <v>-8920337</v>
      </c>
      <c r="Z6" s="140">
        <v>-6.54</v>
      </c>
      <c r="AA6" s="62">
        <v>272797000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9000000</v>
      </c>
      <c r="F8" s="60">
        <v>9000000</v>
      </c>
      <c r="G8" s="60">
        <v>1528782</v>
      </c>
      <c r="H8" s="60">
        <v>5984250</v>
      </c>
      <c r="I8" s="60"/>
      <c r="J8" s="60">
        <v>7513032</v>
      </c>
      <c r="K8" s="60">
        <v>744841</v>
      </c>
      <c r="L8" s="60">
        <v>5850740</v>
      </c>
      <c r="M8" s="60">
        <v>800661</v>
      </c>
      <c r="N8" s="60">
        <v>7396242</v>
      </c>
      <c r="O8" s="60"/>
      <c r="P8" s="60"/>
      <c r="Q8" s="60"/>
      <c r="R8" s="60"/>
      <c r="S8" s="60"/>
      <c r="T8" s="60"/>
      <c r="U8" s="60"/>
      <c r="V8" s="60"/>
      <c r="W8" s="60">
        <v>14909274</v>
      </c>
      <c r="X8" s="60">
        <v>4500000</v>
      </c>
      <c r="Y8" s="60">
        <v>10409274</v>
      </c>
      <c r="Z8" s="140">
        <v>231.32</v>
      </c>
      <c r="AA8" s="62">
        <v>9000000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8200000</v>
      </c>
      <c r="F9" s="100">
        <f t="shared" si="1"/>
        <v>8200000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2566730</v>
      </c>
      <c r="L9" s="100">
        <f t="shared" si="1"/>
        <v>0</v>
      </c>
      <c r="M9" s="100">
        <f t="shared" si="1"/>
        <v>0</v>
      </c>
      <c r="N9" s="100">
        <f t="shared" si="1"/>
        <v>2566730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2566730</v>
      </c>
      <c r="X9" s="100">
        <f t="shared" si="1"/>
        <v>4100000</v>
      </c>
      <c r="Y9" s="100">
        <f t="shared" si="1"/>
        <v>-1533270</v>
      </c>
      <c r="Z9" s="137">
        <f>+IF(X9&lt;&gt;0,+(Y9/X9)*100,0)</f>
        <v>-37.39682926829268</v>
      </c>
      <c r="AA9" s="102">
        <f>SUM(AA10:AA14)</f>
        <v>8200000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7500000</v>
      </c>
      <c r="F12" s="60">
        <v>7500000</v>
      </c>
      <c r="G12" s="60"/>
      <c r="H12" s="60"/>
      <c r="I12" s="60"/>
      <c r="J12" s="60"/>
      <c r="K12" s="60">
        <v>2566730</v>
      </c>
      <c r="L12" s="60"/>
      <c r="M12" s="60"/>
      <c r="N12" s="60">
        <v>2566730</v>
      </c>
      <c r="O12" s="60"/>
      <c r="P12" s="60"/>
      <c r="Q12" s="60"/>
      <c r="R12" s="60"/>
      <c r="S12" s="60"/>
      <c r="T12" s="60"/>
      <c r="U12" s="60"/>
      <c r="V12" s="60"/>
      <c r="W12" s="60">
        <v>2566730</v>
      </c>
      <c r="X12" s="60">
        <v>3750000</v>
      </c>
      <c r="Y12" s="60">
        <v>-1183270</v>
      </c>
      <c r="Z12" s="140">
        <v>-31.55</v>
      </c>
      <c r="AA12" s="62">
        <v>7500000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700000</v>
      </c>
      <c r="F14" s="159">
        <v>700000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350000</v>
      </c>
      <c r="Y14" s="159">
        <v>-350000</v>
      </c>
      <c r="Z14" s="141">
        <v>-100</v>
      </c>
      <c r="AA14" s="225">
        <v>700000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9985000</v>
      </c>
      <c r="F15" s="100">
        <f t="shared" si="2"/>
        <v>9985000</v>
      </c>
      <c r="G15" s="100">
        <f t="shared" si="2"/>
        <v>0</v>
      </c>
      <c r="H15" s="100">
        <f t="shared" si="2"/>
        <v>2593086</v>
      </c>
      <c r="I15" s="100">
        <f t="shared" si="2"/>
        <v>0</v>
      </c>
      <c r="J15" s="100">
        <f t="shared" si="2"/>
        <v>2593086</v>
      </c>
      <c r="K15" s="100">
        <f t="shared" si="2"/>
        <v>3450590</v>
      </c>
      <c r="L15" s="100">
        <f t="shared" si="2"/>
        <v>754745</v>
      </c>
      <c r="M15" s="100">
        <f t="shared" si="2"/>
        <v>2804115</v>
      </c>
      <c r="N15" s="100">
        <f t="shared" si="2"/>
        <v>7009450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9602536</v>
      </c>
      <c r="X15" s="100">
        <f t="shared" si="2"/>
        <v>4992500</v>
      </c>
      <c r="Y15" s="100">
        <f t="shared" si="2"/>
        <v>4610036</v>
      </c>
      <c r="Z15" s="137">
        <f>+IF(X15&lt;&gt;0,+(Y15/X15)*100,0)</f>
        <v>92.33922884326489</v>
      </c>
      <c r="AA15" s="102">
        <f>SUM(AA16:AA18)</f>
        <v>9985000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9985000</v>
      </c>
      <c r="F17" s="60">
        <v>9985000</v>
      </c>
      <c r="G17" s="60"/>
      <c r="H17" s="60">
        <v>2593086</v>
      </c>
      <c r="I17" s="60"/>
      <c r="J17" s="60">
        <v>2593086</v>
      </c>
      <c r="K17" s="60">
        <v>3450590</v>
      </c>
      <c r="L17" s="60">
        <v>754745</v>
      </c>
      <c r="M17" s="60">
        <v>2804115</v>
      </c>
      <c r="N17" s="60">
        <v>7009450</v>
      </c>
      <c r="O17" s="60"/>
      <c r="P17" s="60"/>
      <c r="Q17" s="60"/>
      <c r="R17" s="60"/>
      <c r="S17" s="60"/>
      <c r="T17" s="60"/>
      <c r="U17" s="60"/>
      <c r="V17" s="60"/>
      <c r="W17" s="60">
        <v>9602536</v>
      </c>
      <c r="X17" s="60">
        <v>4992500</v>
      </c>
      <c r="Y17" s="60">
        <v>4610036</v>
      </c>
      <c r="Z17" s="140">
        <v>92.34</v>
      </c>
      <c r="AA17" s="62">
        <v>9985000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30323000</v>
      </c>
      <c r="F19" s="100">
        <f t="shared" si="3"/>
        <v>30323000</v>
      </c>
      <c r="G19" s="100">
        <f t="shared" si="3"/>
        <v>253032</v>
      </c>
      <c r="H19" s="100">
        <f t="shared" si="3"/>
        <v>0</v>
      </c>
      <c r="I19" s="100">
        <f t="shared" si="3"/>
        <v>1239164</v>
      </c>
      <c r="J19" s="100">
        <f t="shared" si="3"/>
        <v>1492196</v>
      </c>
      <c r="K19" s="100">
        <f t="shared" si="3"/>
        <v>800157</v>
      </c>
      <c r="L19" s="100">
        <f t="shared" si="3"/>
        <v>1464534</v>
      </c>
      <c r="M19" s="100">
        <f t="shared" si="3"/>
        <v>891515</v>
      </c>
      <c r="N19" s="100">
        <f t="shared" si="3"/>
        <v>3156206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4648402</v>
      </c>
      <c r="X19" s="100">
        <f t="shared" si="3"/>
        <v>15161500</v>
      </c>
      <c r="Y19" s="100">
        <f t="shared" si="3"/>
        <v>-10513098</v>
      </c>
      <c r="Z19" s="137">
        <f>+IF(X19&lt;&gt;0,+(Y19/X19)*100,0)</f>
        <v>-69.34075124492959</v>
      </c>
      <c r="AA19" s="102">
        <f>SUM(AA20:AA23)</f>
        <v>30323000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30323000</v>
      </c>
      <c r="F21" s="60">
        <v>30323000</v>
      </c>
      <c r="G21" s="60">
        <v>253032</v>
      </c>
      <c r="H21" s="60"/>
      <c r="I21" s="60">
        <v>1239164</v>
      </c>
      <c r="J21" s="60">
        <v>1492196</v>
      </c>
      <c r="K21" s="60">
        <v>800157</v>
      </c>
      <c r="L21" s="60">
        <v>1464534</v>
      </c>
      <c r="M21" s="60">
        <v>891515</v>
      </c>
      <c r="N21" s="60">
        <v>3156206</v>
      </c>
      <c r="O21" s="60"/>
      <c r="P21" s="60"/>
      <c r="Q21" s="60"/>
      <c r="R21" s="60"/>
      <c r="S21" s="60"/>
      <c r="T21" s="60"/>
      <c r="U21" s="60"/>
      <c r="V21" s="60"/>
      <c r="W21" s="60">
        <v>4648402</v>
      </c>
      <c r="X21" s="60">
        <v>15161500</v>
      </c>
      <c r="Y21" s="60">
        <v>-10513098</v>
      </c>
      <c r="Z21" s="140">
        <v>-69.34</v>
      </c>
      <c r="AA21" s="62">
        <v>30323000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330305000</v>
      </c>
      <c r="F25" s="219">
        <f t="shared" si="4"/>
        <v>330305000</v>
      </c>
      <c r="G25" s="219">
        <f t="shared" si="4"/>
        <v>11365042</v>
      </c>
      <c r="H25" s="219">
        <f t="shared" si="4"/>
        <v>49634836</v>
      </c>
      <c r="I25" s="219">
        <f t="shared" si="4"/>
        <v>4500323</v>
      </c>
      <c r="J25" s="219">
        <f t="shared" si="4"/>
        <v>65500201</v>
      </c>
      <c r="K25" s="219">
        <f t="shared" si="4"/>
        <v>38347064</v>
      </c>
      <c r="L25" s="219">
        <f t="shared" si="4"/>
        <v>27666583</v>
      </c>
      <c r="M25" s="219">
        <f t="shared" si="4"/>
        <v>27691257</v>
      </c>
      <c r="N25" s="219">
        <f t="shared" si="4"/>
        <v>93704904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159205105</v>
      </c>
      <c r="X25" s="219">
        <f t="shared" si="4"/>
        <v>165152500</v>
      </c>
      <c r="Y25" s="219">
        <f t="shared" si="4"/>
        <v>-5947395</v>
      </c>
      <c r="Z25" s="231">
        <f>+IF(X25&lt;&gt;0,+(Y25/X25)*100,0)</f>
        <v>-3.6011534793599855</v>
      </c>
      <c r="AA25" s="232">
        <f>+AA5+AA9+AA15+AA19+AA24</f>
        <v>330305000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196902000</v>
      </c>
      <c r="F28" s="60">
        <v>196902000</v>
      </c>
      <c r="G28" s="60">
        <v>9387164</v>
      </c>
      <c r="H28" s="60">
        <v>31966734</v>
      </c>
      <c r="I28" s="60">
        <v>3195457</v>
      </c>
      <c r="J28" s="60">
        <v>44549355</v>
      </c>
      <c r="K28" s="60">
        <v>28440363</v>
      </c>
      <c r="L28" s="60">
        <v>15602940</v>
      </c>
      <c r="M28" s="60">
        <v>19240697</v>
      </c>
      <c r="N28" s="60">
        <v>63284000</v>
      </c>
      <c r="O28" s="60"/>
      <c r="P28" s="60"/>
      <c r="Q28" s="60"/>
      <c r="R28" s="60"/>
      <c r="S28" s="60"/>
      <c r="T28" s="60"/>
      <c r="U28" s="60"/>
      <c r="V28" s="60"/>
      <c r="W28" s="60">
        <v>107833355</v>
      </c>
      <c r="X28" s="60">
        <v>98451000</v>
      </c>
      <c r="Y28" s="60">
        <v>9382355</v>
      </c>
      <c r="Z28" s="140">
        <v>9.53</v>
      </c>
      <c r="AA28" s="155">
        <v>196902000</v>
      </c>
    </row>
    <row r="29" spans="1:27" ht="13.5">
      <c r="A29" s="234" t="s">
        <v>134</v>
      </c>
      <c r="B29" s="136"/>
      <c r="C29" s="155"/>
      <c r="D29" s="155"/>
      <c r="E29" s="156">
        <v>71200000</v>
      </c>
      <c r="F29" s="60">
        <v>71200000</v>
      </c>
      <c r="G29" s="60">
        <v>127529</v>
      </c>
      <c r="H29" s="60">
        <v>2032091</v>
      </c>
      <c r="I29" s="60">
        <v>1239164</v>
      </c>
      <c r="J29" s="60">
        <v>3398784</v>
      </c>
      <c r="K29" s="60">
        <v>2021673</v>
      </c>
      <c r="L29" s="60">
        <v>840447</v>
      </c>
      <c r="M29" s="60">
        <v>991898</v>
      </c>
      <c r="N29" s="60">
        <v>3854018</v>
      </c>
      <c r="O29" s="60"/>
      <c r="P29" s="60"/>
      <c r="Q29" s="60"/>
      <c r="R29" s="60"/>
      <c r="S29" s="60"/>
      <c r="T29" s="60"/>
      <c r="U29" s="60"/>
      <c r="V29" s="60"/>
      <c r="W29" s="60">
        <v>7252802</v>
      </c>
      <c r="X29" s="60">
        <v>35600000</v>
      </c>
      <c r="Y29" s="60">
        <v>-28347198</v>
      </c>
      <c r="Z29" s="140">
        <v>-79.63</v>
      </c>
      <c r="AA29" s="62">
        <v>71200000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268102000</v>
      </c>
      <c r="F32" s="77">
        <f t="shared" si="5"/>
        <v>268102000</v>
      </c>
      <c r="G32" s="77">
        <f t="shared" si="5"/>
        <v>9514693</v>
      </c>
      <c r="H32" s="77">
        <f t="shared" si="5"/>
        <v>33998825</v>
      </c>
      <c r="I32" s="77">
        <f t="shared" si="5"/>
        <v>4434621</v>
      </c>
      <c r="J32" s="77">
        <f t="shared" si="5"/>
        <v>47948139</v>
      </c>
      <c r="K32" s="77">
        <f t="shared" si="5"/>
        <v>30462036</v>
      </c>
      <c r="L32" s="77">
        <f t="shared" si="5"/>
        <v>16443387</v>
      </c>
      <c r="M32" s="77">
        <f t="shared" si="5"/>
        <v>20232595</v>
      </c>
      <c r="N32" s="77">
        <f t="shared" si="5"/>
        <v>67138018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115086157</v>
      </c>
      <c r="X32" s="77">
        <f t="shared" si="5"/>
        <v>134051000</v>
      </c>
      <c r="Y32" s="77">
        <f t="shared" si="5"/>
        <v>-18964843</v>
      </c>
      <c r="Z32" s="212">
        <f>+IF(X32&lt;&gt;0,+(Y32/X32)*100,0)</f>
        <v>-14.147483420489218</v>
      </c>
      <c r="AA32" s="79">
        <f>SUM(AA28:AA31)</f>
        <v>268102000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>
        <v>744841</v>
      </c>
      <c r="L33" s="60"/>
      <c r="M33" s="60"/>
      <c r="N33" s="60">
        <v>744841</v>
      </c>
      <c r="O33" s="60"/>
      <c r="P33" s="60"/>
      <c r="Q33" s="60"/>
      <c r="R33" s="60"/>
      <c r="S33" s="60"/>
      <c r="T33" s="60"/>
      <c r="U33" s="60"/>
      <c r="V33" s="60"/>
      <c r="W33" s="60">
        <v>744841</v>
      </c>
      <c r="X33" s="60"/>
      <c r="Y33" s="60">
        <v>744841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8500000</v>
      </c>
      <c r="F34" s="60">
        <v>8500000</v>
      </c>
      <c r="G34" s="60">
        <v>196064</v>
      </c>
      <c r="H34" s="60">
        <v>6598392</v>
      </c>
      <c r="I34" s="60"/>
      <c r="J34" s="60">
        <v>6794456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6794456</v>
      </c>
      <c r="X34" s="60">
        <v>4250000</v>
      </c>
      <c r="Y34" s="60">
        <v>2544456</v>
      </c>
      <c r="Z34" s="140">
        <v>59.87</v>
      </c>
      <c r="AA34" s="62">
        <v>8500000</v>
      </c>
    </row>
    <row r="35" spans="1:27" ht="13.5">
      <c r="A35" s="237" t="s">
        <v>53</v>
      </c>
      <c r="B35" s="136"/>
      <c r="C35" s="155"/>
      <c r="D35" s="155"/>
      <c r="E35" s="156">
        <v>53703000</v>
      </c>
      <c r="F35" s="60">
        <v>53703000</v>
      </c>
      <c r="G35" s="60">
        <v>1654285</v>
      </c>
      <c r="H35" s="60">
        <v>9037619</v>
      </c>
      <c r="I35" s="60">
        <v>65702</v>
      </c>
      <c r="J35" s="60">
        <v>10757606</v>
      </c>
      <c r="K35" s="60">
        <v>7140187</v>
      </c>
      <c r="L35" s="60">
        <v>11223196</v>
      </c>
      <c r="M35" s="60">
        <v>7458662</v>
      </c>
      <c r="N35" s="60">
        <v>25822045</v>
      </c>
      <c r="O35" s="60"/>
      <c r="P35" s="60"/>
      <c r="Q35" s="60"/>
      <c r="R35" s="60"/>
      <c r="S35" s="60"/>
      <c r="T35" s="60"/>
      <c r="U35" s="60"/>
      <c r="V35" s="60"/>
      <c r="W35" s="60">
        <v>36579651</v>
      </c>
      <c r="X35" s="60">
        <v>26851500</v>
      </c>
      <c r="Y35" s="60">
        <v>9728151</v>
      </c>
      <c r="Z35" s="140">
        <v>36.23</v>
      </c>
      <c r="AA35" s="62">
        <v>53703000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330305000</v>
      </c>
      <c r="F36" s="220">
        <f t="shared" si="6"/>
        <v>330305000</v>
      </c>
      <c r="G36" s="220">
        <f t="shared" si="6"/>
        <v>11365042</v>
      </c>
      <c r="H36" s="220">
        <f t="shared" si="6"/>
        <v>49634836</v>
      </c>
      <c r="I36" s="220">
        <f t="shared" si="6"/>
        <v>4500323</v>
      </c>
      <c r="J36" s="220">
        <f t="shared" si="6"/>
        <v>65500201</v>
      </c>
      <c r="K36" s="220">
        <f t="shared" si="6"/>
        <v>38347064</v>
      </c>
      <c r="L36" s="220">
        <f t="shared" si="6"/>
        <v>27666583</v>
      </c>
      <c r="M36" s="220">
        <f t="shared" si="6"/>
        <v>27691257</v>
      </c>
      <c r="N36" s="220">
        <f t="shared" si="6"/>
        <v>93704904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159205105</v>
      </c>
      <c r="X36" s="220">
        <f t="shared" si="6"/>
        <v>165152500</v>
      </c>
      <c r="Y36" s="220">
        <f t="shared" si="6"/>
        <v>-5947395</v>
      </c>
      <c r="Z36" s="221">
        <f>+IF(X36&lt;&gt;0,+(Y36/X36)*100,0)</f>
        <v>-3.6011534793599855</v>
      </c>
      <c r="AA36" s="239">
        <f>SUM(AA32:AA35)</f>
        <v>330305000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34668742</v>
      </c>
      <c r="D6" s="155"/>
      <c r="E6" s="59">
        <v>10579330</v>
      </c>
      <c r="F6" s="60">
        <v>10579330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5289665</v>
      </c>
      <c r="Y6" s="60">
        <v>-5289665</v>
      </c>
      <c r="Z6" s="140">
        <v>-100</v>
      </c>
      <c r="AA6" s="62">
        <v>10579330</v>
      </c>
    </row>
    <row r="7" spans="1:27" ht="13.5">
      <c r="A7" s="249" t="s">
        <v>144</v>
      </c>
      <c r="B7" s="182"/>
      <c r="C7" s="155"/>
      <c r="D7" s="155"/>
      <c r="E7" s="59">
        <v>15122297</v>
      </c>
      <c r="F7" s="60">
        <v>15122297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7561149</v>
      </c>
      <c r="Y7" s="60">
        <v>-7561149</v>
      </c>
      <c r="Z7" s="140">
        <v>-100</v>
      </c>
      <c r="AA7" s="62">
        <v>15122297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70128390</v>
      </c>
      <c r="D9" s="155"/>
      <c r="E9" s="59">
        <v>5847168</v>
      </c>
      <c r="F9" s="60">
        <v>5847168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2923584</v>
      </c>
      <c r="Y9" s="60">
        <v>-2923584</v>
      </c>
      <c r="Z9" s="140">
        <v>-100</v>
      </c>
      <c r="AA9" s="62">
        <v>5847168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9472078</v>
      </c>
      <c r="D11" s="155"/>
      <c r="E11" s="59">
        <v>7544562</v>
      </c>
      <c r="F11" s="60">
        <v>7544562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3772281</v>
      </c>
      <c r="Y11" s="60">
        <v>-3772281</v>
      </c>
      <c r="Z11" s="140">
        <v>-100</v>
      </c>
      <c r="AA11" s="62">
        <v>7544562</v>
      </c>
    </row>
    <row r="12" spans="1:27" ht="13.5">
      <c r="A12" s="250" t="s">
        <v>56</v>
      </c>
      <c r="B12" s="251"/>
      <c r="C12" s="168">
        <f aca="true" t="shared" si="0" ref="C12:Y12">SUM(C6:C11)</f>
        <v>114269210</v>
      </c>
      <c r="D12" s="168">
        <f>SUM(D6:D11)</f>
        <v>0</v>
      </c>
      <c r="E12" s="72">
        <f t="shared" si="0"/>
        <v>39093357</v>
      </c>
      <c r="F12" s="73">
        <f t="shared" si="0"/>
        <v>39093357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19546679</v>
      </c>
      <c r="Y12" s="73">
        <f t="shared" si="0"/>
        <v>-19546679</v>
      </c>
      <c r="Z12" s="170">
        <f>+IF(X12&lt;&gt;0,+(Y12/X12)*100,0)</f>
        <v>-100</v>
      </c>
      <c r="AA12" s="74">
        <f>SUM(AA6:AA11)</f>
        <v>39093357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1750376209</v>
      </c>
      <c r="D19" s="155"/>
      <c r="E19" s="59">
        <v>301496816</v>
      </c>
      <c r="F19" s="60">
        <v>301496816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150748408</v>
      </c>
      <c r="Y19" s="60">
        <v>-150748408</v>
      </c>
      <c r="Z19" s="140">
        <v>-100</v>
      </c>
      <c r="AA19" s="62">
        <v>301496816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1682969</v>
      </c>
      <c r="F23" s="60">
        <v>1682969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841485</v>
      </c>
      <c r="Y23" s="159">
        <v>-841485</v>
      </c>
      <c r="Z23" s="141">
        <v>-100</v>
      </c>
      <c r="AA23" s="225">
        <v>1682969</v>
      </c>
    </row>
    <row r="24" spans="1:27" ht="13.5">
      <c r="A24" s="250" t="s">
        <v>57</v>
      </c>
      <c r="B24" s="253"/>
      <c r="C24" s="168">
        <f aca="true" t="shared" si="1" ref="C24:Y24">SUM(C15:C23)</f>
        <v>1750376209</v>
      </c>
      <c r="D24" s="168">
        <f>SUM(D15:D23)</f>
        <v>0</v>
      </c>
      <c r="E24" s="76">
        <f t="shared" si="1"/>
        <v>303179785</v>
      </c>
      <c r="F24" s="77">
        <f t="shared" si="1"/>
        <v>303179785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151589893</v>
      </c>
      <c r="Y24" s="77">
        <f t="shared" si="1"/>
        <v>-151589893</v>
      </c>
      <c r="Z24" s="212">
        <f>+IF(X24&lt;&gt;0,+(Y24/X24)*100,0)</f>
        <v>-100</v>
      </c>
      <c r="AA24" s="79">
        <f>SUM(AA15:AA23)</f>
        <v>303179785</v>
      </c>
    </row>
    <row r="25" spans="1:27" ht="13.5">
      <c r="A25" s="250" t="s">
        <v>159</v>
      </c>
      <c r="B25" s="251"/>
      <c r="C25" s="168">
        <f aca="true" t="shared" si="2" ref="C25:Y25">+C12+C24</f>
        <v>1864645419</v>
      </c>
      <c r="D25" s="168">
        <f>+D12+D24</f>
        <v>0</v>
      </c>
      <c r="E25" s="72">
        <f t="shared" si="2"/>
        <v>342273142</v>
      </c>
      <c r="F25" s="73">
        <f t="shared" si="2"/>
        <v>342273142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171136572</v>
      </c>
      <c r="Y25" s="73">
        <f t="shared" si="2"/>
        <v>-171136572</v>
      </c>
      <c r="Z25" s="170">
        <f>+IF(X25&lt;&gt;0,+(Y25/X25)*100,0)</f>
        <v>-100</v>
      </c>
      <c r="AA25" s="74">
        <f>+AA12+AA24</f>
        <v>342273142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663046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359732471</v>
      </c>
      <c r="D32" s="155"/>
      <c r="E32" s="59">
        <v>192457533</v>
      </c>
      <c r="F32" s="60">
        <v>192457533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96228767</v>
      </c>
      <c r="Y32" s="60">
        <v>-96228767</v>
      </c>
      <c r="Z32" s="140">
        <v>-100</v>
      </c>
      <c r="AA32" s="62">
        <v>192457533</v>
      </c>
    </row>
    <row r="33" spans="1:27" ht="13.5">
      <c r="A33" s="249" t="s">
        <v>165</v>
      </c>
      <c r="B33" s="182"/>
      <c r="C33" s="155">
        <v>16310499</v>
      </c>
      <c r="D33" s="155"/>
      <c r="E33" s="59">
        <v>49044413</v>
      </c>
      <c r="F33" s="60">
        <v>49044413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24522207</v>
      </c>
      <c r="Y33" s="60">
        <v>-24522207</v>
      </c>
      <c r="Z33" s="140">
        <v>-100</v>
      </c>
      <c r="AA33" s="62">
        <v>49044413</v>
      </c>
    </row>
    <row r="34" spans="1:27" ht="13.5">
      <c r="A34" s="250" t="s">
        <v>58</v>
      </c>
      <c r="B34" s="251"/>
      <c r="C34" s="168">
        <f aca="true" t="shared" si="3" ref="C34:Y34">SUM(C29:C33)</f>
        <v>376706016</v>
      </c>
      <c r="D34" s="168">
        <f>SUM(D29:D33)</f>
        <v>0</v>
      </c>
      <c r="E34" s="72">
        <f t="shared" si="3"/>
        <v>241501946</v>
      </c>
      <c r="F34" s="73">
        <f t="shared" si="3"/>
        <v>241501946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120750974</v>
      </c>
      <c r="Y34" s="73">
        <f t="shared" si="3"/>
        <v>-120750974</v>
      </c>
      <c r="Z34" s="170">
        <f>+IF(X34&lt;&gt;0,+(Y34/X34)*100,0)</f>
        <v>-100</v>
      </c>
      <c r="AA34" s="74">
        <f>SUM(AA29:AA33)</f>
        <v>241501946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19955827</v>
      </c>
      <c r="F37" s="60">
        <v>19955827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9977914</v>
      </c>
      <c r="Y37" s="60">
        <v>-9977914</v>
      </c>
      <c r="Z37" s="140">
        <v>-100</v>
      </c>
      <c r="AA37" s="62">
        <v>19955827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19955827</v>
      </c>
      <c r="F39" s="77">
        <f t="shared" si="4"/>
        <v>19955827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9977914</v>
      </c>
      <c r="Y39" s="77">
        <f t="shared" si="4"/>
        <v>-9977914</v>
      </c>
      <c r="Z39" s="212">
        <f>+IF(X39&lt;&gt;0,+(Y39/X39)*100,0)</f>
        <v>-100</v>
      </c>
      <c r="AA39" s="79">
        <f>SUM(AA37:AA38)</f>
        <v>19955827</v>
      </c>
    </row>
    <row r="40" spans="1:27" ht="13.5">
      <c r="A40" s="250" t="s">
        <v>167</v>
      </c>
      <c r="B40" s="251"/>
      <c r="C40" s="168">
        <f aca="true" t="shared" si="5" ref="C40:Y40">+C34+C39</f>
        <v>376706016</v>
      </c>
      <c r="D40" s="168">
        <f>+D34+D39</f>
        <v>0</v>
      </c>
      <c r="E40" s="72">
        <f t="shared" si="5"/>
        <v>261457773</v>
      </c>
      <c r="F40" s="73">
        <f t="shared" si="5"/>
        <v>261457773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130728888</v>
      </c>
      <c r="Y40" s="73">
        <f t="shared" si="5"/>
        <v>-130728888</v>
      </c>
      <c r="Z40" s="170">
        <f>+IF(X40&lt;&gt;0,+(Y40/X40)*100,0)</f>
        <v>-100</v>
      </c>
      <c r="AA40" s="74">
        <f>+AA34+AA39</f>
        <v>261457773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1487939403</v>
      </c>
      <c r="D42" s="257">
        <f>+D25-D40</f>
        <v>0</v>
      </c>
      <c r="E42" s="258">
        <f t="shared" si="6"/>
        <v>80815369</v>
      </c>
      <c r="F42" s="259">
        <f t="shared" si="6"/>
        <v>80815369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40407684</v>
      </c>
      <c r="Y42" s="259">
        <f t="shared" si="6"/>
        <v>-40407684</v>
      </c>
      <c r="Z42" s="260">
        <f>+IF(X42&lt;&gt;0,+(Y42/X42)*100,0)</f>
        <v>-100</v>
      </c>
      <c r="AA42" s="261">
        <f>+AA25-AA40</f>
        <v>80815369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1486256446</v>
      </c>
      <c r="D45" s="155"/>
      <c r="E45" s="59">
        <v>80815369</v>
      </c>
      <c r="F45" s="60">
        <v>80815369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40407685</v>
      </c>
      <c r="Y45" s="60">
        <v>-40407685</v>
      </c>
      <c r="Z45" s="139">
        <v>-100</v>
      </c>
      <c r="AA45" s="62">
        <v>80815369</v>
      </c>
    </row>
    <row r="46" spans="1:27" ht="13.5">
      <c r="A46" s="249" t="s">
        <v>171</v>
      </c>
      <c r="B46" s="182"/>
      <c r="C46" s="155">
        <v>1682957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1487939403</v>
      </c>
      <c r="D48" s="217">
        <f>SUM(D45:D47)</f>
        <v>0</v>
      </c>
      <c r="E48" s="264">
        <f t="shared" si="7"/>
        <v>80815369</v>
      </c>
      <c r="F48" s="219">
        <f t="shared" si="7"/>
        <v>80815369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40407685</v>
      </c>
      <c r="Y48" s="219">
        <f t="shared" si="7"/>
        <v>-40407685</v>
      </c>
      <c r="Z48" s="265">
        <f>+IF(X48&lt;&gt;0,+(Y48/X48)*100,0)</f>
        <v>-100</v>
      </c>
      <c r="AA48" s="232">
        <f>SUM(AA45:AA47)</f>
        <v>80815369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4916998</v>
      </c>
      <c r="D6" s="155"/>
      <c r="E6" s="59">
        <v>11727001</v>
      </c>
      <c r="F6" s="60">
        <v>11727001</v>
      </c>
      <c r="G6" s="60">
        <v>783279</v>
      </c>
      <c r="H6" s="60">
        <v>51021558</v>
      </c>
      <c r="I6" s="60">
        <v>1120771</v>
      </c>
      <c r="J6" s="60">
        <v>52925608</v>
      </c>
      <c r="K6" s="60">
        <v>552564</v>
      </c>
      <c r="L6" s="60">
        <v>50601544</v>
      </c>
      <c r="M6" s="60">
        <v>54022053</v>
      </c>
      <c r="N6" s="60">
        <v>105176161</v>
      </c>
      <c r="O6" s="60"/>
      <c r="P6" s="60"/>
      <c r="Q6" s="60"/>
      <c r="R6" s="60"/>
      <c r="S6" s="60"/>
      <c r="T6" s="60"/>
      <c r="U6" s="60"/>
      <c r="V6" s="60"/>
      <c r="W6" s="60">
        <v>158101769</v>
      </c>
      <c r="X6" s="60">
        <v>5863500</v>
      </c>
      <c r="Y6" s="60">
        <v>152238269</v>
      </c>
      <c r="Z6" s="140">
        <v>2596.37</v>
      </c>
      <c r="AA6" s="62">
        <v>11727001</v>
      </c>
    </row>
    <row r="7" spans="1:27" ht="13.5">
      <c r="A7" s="249" t="s">
        <v>178</v>
      </c>
      <c r="B7" s="182"/>
      <c r="C7" s="155">
        <v>375458695</v>
      </c>
      <c r="D7" s="155"/>
      <c r="E7" s="59">
        <v>443935999</v>
      </c>
      <c r="F7" s="60">
        <v>443935999</v>
      </c>
      <c r="G7" s="60">
        <v>178007000</v>
      </c>
      <c r="H7" s="60">
        <v>2540000</v>
      </c>
      <c r="I7" s="60">
        <v>6000000</v>
      </c>
      <c r="J7" s="60">
        <v>186547000</v>
      </c>
      <c r="K7" s="60">
        <v>6000000</v>
      </c>
      <c r="L7" s="60">
        <v>307177</v>
      </c>
      <c r="M7" s="60">
        <v>142165000</v>
      </c>
      <c r="N7" s="60">
        <v>148472177</v>
      </c>
      <c r="O7" s="60"/>
      <c r="P7" s="60"/>
      <c r="Q7" s="60"/>
      <c r="R7" s="60"/>
      <c r="S7" s="60"/>
      <c r="T7" s="60"/>
      <c r="U7" s="60"/>
      <c r="V7" s="60"/>
      <c r="W7" s="60">
        <v>335019177</v>
      </c>
      <c r="X7" s="60">
        <v>300620666</v>
      </c>
      <c r="Y7" s="60">
        <v>34398511</v>
      </c>
      <c r="Z7" s="140">
        <v>11.44</v>
      </c>
      <c r="AA7" s="62">
        <v>443935999</v>
      </c>
    </row>
    <row r="8" spans="1:27" ht="13.5">
      <c r="A8" s="249" t="s">
        <v>179</v>
      </c>
      <c r="B8" s="182"/>
      <c r="C8" s="155"/>
      <c r="D8" s="155"/>
      <c r="E8" s="59">
        <v>338102000</v>
      </c>
      <c r="F8" s="60">
        <v>338102000</v>
      </c>
      <c r="G8" s="60">
        <v>89750000</v>
      </c>
      <c r="H8" s="60">
        <v>4000000</v>
      </c>
      <c r="I8" s="60">
        <v>4575843</v>
      </c>
      <c r="J8" s="60">
        <v>98325843</v>
      </c>
      <c r="K8" s="60">
        <v>94987891</v>
      </c>
      <c r="L8" s="60"/>
      <c r="M8" s="60">
        <v>38772197</v>
      </c>
      <c r="N8" s="60">
        <v>133760088</v>
      </c>
      <c r="O8" s="60"/>
      <c r="P8" s="60"/>
      <c r="Q8" s="60"/>
      <c r="R8" s="60"/>
      <c r="S8" s="60"/>
      <c r="T8" s="60"/>
      <c r="U8" s="60"/>
      <c r="V8" s="60"/>
      <c r="W8" s="60">
        <v>232085931</v>
      </c>
      <c r="X8" s="60">
        <v>297868000</v>
      </c>
      <c r="Y8" s="60">
        <v>-65782069</v>
      </c>
      <c r="Z8" s="140">
        <v>-22.08</v>
      </c>
      <c r="AA8" s="62">
        <v>338102000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>
        <v>71918</v>
      </c>
      <c r="M9" s="60">
        <v>2275</v>
      </c>
      <c r="N9" s="60">
        <v>74193</v>
      </c>
      <c r="O9" s="60"/>
      <c r="P9" s="60"/>
      <c r="Q9" s="60"/>
      <c r="R9" s="60"/>
      <c r="S9" s="60"/>
      <c r="T9" s="60"/>
      <c r="U9" s="60"/>
      <c r="V9" s="60"/>
      <c r="W9" s="60">
        <v>74193</v>
      </c>
      <c r="X9" s="60"/>
      <c r="Y9" s="60">
        <v>74193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-236573163</v>
      </c>
      <c r="D12" s="155"/>
      <c r="E12" s="59">
        <v>-365460000</v>
      </c>
      <c r="F12" s="60">
        <v>-365460000</v>
      </c>
      <c r="G12" s="60">
        <v>-88508182</v>
      </c>
      <c r="H12" s="60">
        <v>-102973786</v>
      </c>
      <c r="I12" s="60">
        <v>-31585333</v>
      </c>
      <c r="J12" s="60">
        <v>-223067301</v>
      </c>
      <c r="K12" s="60">
        <v>-53243977</v>
      </c>
      <c r="L12" s="60">
        <v>-68620628</v>
      </c>
      <c r="M12" s="60">
        <v>-141389359</v>
      </c>
      <c r="N12" s="60">
        <v>-263253964</v>
      </c>
      <c r="O12" s="60"/>
      <c r="P12" s="60"/>
      <c r="Q12" s="60"/>
      <c r="R12" s="60"/>
      <c r="S12" s="60"/>
      <c r="T12" s="60"/>
      <c r="U12" s="60"/>
      <c r="V12" s="60"/>
      <c r="W12" s="60">
        <v>-486321265</v>
      </c>
      <c r="X12" s="60">
        <v>-182730000</v>
      </c>
      <c r="Y12" s="60">
        <v>-303591265</v>
      </c>
      <c r="Z12" s="140">
        <v>166.14</v>
      </c>
      <c r="AA12" s="62">
        <v>-365460000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340909622</v>
      </c>
      <c r="D14" s="155"/>
      <c r="E14" s="59">
        <v>-36500000</v>
      </c>
      <c r="F14" s="60">
        <v>-36500000</v>
      </c>
      <c r="G14" s="60">
        <v>-1656664</v>
      </c>
      <c r="H14" s="60">
        <v>-2065342</v>
      </c>
      <c r="I14" s="60">
        <v>-14800</v>
      </c>
      <c r="J14" s="60">
        <v>-3736806</v>
      </c>
      <c r="K14" s="60">
        <v>-35566</v>
      </c>
      <c r="L14" s="60">
        <v>-362920</v>
      </c>
      <c r="M14" s="60">
        <v>-6888180</v>
      </c>
      <c r="N14" s="60">
        <v>-7286666</v>
      </c>
      <c r="O14" s="60"/>
      <c r="P14" s="60"/>
      <c r="Q14" s="60"/>
      <c r="R14" s="60"/>
      <c r="S14" s="60"/>
      <c r="T14" s="60"/>
      <c r="U14" s="60"/>
      <c r="V14" s="60"/>
      <c r="W14" s="60">
        <v>-11023472</v>
      </c>
      <c r="X14" s="60">
        <v>-24500000</v>
      </c>
      <c r="Y14" s="60">
        <v>13476528</v>
      </c>
      <c r="Z14" s="140">
        <v>-55.01</v>
      </c>
      <c r="AA14" s="62">
        <v>-36500000</v>
      </c>
    </row>
    <row r="15" spans="1:27" ht="13.5">
      <c r="A15" s="250" t="s">
        <v>184</v>
      </c>
      <c r="B15" s="251"/>
      <c r="C15" s="168">
        <f aca="true" t="shared" si="0" ref="C15:Y15">SUM(C6:C14)</f>
        <v>484712152</v>
      </c>
      <c r="D15" s="168">
        <f>SUM(D6:D14)</f>
        <v>0</v>
      </c>
      <c r="E15" s="72">
        <f t="shared" si="0"/>
        <v>391805000</v>
      </c>
      <c r="F15" s="73">
        <f t="shared" si="0"/>
        <v>391805000</v>
      </c>
      <c r="G15" s="73">
        <f t="shared" si="0"/>
        <v>178375433</v>
      </c>
      <c r="H15" s="73">
        <f t="shared" si="0"/>
        <v>-47477570</v>
      </c>
      <c r="I15" s="73">
        <f t="shared" si="0"/>
        <v>-19903519</v>
      </c>
      <c r="J15" s="73">
        <f t="shared" si="0"/>
        <v>110994344</v>
      </c>
      <c r="K15" s="73">
        <f t="shared" si="0"/>
        <v>48260912</v>
      </c>
      <c r="L15" s="73">
        <f t="shared" si="0"/>
        <v>-18002909</v>
      </c>
      <c r="M15" s="73">
        <f t="shared" si="0"/>
        <v>86683986</v>
      </c>
      <c r="N15" s="73">
        <f t="shared" si="0"/>
        <v>116941989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227936333</v>
      </c>
      <c r="X15" s="73">
        <f t="shared" si="0"/>
        <v>397122166</v>
      </c>
      <c r="Y15" s="73">
        <f t="shared" si="0"/>
        <v>-169185833</v>
      </c>
      <c r="Z15" s="170">
        <f>+IF(X15&lt;&gt;0,+(Y15/X15)*100,0)</f>
        <v>-42.60296893122808</v>
      </c>
      <c r="AA15" s="74">
        <f>SUM(AA6:AA14)</f>
        <v>391805000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5152853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469670393</v>
      </c>
      <c r="D24" s="155"/>
      <c r="E24" s="59">
        <v>-330305000</v>
      </c>
      <c r="F24" s="60">
        <v>-330305000</v>
      </c>
      <c r="G24" s="60">
        <v>-78227864</v>
      </c>
      <c r="H24" s="60">
        <v>-56362247</v>
      </c>
      <c r="I24" s="60">
        <v>-4500323</v>
      </c>
      <c r="J24" s="60">
        <v>-139090434</v>
      </c>
      <c r="K24" s="60">
        <v>-10412961</v>
      </c>
      <c r="L24" s="60">
        <v>-16968393</v>
      </c>
      <c r="M24" s="60">
        <v>-81383462</v>
      </c>
      <c r="N24" s="60">
        <v>-108764816</v>
      </c>
      <c r="O24" s="60"/>
      <c r="P24" s="60"/>
      <c r="Q24" s="60"/>
      <c r="R24" s="60"/>
      <c r="S24" s="60"/>
      <c r="T24" s="60"/>
      <c r="U24" s="60"/>
      <c r="V24" s="60"/>
      <c r="W24" s="60">
        <v>-247855250</v>
      </c>
      <c r="X24" s="60">
        <v>-165152502</v>
      </c>
      <c r="Y24" s="60">
        <v>-82702748</v>
      </c>
      <c r="Z24" s="140">
        <v>50.08</v>
      </c>
      <c r="AA24" s="62">
        <v>-330305000</v>
      </c>
    </row>
    <row r="25" spans="1:27" ht="13.5">
      <c r="A25" s="250" t="s">
        <v>191</v>
      </c>
      <c r="B25" s="251"/>
      <c r="C25" s="168">
        <f aca="true" t="shared" si="1" ref="C25:Y25">SUM(C19:C24)</f>
        <v>474823246</v>
      </c>
      <c r="D25" s="168">
        <f>SUM(D19:D24)</f>
        <v>0</v>
      </c>
      <c r="E25" s="72">
        <f t="shared" si="1"/>
        <v>-330305000</v>
      </c>
      <c r="F25" s="73">
        <f t="shared" si="1"/>
        <v>-330305000</v>
      </c>
      <c r="G25" s="73">
        <f t="shared" si="1"/>
        <v>-78227864</v>
      </c>
      <c r="H25" s="73">
        <f t="shared" si="1"/>
        <v>-56362247</v>
      </c>
      <c r="I25" s="73">
        <f t="shared" si="1"/>
        <v>-4500323</v>
      </c>
      <c r="J25" s="73">
        <f t="shared" si="1"/>
        <v>-139090434</v>
      </c>
      <c r="K25" s="73">
        <f t="shared" si="1"/>
        <v>-10412961</v>
      </c>
      <c r="L25" s="73">
        <f t="shared" si="1"/>
        <v>-16968393</v>
      </c>
      <c r="M25" s="73">
        <f t="shared" si="1"/>
        <v>-81383462</v>
      </c>
      <c r="N25" s="73">
        <f t="shared" si="1"/>
        <v>-108764816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-247855250</v>
      </c>
      <c r="X25" s="73">
        <f t="shared" si="1"/>
        <v>-165152502</v>
      </c>
      <c r="Y25" s="73">
        <f t="shared" si="1"/>
        <v>-82702748</v>
      </c>
      <c r="Z25" s="170">
        <f>+IF(X25&lt;&gt;0,+(Y25/X25)*100,0)</f>
        <v>50.07659405608036</v>
      </c>
      <c r="AA25" s="74">
        <f>SUM(AA19:AA24)</f>
        <v>-330305000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8500000</v>
      </c>
      <c r="F30" s="60">
        <v>8500000</v>
      </c>
      <c r="G30" s="60">
        <v>23711955</v>
      </c>
      <c r="H30" s="60">
        <v>38881545</v>
      </c>
      <c r="I30" s="60"/>
      <c r="J30" s="60">
        <v>62593500</v>
      </c>
      <c r="K30" s="60"/>
      <c r="L30" s="60"/>
      <c r="M30" s="60">
        <v>10864759</v>
      </c>
      <c r="N30" s="60">
        <v>10864759</v>
      </c>
      <c r="O30" s="60"/>
      <c r="P30" s="60"/>
      <c r="Q30" s="60"/>
      <c r="R30" s="60"/>
      <c r="S30" s="60"/>
      <c r="T30" s="60"/>
      <c r="U30" s="60"/>
      <c r="V30" s="60"/>
      <c r="W30" s="60">
        <v>73458259</v>
      </c>
      <c r="X30" s="60">
        <v>8500000</v>
      </c>
      <c r="Y30" s="60">
        <v>64958259</v>
      </c>
      <c r="Z30" s="140">
        <v>764.21</v>
      </c>
      <c r="AA30" s="62">
        <v>8500000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-70000000</v>
      </c>
      <c r="F33" s="60">
        <v>-70000000</v>
      </c>
      <c r="G33" s="60">
        <v>-25223494</v>
      </c>
      <c r="H33" s="60"/>
      <c r="I33" s="60"/>
      <c r="J33" s="60">
        <v>-25223494</v>
      </c>
      <c r="K33" s="60"/>
      <c r="L33" s="60">
        <v>-25176762</v>
      </c>
      <c r="M33" s="60"/>
      <c r="N33" s="60">
        <v>-25176762</v>
      </c>
      <c r="O33" s="60"/>
      <c r="P33" s="60"/>
      <c r="Q33" s="60"/>
      <c r="R33" s="60"/>
      <c r="S33" s="60"/>
      <c r="T33" s="60"/>
      <c r="U33" s="60"/>
      <c r="V33" s="60"/>
      <c r="W33" s="60">
        <v>-50400256</v>
      </c>
      <c r="X33" s="60">
        <v>-35000000</v>
      </c>
      <c r="Y33" s="60">
        <v>-15400256</v>
      </c>
      <c r="Z33" s="140">
        <v>44</v>
      </c>
      <c r="AA33" s="62">
        <v>-70000000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-61500000</v>
      </c>
      <c r="F34" s="73">
        <f t="shared" si="2"/>
        <v>-61500000</v>
      </c>
      <c r="G34" s="73">
        <f t="shared" si="2"/>
        <v>-1511539</v>
      </c>
      <c r="H34" s="73">
        <f t="shared" si="2"/>
        <v>38881545</v>
      </c>
      <c r="I34" s="73">
        <f t="shared" si="2"/>
        <v>0</v>
      </c>
      <c r="J34" s="73">
        <f t="shared" si="2"/>
        <v>37370006</v>
      </c>
      <c r="K34" s="73">
        <f t="shared" si="2"/>
        <v>0</v>
      </c>
      <c r="L34" s="73">
        <f t="shared" si="2"/>
        <v>-25176762</v>
      </c>
      <c r="M34" s="73">
        <f t="shared" si="2"/>
        <v>10864759</v>
      </c>
      <c r="N34" s="73">
        <f t="shared" si="2"/>
        <v>-14312003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23058003</v>
      </c>
      <c r="X34" s="73">
        <f t="shared" si="2"/>
        <v>-26500000</v>
      </c>
      <c r="Y34" s="73">
        <f t="shared" si="2"/>
        <v>49558003</v>
      </c>
      <c r="Z34" s="170">
        <f>+IF(X34&lt;&gt;0,+(Y34/X34)*100,0)</f>
        <v>-187.0113320754717</v>
      </c>
      <c r="AA34" s="74">
        <f>SUM(AA29:AA33)</f>
        <v>-61500000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959535398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98636030</v>
      </c>
      <c r="H36" s="100">
        <f t="shared" si="3"/>
        <v>-64958272</v>
      </c>
      <c r="I36" s="100">
        <f t="shared" si="3"/>
        <v>-24403842</v>
      </c>
      <c r="J36" s="100">
        <f t="shared" si="3"/>
        <v>9273916</v>
      </c>
      <c r="K36" s="100">
        <f t="shared" si="3"/>
        <v>37847951</v>
      </c>
      <c r="L36" s="100">
        <f t="shared" si="3"/>
        <v>-60148064</v>
      </c>
      <c r="M36" s="100">
        <f t="shared" si="3"/>
        <v>16165283</v>
      </c>
      <c r="N36" s="100">
        <f t="shared" si="3"/>
        <v>-6134830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3139086</v>
      </c>
      <c r="X36" s="100">
        <f t="shared" si="3"/>
        <v>205469664</v>
      </c>
      <c r="Y36" s="100">
        <f t="shared" si="3"/>
        <v>-202330578</v>
      </c>
      <c r="Z36" s="137">
        <f>+IF(X36&lt;&gt;0,+(Y36/X36)*100,0)</f>
        <v>-98.47223870478516</v>
      </c>
      <c r="AA36" s="102">
        <f>+AA15+AA25+AA34</f>
        <v>0</v>
      </c>
    </row>
    <row r="37" spans="1:27" ht="13.5">
      <c r="A37" s="249" t="s">
        <v>199</v>
      </c>
      <c r="B37" s="182"/>
      <c r="C37" s="153">
        <v>90639589</v>
      </c>
      <c r="D37" s="153"/>
      <c r="E37" s="99"/>
      <c r="F37" s="100"/>
      <c r="G37" s="100">
        <v>-74136</v>
      </c>
      <c r="H37" s="100">
        <v>98561894</v>
      </c>
      <c r="I37" s="100">
        <v>33603622</v>
      </c>
      <c r="J37" s="100">
        <v>-74136</v>
      </c>
      <c r="K37" s="100">
        <v>9199780</v>
      </c>
      <c r="L37" s="100">
        <v>47047731</v>
      </c>
      <c r="M37" s="100">
        <v>-13100333</v>
      </c>
      <c r="N37" s="100">
        <v>9199780</v>
      </c>
      <c r="O37" s="100"/>
      <c r="P37" s="100"/>
      <c r="Q37" s="100"/>
      <c r="R37" s="100"/>
      <c r="S37" s="100"/>
      <c r="T37" s="100"/>
      <c r="U37" s="100"/>
      <c r="V37" s="100"/>
      <c r="W37" s="100">
        <v>-74136</v>
      </c>
      <c r="X37" s="100"/>
      <c r="Y37" s="100">
        <v>-74136</v>
      </c>
      <c r="Z37" s="137"/>
      <c r="AA37" s="102"/>
    </row>
    <row r="38" spans="1:27" ht="13.5">
      <c r="A38" s="269" t="s">
        <v>200</v>
      </c>
      <c r="B38" s="256"/>
      <c r="C38" s="257">
        <v>1050174987</v>
      </c>
      <c r="D38" s="257"/>
      <c r="E38" s="258"/>
      <c r="F38" s="259"/>
      <c r="G38" s="259">
        <v>98561894</v>
      </c>
      <c r="H38" s="259">
        <v>33603622</v>
      </c>
      <c r="I38" s="259">
        <v>9199780</v>
      </c>
      <c r="J38" s="259">
        <v>9199780</v>
      </c>
      <c r="K38" s="259">
        <v>47047731</v>
      </c>
      <c r="L38" s="259">
        <v>-13100333</v>
      </c>
      <c r="M38" s="259">
        <v>3064950</v>
      </c>
      <c r="N38" s="259">
        <v>3064950</v>
      </c>
      <c r="O38" s="259"/>
      <c r="P38" s="259"/>
      <c r="Q38" s="259"/>
      <c r="R38" s="259"/>
      <c r="S38" s="259"/>
      <c r="T38" s="259"/>
      <c r="U38" s="259"/>
      <c r="V38" s="259"/>
      <c r="W38" s="259">
        <v>3064950</v>
      </c>
      <c r="X38" s="259">
        <v>205469664</v>
      </c>
      <c r="Y38" s="259">
        <v>-202404714</v>
      </c>
      <c r="Z38" s="260">
        <v>-98.51</v>
      </c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330305000</v>
      </c>
      <c r="F5" s="106">
        <f t="shared" si="0"/>
        <v>330305000</v>
      </c>
      <c r="G5" s="106">
        <f t="shared" si="0"/>
        <v>11365042</v>
      </c>
      <c r="H5" s="106">
        <f t="shared" si="0"/>
        <v>49634836</v>
      </c>
      <c r="I5" s="106">
        <f t="shared" si="0"/>
        <v>4500323</v>
      </c>
      <c r="J5" s="106">
        <f t="shared" si="0"/>
        <v>65500201</v>
      </c>
      <c r="K5" s="106">
        <f t="shared" si="0"/>
        <v>38347064</v>
      </c>
      <c r="L5" s="106">
        <f t="shared" si="0"/>
        <v>27666583</v>
      </c>
      <c r="M5" s="106">
        <f t="shared" si="0"/>
        <v>27691257</v>
      </c>
      <c r="N5" s="106">
        <f t="shared" si="0"/>
        <v>93704904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159205105</v>
      </c>
      <c r="X5" s="106">
        <f t="shared" si="0"/>
        <v>165152500</v>
      </c>
      <c r="Y5" s="106">
        <f t="shared" si="0"/>
        <v>-5947395</v>
      </c>
      <c r="Z5" s="201">
        <f>+IF(X5&lt;&gt;0,+(Y5/X5)*100,0)</f>
        <v>-3.6011534793599855</v>
      </c>
      <c r="AA5" s="199">
        <f>SUM(AA11:AA18)</f>
        <v>330305000</v>
      </c>
    </row>
    <row r="6" spans="1:27" ht="13.5">
      <c r="A6" s="291" t="s">
        <v>204</v>
      </c>
      <c r="B6" s="142"/>
      <c r="C6" s="62"/>
      <c r="D6" s="156"/>
      <c r="E6" s="60">
        <v>9985000</v>
      </c>
      <c r="F6" s="60">
        <v>9985000</v>
      </c>
      <c r="G6" s="60"/>
      <c r="H6" s="60">
        <v>2593086</v>
      </c>
      <c r="I6" s="60"/>
      <c r="J6" s="60">
        <v>2593086</v>
      </c>
      <c r="K6" s="60">
        <v>3450590</v>
      </c>
      <c r="L6" s="60">
        <v>754745</v>
      </c>
      <c r="M6" s="60">
        <v>2804115</v>
      </c>
      <c r="N6" s="60">
        <v>7009450</v>
      </c>
      <c r="O6" s="60"/>
      <c r="P6" s="60"/>
      <c r="Q6" s="60"/>
      <c r="R6" s="60"/>
      <c r="S6" s="60"/>
      <c r="T6" s="60"/>
      <c r="U6" s="60"/>
      <c r="V6" s="60"/>
      <c r="W6" s="60">
        <v>9602536</v>
      </c>
      <c r="X6" s="60">
        <v>4992500</v>
      </c>
      <c r="Y6" s="60">
        <v>4610036</v>
      </c>
      <c r="Z6" s="140">
        <v>92.34</v>
      </c>
      <c r="AA6" s="155">
        <v>9985000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166129400</v>
      </c>
      <c r="F8" s="60">
        <v>166129400</v>
      </c>
      <c r="G8" s="60">
        <v>8863502</v>
      </c>
      <c r="H8" s="60">
        <v>20783582</v>
      </c>
      <c r="I8" s="60">
        <v>2160532</v>
      </c>
      <c r="J8" s="60">
        <v>31807616</v>
      </c>
      <c r="K8" s="60">
        <v>15402708</v>
      </c>
      <c r="L8" s="60">
        <v>12530353</v>
      </c>
      <c r="M8" s="60">
        <v>10065145</v>
      </c>
      <c r="N8" s="60">
        <v>37998206</v>
      </c>
      <c r="O8" s="60"/>
      <c r="P8" s="60"/>
      <c r="Q8" s="60"/>
      <c r="R8" s="60"/>
      <c r="S8" s="60"/>
      <c r="T8" s="60"/>
      <c r="U8" s="60"/>
      <c r="V8" s="60"/>
      <c r="W8" s="60">
        <v>69805822</v>
      </c>
      <c r="X8" s="60">
        <v>83064700</v>
      </c>
      <c r="Y8" s="60">
        <v>-13258878</v>
      </c>
      <c r="Z8" s="140">
        <v>-15.96</v>
      </c>
      <c r="AA8" s="155">
        <v>166129400</v>
      </c>
    </row>
    <row r="9" spans="1:27" ht="13.5">
      <c r="A9" s="291" t="s">
        <v>207</v>
      </c>
      <c r="B9" s="142"/>
      <c r="C9" s="62"/>
      <c r="D9" s="156"/>
      <c r="E9" s="60">
        <v>126210600</v>
      </c>
      <c r="F9" s="60">
        <v>126210600</v>
      </c>
      <c r="G9" s="60">
        <v>972758</v>
      </c>
      <c r="H9" s="60">
        <v>16193421</v>
      </c>
      <c r="I9" s="60">
        <v>1763067</v>
      </c>
      <c r="J9" s="60">
        <v>18929246</v>
      </c>
      <c r="K9" s="60">
        <v>15489153</v>
      </c>
      <c r="L9" s="60">
        <v>7145644</v>
      </c>
      <c r="M9" s="60">
        <v>13292513</v>
      </c>
      <c r="N9" s="60">
        <v>35927310</v>
      </c>
      <c r="O9" s="60"/>
      <c r="P9" s="60"/>
      <c r="Q9" s="60"/>
      <c r="R9" s="60"/>
      <c r="S9" s="60"/>
      <c r="T9" s="60"/>
      <c r="U9" s="60"/>
      <c r="V9" s="60"/>
      <c r="W9" s="60">
        <v>54856556</v>
      </c>
      <c r="X9" s="60">
        <v>63105300</v>
      </c>
      <c r="Y9" s="60">
        <v>-8248744</v>
      </c>
      <c r="Z9" s="140">
        <v>-13.07</v>
      </c>
      <c r="AA9" s="155">
        <v>126210600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4080497</v>
      </c>
      <c r="I10" s="60">
        <v>511022</v>
      </c>
      <c r="J10" s="60">
        <v>4591519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4591519</v>
      </c>
      <c r="X10" s="60"/>
      <c r="Y10" s="60">
        <v>4591519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302325000</v>
      </c>
      <c r="F11" s="295">
        <f t="shared" si="1"/>
        <v>302325000</v>
      </c>
      <c r="G11" s="295">
        <f t="shared" si="1"/>
        <v>9836260</v>
      </c>
      <c r="H11" s="295">
        <f t="shared" si="1"/>
        <v>43650586</v>
      </c>
      <c r="I11" s="295">
        <f t="shared" si="1"/>
        <v>4434621</v>
      </c>
      <c r="J11" s="295">
        <f t="shared" si="1"/>
        <v>57921467</v>
      </c>
      <c r="K11" s="295">
        <f t="shared" si="1"/>
        <v>34342451</v>
      </c>
      <c r="L11" s="295">
        <f t="shared" si="1"/>
        <v>20430742</v>
      </c>
      <c r="M11" s="295">
        <f t="shared" si="1"/>
        <v>26161773</v>
      </c>
      <c r="N11" s="295">
        <f t="shared" si="1"/>
        <v>80934966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138856433</v>
      </c>
      <c r="X11" s="295">
        <f t="shared" si="1"/>
        <v>151162500</v>
      </c>
      <c r="Y11" s="295">
        <f t="shared" si="1"/>
        <v>-12306067</v>
      </c>
      <c r="Z11" s="296">
        <f>+IF(X11&lt;&gt;0,+(Y11/X11)*100,0)</f>
        <v>-8.140952286446705</v>
      </c>
      <c r="AA11" s="297">
        <f>SUM(AA6:AA10)</f>
        <v>302325000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27980000</v>
      </c>
      <c r="F15" s="60">
        <v>27980000</v>
      </c>
      <c r="G15" s="60">
        <v>1528782</v>
      </c>
      <c r="H15" s="60">
        <v>5984250</v>
      </c>
      <c r="I15" s="60">
        <v>65702</v>
      </c>
      <c r="J15" s="60">
        <v>7578734</v>
      </c>
      <c r="K15" s="60">
        <v>4004613</v>
      </c>
      <c r="L15" s="60">
        <v>7235841</v>
      </c>
      <c r="M15" s="60">
        <v>1529484</v>
      </c>
      <c r="N15" s="60">
        <v>12769938</v>
      </c>
      <c r="O15" s="60"/>
      <c r="P15" s="60"/>
      <c r="Q15" s="60"/>
      <c r="R15" s="60"/>
      <c r="S15" s="60"/>
      <c r="T15" s="60"/>
      <c r="U15" s="60"/>
      <c r="V15" s="60"/>
      <c r="W15" s="60">
        <v>20348672</v>
      </c>
      <c r="X15" s="60">
        <v>13990000</v>
      </c>
      <c r="Y15" s="60">
        <v>6358672</v>
      </c>
      <c r="Z15" s="140">
        <v>45.45</v>
      </c>
      <c r="AA15" s="155">
        <v>27980000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9985000</v>
      </c>
      <c r="F36" s="60">
        <f t="shared" si="4"/>
        <v>9985000</v>
      </c>
      <c r="G36" s="60">
        <f t="shared" si="4"/>
        <v>0</v>
      </c>
      <c r="H36" s="60">
        <f t="shared" si="4"/>
        <v>2593086</v>
      </c>
      <c r="I36" s="60">
        <f t="shared" si="4"/>
        <v>0</v>
      </c>
      <c r="J36" s="60">
        <f t="shared" si="4"/>
        <v>2593086</v>
      </c>
      <c r="K36" s="60">
        <f t="shared" si="4"/>
        <v>3450590</v>
      </c>
      <c r="L36" s="60">
        <f t="shared" si="4"/>
        <v>754745</v>
      </c>
      <c r="M36" s="60">
        <f t="shared" si="4"/>
        <v>2804115</v>
      </c>
      <c r="N36" s="60">
        <f t="shared" si="4"/>
        <v>7009450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9602536</v>
      </c>
      <c r="X36" s="60">
        <f t="shared" si="4"/>
        <v>4992500</v>
      </c>
      <c r="Y36" s="60">
        <f t="shared" si="4"/>
        <v>4610036</v>
      </c>
      <c r="Z36" s="140">
        <f aca="true" t="shared" si="5" ref="Z36:Z49">+IF(X36&lt;&gt;0,+(Y36/X36)*100,0)</f>
        <v>92.33922884326489</v>
      </c>
      <c r="AA36" s="155">
        <f>AA6+AA21</f>
        <v>9985000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166129400</v>
      </c>
      <c r="F38" s="60">
        <f t="shared" si="4"/>
        <v>166129400</v>
      </c>
      <c r="G38" s="60">
        <f t="shared" si="4"/>
        <v>8863502</v>
      </c>
      <c r="H38" s="60">
        <f t="shared" si="4"/>
        <v>20783582</v>
      </c>
      <c r="I38" s="60">
        <f t="shared" si="4"/>
        <v>2160532</v>
      </c>
      <c r="J38" s="60">
        <f t="shared" si="4"/>
        <v>31807616</v>
      </c>
      <c r="K38" s="60">
        <f t="shared" si="4"/>
        <v>15402708</v>
      </c>
      <c r="L38" s="60">
        <f t="shared" si="4"/>
        <v>12530353</v>
      </c>
      <c r="M38" s="60">
        <f t="shared" si="4"/>
        <v>10065145</v>
      </c>
      <c r="N38" s="60">
        <f t="shared" si="4"/>
        <v>37998206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69805822</v>
      </c>
      <c r="X38" s="60">
        <f t="shared" si="4"/>
        <v>83064700</v>
      </c>
      <c r="Y38" s="60">
        <f t="shared" si="4"/>
        <v>-13258878</v>
      </c>
      <c r="Z38" s="140">
        <f t="shared" si="5"/>
        <v>-15.962109054748888</v>
      </c>
      <c r="AA38" s="155">
        <f>AA8+AA23</f>
        <v>166129400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126210600</v>
      </c>
      <c r="F39" s="60">
        <f t="shared" si="4"/>
        <v>126210600</v>
      </c>
      <c r="G39" s="60">
        <f t="shared" si="4"/>
        <v>972758</v>
      </c>
      <c r="H39" s="60">
        <f t="shared" si="4"/>
        <v>16193421</v>
      </c>
      <c r="I39" s="60">
        <f t="shared" si="4"/>
        <v>1763067</v>
      </c>
      <c r="J39" s="60">
        <f t="shared" si="4"/>
        <v>18929246</v>
      </c>
      <c r="K39" s="60">
        <f t="shared" si="4"/>
        <v>15489153</v>
      </c>
      <c r="L39" s="60">
        <f t="shared" si="4"/>
        <v>7145644</v>
      </c>
      <c r="M39" s="60">
        <f t="shared" si="4"/>
        <v>13292513</v>
      </c>
      <c r="N39" s="60">
        <f t="shared" si="4"/>
        <v>35927310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54856556</v>
      </c>
      <c r="X39" s="60">
        <f t="shared" si="4"/>
        <v>63105300</v>
      </c>
      <c r="Y39" s="60">
        <f t="shared" si="4"/>
        <v>-8248744</v>
      </c>
      <c r="Z39" s="140">
        <f t="shared" si="5"/>
        <v>-13.07139653880102</v>
      </c>
      <c r="AA39" s="155">
        <f>AA9+AA24</f>
        <v>126210600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4080497</v>
      </c>
      <c r="I40" s="60">
        <f t="shared" si="4"/>
        <v>511022</v>
      </c>
      <c r="J40" s="60">
        <f t="shared" si="4"/>
        <v>4591519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4591519</v>
      </c>
      <c r="X40" s="60">
        <f t="shared" si="4"/>
        <v>0</v>
      </c>
      <c r="Y40" s="60">
        <f t="shared" si="4"/>
        <v>4591519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302325000</v>
      </c>
      <c r="F41" s="295">
        <f t="shared" si="6"/>
        <v>302325000</v>
      </c>
      <c r="G41" s="295">
        <f t="shared" si="6"/>
        <v>9836260</v>
      </c>
      <c r="H41" s="295">
        <f t="shared" si="6"/>
        <v>43650586</v>
      </c>
      <c r="I41" s="295">
        <f t="shared" si="6"/>
        <v>4434621</v>
      </c>
      <c r="J41" s="295">
        <f t="shared" si="6"/>
        <v>57921467</v>
      </c>
      <c r="K41" s="295">
        <f t="shared" si="6"/>
        <v>34342451</v>
      </c>
      <c r="L41" s="295">
        <f t="shared" si="6"/>
        <v>20430742</v>
      </c>
      <c r="M41" s="295">
        <f t="shared" si="6"/>
        <v>26161773</v>
      </c>
      <c r="N41" s="295">
        <f t="shared" si="6"/>
        <v>80934966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138856433</v>
      </c>
      <c r="X41" s="295">
        <f t="shared" si="6"/>
        <v>151162500</v>
      </c>
      <c r="Y41" s="295">
        <f t="shared" si="6"/>
        <v>-12306067</v>
      </c>
      <c r="Z41" s="296">
        <f t="shared" si="5"/>
        <v>-8.140952286446705</v>
      </c>
      <c r="AA41" s="297">
        <f>SUM(AA36:AA40)</f>
        <v>302325000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27980000</v>
      </c>
      <c r="F45" s="54">
        <f t="shared" si="7"/>
        <v>27980000</v>
      </c>
      <c r="G45" s="54">
        <f t="shared" si="7"/>
        <v>1528782</v>
      </c>
      <c r="H45" s="54">
        <f t="shared" si="7"/>
        <v>5984250</v>
      </c>
      <c r="I45" s="54">
        <f t="shared" si="7"/>
        <v>65702</v>
      </c>
      <c r="J45" s="54">
        <f t="shared" si="7"/>
        <v>7578734</v>
      </c>
      <c r="K45" s="54">
        <f t="shared" si="7"/>
        <v>4004613</v>
      </c>
      <c r="L45" s="54">
        <f t="shared" si="7"/>
        <v>7235841</v>
      </c>
      <c r="M45" s="54">
        <f t="shared" si="7"/>
        <v>1529484</v>
      </c>
      <c r="N45" s="54">
        <f t="shared" si="7"/>
        <v>12769938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20348672</v>
      </c>
      <c r="X45" s="54">
        <f t="shared" si="7"/>
        <v>13990000</v>
      </c>
      <c r="Y45" s="54">
        <f t="shared" si="7"/>
        <v>6358672</v>
      </c>
      <c r="Z45" s="184">
        <f t="shared" si="5"/>
        <v>45.45155110793424</v>
      </c>
      <c r="AA45" s="130">
        <f t="shared" si="8"/>
        <v>27980000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330305000</v>
      </c>
      <c r="F49" s="220">
        <f t="shared" si="9"/>
        <v>330305000</v>
      </c>
      <c r="G49" s="220">
        <f t="shared" si="9"/>
        <v>11365042</v>
      </c>
      <c r="H49" s="220">
        <f t="shared" si="9"/>
        <v>49634836</v>
      </c>
      <c r="I49" s="220">
        <f t="shared" si="9"/>
        <v>4500323</v>
      </c>
      <c r="J49" s="220">
        <f t="shared" si="9"/>
        <v>65500201</v>
      </c>
      <c r="K49" s="220">
        <f t="shared" si="9"/>
        <v>38347064</v>
      </c>
      <c r="L49" s="220">
        <f t="shared" si="9"/>
        <v>27666583</v>
      </c>
      <c r="M49" s="220">
        <f t="shared" si="9"/>
        <v>27691257</v>
      </c>
      <c r="N49" s="220">
        <f t="shared" si="9"/>
        <v>93704904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159205105</v>
      </c>
      <c r="X49" s="220">
        <f t="shared" si="9"/>
        <v>165152500</v>
      </c>
      <c r="Y49" s="220">
        <f t="shared" si="9"/>
        <v>-5947395</v>
      </c>
      <c r="Z49" s="221">
        <f t="shared" si="5"/>
        <v>-3.6011534793599855</v>
      </c>
      <c r="AA49" s="222">
        <f>SUM(AA41:AA48)</f>
        <v>330305000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29750000</v>
      </c>
      <c r="F51" s="54">
        <f t="shared" si="10"/>
        <v>29750000</v>
      </c>
      <c r="G51" s="54">
        <f t="shared" si="10"/>
        <v>0</v>
      </c>
      <c r="H51" s="54">
        <f t="shared" si="10"/>
        <v>4830618</v>
      </c>
      <c r="I51" s="54">
        <f t="shared" si="10"/>
        <v>0</v>
      </c>
      <c r="J51" s="54">
        <f t="shared" si="10"/>
        <v>4830618</v>
      </c>
      <c r="K51" s="54">
        <f t="shared" si="10"/>
        <v>195348</v>
      </c>
      <c r="L51" s="54">
        <f t="shared" si="10"/>
        <v>0</v>
      </c>
      <c r="M51" s="54">
        <f t="shared" si="10"/>
        <v>0</v>
      </c>
      <c r="N51" s="54">
        <f t="shared" si="10"/>
        <v>195348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5025966</v>
      </c>
      <c r="X51" s="54">
        <f t="shared" si="10"/>
        <v>14875000</v>
      </c>
      <c r="Y51" s="54">
        <f t="shared" si="10"/>
        <v>-9849034</v>
      </c>
      <c r="Z51" s="184">
        <f>+IF(X51&lt;&gt;0,+(Y51/X51)*100,0)</f>
        <v>-66.21199327731092</v>
      </c>
      <c r="AA51" s="130">
        <f>SUM(AA57:AA61)</f>
        <v>29750000</v>
      </c>
    </row>
    <row r="52" spans="1:27" ht="13.5">
      <c r="A52" s="310" t="s">
        <v>204</v>
      </c>
      <c r="B52" s="142"/>
      <c r="C52" s="62"/>
      <c r="D52" s="156"/>
      <c r="E52" s="60">
        <v>8000000</v>
      </c>
      <c r="F52" s="60">
        <v>8000000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4000000</v>
      </c>
      <c r="Y52" s="60">
        <v>-4000000</v>
      </c>
      <c r="Z52" s="140">
        <v>-100</v>
      </c>
      <c r="AA52" s="155">
        <v>8000000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14000000</v>
      </c>
      <c r="F54" s="60">
        <v>14000000</v>
      </c>
      <c r="G54" s="60"/>
      <c r="H54" s="60">
        <v>1888516</v>
      </c>
      <c r="I54" s="60"/>
      <c r="J54" s="60">
        <v>1888516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1888516</v>
      </c>
      <c r="X54" s="60">
        <v>7000000</v>
      </c>
      <c r="Y54" s="60">
        <v>-5111484</v>
      </c>
      <c r="Z54" s="140">
        <v>-73.02</v>
      </c>
      <c r="AA54" s="155">
        <v>14000000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>
        <v>1523426</v>
      </c>
      <c r="I55" s="60"/>
      <c r="J55" s="60">
        <v>1523426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1523426</v>
      </c>
      <c r="X55" s="60"/>
      <c r="Y55" s="60">
        <v>1523426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1418676</v>
      </c>
      <c r="I56" s="60"/>
      <c r="J56" s="60">
        <v>1418676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1418676</v>
      </c>
      <c r="X56" s="60"/>
      <c r="Y56" s="60">
        <v>1418676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22000000</v>
      </c>
      <c r="F57" s="295">
        <f t="shared" si="11"/>
        <v>22000000</v>
      </c>
      <c r="G57" s="295">
        <f t="shared" si="11"/>
        <v>0</v>
      </c>
      <c r="H57" s="295">
        <f t="shared" si="11"/>
        <v>4830618</v>
      </c>
      <c r="I57" s="295">
        <f t="shared" si="11"/>
        <v>0</v>
      </c>
      <c r="J57" s="295">
        <f t="shared" si="11"/>
        <v>4830618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4830618</v>
      </c>
      <c r="X57" s="295">
        <f t="shared" si="11"/>
        <v>11000000</v>
      </c>
      <c r="Y57" s="295">
        <f t="shared" si="11"/>
        <v>-6169382</v>
      </c>
      <c r="Z57" s="296">
        <f>+IF(X57&lt;&gt;0,+(Y57/X57)*100,0)</f>
        <v>-56.085290909090915</v>
      </c>
      <c r="AA57" s="297">
        <f>SUM(AA52:AA56)</f>
        <v>22000000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7750000</v>
      </c>
      <c r="F61" s="60">
        <v>7750000</v>
      </c>
      <c r="G61" s="60"/>
      <c r="H61" s="60"/>
      <c r="I61" s="60"/>
      <c r="J61" s="60"/>
      <c r="K61" s="60">
        <v>195348</v>
      </c>
      <c r="L61" s="60"/>
      <c r="M61" s="60"/>
      <c r="N61" s="60">
        <v>195348</v>
      </c>
      <c r="O61" s="60"/>
      <c r="P61" s="60"/>
      <c r="Q61" s="60"/>
      <c r="R61" s="60"/>
      <c r="S61" s="60"/>
      <c r="T61" s="60"/>
      <c r="U61" s="60"/>
      <c r="V61" s="60"/>
      <c r="W61" s="60">
        <v>195348</v>
      </c>
      <c r="X61" s="60">
        <v>3875000</v>
      </c>
      <c r="Y61" s="60">
        <v>-3679652</v>
      </c>
      <c r="Z61" s="140">
        <v>-94.96</v>
      </c>
      <c r="AA61" s="155">
        <v>7750000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5376820</v>
      </c>
      <c r="L66" s="275">
        <v>5450345</v>
      </c>
      <c r="M66" s="275">
        <v>1233467</v>
      </c>
      <c r="N66" s="275">
        <v>12060632</v>
      </c>
      <c r="O66" s="275"/>
      <c r="P66" s="275"/>
      <c r="Q66" s="275"/>
      <c r="R66" s="275"/>
      <c r="S66" s="275"/>
      <c r="T66" s="275"/>
      <c r="U66" s="275"/>
      <c r="V66" s="275"/>
      <c r="W66" s="275">
        <v>12060632</v>
      </c>
      <c r="X66" s="275"/>
      <c r="Y66" s="275">
        <v>12060632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29750000</v>
      </c>
      <c r="F68" s="60"/>
      <c r="G68" s="60">
        <v>1330884</v>
      </c>
      <c r="H68" s="60">
        <v>4855461</v>
      </c>
      <c r="I68" s="60">
        <v>4635101</v>
      </c>
      <c r="J68" s="60">
        <v>10821446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10821446</v>
      </c>
      <c r="X68" s="60"/>
      <c r="Y68" s="60">
        <v>10821446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29750000</v>
      </c>
      <c r="F69" s="220">
        <f t="shared" si="12"/>
        <v>0</v>
      </c>
      <c r="G69" s="220">
        <f t="shared" si="12"/>
        <v>1330884</v>
      </c>
      <c r="H69" s="220">
        <f t="shared" si="12"/>
        <v>4855461</v>
      </c>
      <c r="I69" s="220">
        <f t="shared" si="12"/>
        <v>4635101</v>
      </c>
      <c r="J69" s="220">
        <f t="shared" si="12"/>
        <v>10821446</v>
      </c>
      <c r="K69" s="220">
        <f t="shared" si="12"/>
        <v>5376820</v>
      </c>
      <c r="L69" s="220">
        <f t="shared" si="12"/>
        <v>5450345</v>
      </c>
      <c r="M69" s="220">
        <f t="shared" si="12"/>
        <v>1233467</v>
      </c>
      <c r="N69" s="220">
        <f t="shared" si="12"/>
        <v>12060632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22882078</v>
      </c>
      <c r="X69" s="220">
        <f t="shared" si="12"/>
        <v>0</v>
      </c>
      <c r="Y69" s="220">
        <f t="shared" si="12"/>
        <v>22882078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302325000</v>
      </c>
      <c r="F5" s="358">
        <f t="shared" si="0"/>
        <v>302325000</v>
      </c>
      <c r="G5" s="358">
        <f t="shared" si="0"/>
        <v>9836260</v>
      </c>
      <c r="H5" s="356">
        <f t="shared" si="0"/>
        <v>43650586</v>
      </c>
      <c r="I5" s="356">
        <f t="shared" si="0"/>
        <v>4434621</v>
      </c>
      <c r="J5" s="358">
        <f t="shared" si="0"/>
        <v>57921467</v>
      </c>
      <c r="K5" s="358">
        <f t="shared" si="0"/>
        <v>34342451</v>
      </c>
      <c r="L5" s="356">
        <f t="shared" si="0"/>
        <v>20430742</v>
      </c>
      <c r="M5" s="356">
        <f t="shared" si="0"/>
        <v>26161773</v>
      </c>
      <c r="N5" s="358">
        <f t="shared" si="0"/>
        <v>80934966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138856433</v>
      </c>
      <c r="X5" s="356">
        <f t="shared" si="0"/>
        <v>151162500</v>
      </c>
      <c r="Y5" s="358">
        <f t="shared" si="0"/>
        <v>-12306067</v>
      </c>
      <c r="Z5" s="359">
        <f>+IF(X5&lt;&gt;0,+(Y5/X5)*100,0)</f>
        <v>-8.140952286446705</v>
      </c>
      <c r="AA5" s="360">
        <f>+AA6+AA8+AA11+AA13+AA15</f>
        <v>302325000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9985000</v>
      </c>
      <c r="F6" s="59">
        <f t="shared" si="1"/>
        <v>9985000</v>
      </c>
      <c r="G6" s="59">
        <f t="shared" si="1"/>
        <v>0</v>
      </c>
      <c r="H6" s="60">
        <f t="shared" si="1"/>
        <v>2593086</v>
      </c>
      <c r="I6" s="60">
        <f t="shared" si="1"/>
        <v>0</v>
      </c>
      <c r="J6" s="59">
        <f t="shared" si="1"/>
        <v>2593086</v>
      </c>
      <c r="K6" s="59">
        <f t="shared" si="1"/>
        <v>3450590</v>
      </c>
      <c r="L6" s="60">
        <f t="shared" si="1"/>
        <v>754745</v>
      </c>
      <c r="M6" s="60">
        <f t="shared" si="1"/>
        <v>2804115</v>
      </c>
      <c r="N6" s="59">
        <f t="shared" si="1"/>
        <v>7009450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9602536</v>
      </c>
      <c r="X6" s="60">
        <f t="shared" si="1"/>
        <v>4992500</v>
      </c>
      <c r="Y6" s="59">
        <f t="shared" si="1"/>
        <v>4610036</v>
      </c>
      <c r="Z6" s="61">
        <f>+IF(X6&lt;&gt;0,+(Y6/X6)*100,0)</f>
        <v>92.33922884326489</v>
      </c>
      <c r="AA6" s="62">
        <f t="shared" si="1"/>
        <v>9985000</v>
      </c>
    </row>
    <row r="7" spans="1:27" ht="13.5">
      <c r="A7" s="291" t="s">
        <v>228</v>
      </c>
      <c r="B7" s="142"/>
      <c r="C7" s="60"/>
      <c r="D7" s="340"/>
      <c r="E7" s="60">
        <v>9985000</v>
      </c>
      <c r="F7" s="59">
        <v>9985000</v>
      </c>
      <c r="G7" s="59"/>
      <c r="H7" s="60">
        <v>2593086</v>
      </c>
      <c r="I7" s="60"/>
      <c r="J7" s="59">
        <v>2593086</v>
      </c>
      <c r="K7" s="59">
        <v>3450590</v>
      </c>
      <c r="L7" s="60">
        <v>754745</v>
      </c>
      <c r="M7" s="60">
        <v>2804115</v>
      </c>
      <c r="N7" s="59">
        <v>7009450</v>
      </c>
      <c r="O7" s="59"/>
      <c r="P7" s="60"/>
      <c r="Q7" s="60"/>
      <c r="R7" s="59"/>
      <c r="S7" s="59"/>
      <c r="T7" s="60"/>
      <c r="U7" s="60"/>
      <c r="V7" s="59"/>
      <c r="W7" s="59">
        <v>9602536</v>
      </c>
      <c r="X7" s="60">
        <v>4992500</v>
      </c>
      <c r="Y7" s="59">
        <v>4610036</v>
      </c>
      <c r="Z7" s="61">
        <v>92.34</v>
      </c>
      <c r="AA7" s="62">
        <v>9985000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166129400</v>
      </c>
      <c r="F11" s="364">
        <f t="shared" si="3"/>
        <v>166129400</v>
      </c>
      <c r="G11" s="364">
        <f t="shared" si="3"/>
        <v>8863502</v>
      </c>
      <c r="H11" s="362">
        <f t="shared" si="3"/>
        <v>20783582</v>
      </c>
      <c r="I11" s="362">
        <f t="shared" si="3"/>
        <v>2160532</v>
      </c>
      <c r="J11" s="364">
        <f t="shared" si="3"/>
        <v>31807616</v>
      </c>
      <c r="K11" s="364">
        <f t="shared" si="3"/>
        <v>15402708</v>
      </c>
      <c r="L11" s="362">
        <f t="shared" si="3"/>
        <v>12530353</v>
      </c>
      <c r="M11" s="362">
        <f t="shared" si="3"/>
        <v>10065145</v>
      </c>
      <c r="N11" s="364">
        <f t="shared" si="3"/>
        <v>37998206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69805822</v>
      </c>
      <c r="X11" s="362">
        <f t="shared" si="3"/>
        <v>83064700</v>
      </c>
      <c r="Y11" s="364">
        <f t="shared" si="3"/>
        <v>-13258878</v>
      </c>
      <c r="Z11" s="365">
        <f>+IF(X11&lt;&gt;0,+(Y11/X11)*100,0)</f>
        <v>-15.962109054748888</v>
      </c>
      <c r="AA11" s="366">
        <f t="shared" si="3"/>
        <v>166129400</v>
      </c>
    </row>
    <row r="12" spans="1:27" ht="13.5">
      <c r="A12" s="291" t="s">
        <v>231</v>
      </c>
      <c r="B12" s="136"/>
      <c r="C12" s="60"/>
      <c r="D12" s="340"/>
      <c r="E12" s="60">
        <v>166129400</v>
      </c>
      <c r="F12" s="59">
        <v>166129400</v>
      </c>
      <c r="G12" s="59">
        <v>8863502</v>
      </c>
      <c r="H12" s="60">
        <v>20783582</v>
      </c>
      <c r="I12" s="60">
        <v>2160532</v>
      </c>
      <c r="J12" s="59">
        <v>31807616</v>
      </c>
      <c r="K12" s="59">
        <v>15402708</v>
      </c>
      <c r="L12" s="60">
        <v>12530353</v>
      </c>
      <c r="M12" s="60">
        <v>10065145</v>
      </c>
      <c r="N12" s="59">
        <v>37998206</v>
      </c>
      <c r="O12" s="59"/>
      <c r="P12" s="60"/>
      <c r="Q12" s="60"/>
      <c r="R12" s="59"/>
      <c r="S12" s="59"/>
      <c r="T12" s="60"/>
      <c r="U12" s="60"/>
      <c r="V12" s="59"/>
      <c r="W12" s="59">
        <v>69805822</v>
      </c>
      <c r="X12" s="60">
        <v>83064700</v>
      </c>
      <c r="Y12" s="59">
        <v>-13258878</v>
      </c>
      <c r="Z12" s="61">
        <v>-15.96</v>
      </c>
      <c r="AA12" s="62">
        <v>166129400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126210600</v>
      </c>
      <c r="F13" s="342">
        <f t="shared" si="4"/>
        <v>126210600</v>
      </c>
      <c r="G13" s="342">
        <f t="shared" si="4"/>
        <v>972758</v>
      </c>
      <c r="H13" s="275">
        <f t="shared" si="4"/>
        <v>16193421</v>
      </c>
      <c r="I13" s="275">
        <f t="shared" si="4"/>
        <v>1763067</v>
      </c>
      <c r="J13" s="342">
        <f t="shared" si="4"/>
        <v>18929246</v>
      </c>
      <c r="K13" s="342">
        <f t="shared" si="4"/>
        <v>15489153</v>
      </c>
      <c r="L13" s="275">
        <f t="shared" si="4"/>
        <v>7145644</v>
      </c>
      <c r="M13" s="275">
        <f t="shared" si="4"/>
        <v>13292513</v>
      </c>
      <c r="N13" s="342">
        <f t="shared" si="4"/>
        <v>35927310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54856556</v>
      </c>
      <c r="X13" s="275">
        <f t="shared" si="4"/>
        <v>63105300</v>
      </c>
      <c r="Y13" s="342">
        <f t="shared" si="4"/>
        <v>-8248744</v>
      </c>
      <c r="Z13" s="335">
        <f>+IF(X13&lt;&gt;0,+(Y13/X13)*100,0)</f>
        <v>-13.07139653880102</v>
      </c>
      <c r="AA13" s="273">
        <f t="shared" si="4"/>
        <v>126210600</v>
      </c>
    </row>
    <row r="14" spans="1:27" ht="13.5">
      <c r="A14" s="291" t="s">
        <v>232</v>
      </c>
      <c r="B14" s="136"/>
      <c r="C14" s="60"/>
      <c r="D14" s="340"/>
      <c r="E14" s="60">
        <v>126210600</v>
      </c>
      <c r="F14" s="59">
        <v>126210600</v>
      </c>
      <c r="G14" s="59">
        <v>972758</v>
      </c>
      <c r="H14" s="60">
        <v>16193421</v>
      </c>
      <c r="I14" s="60">
        <v>1763067</v>
      </c>
      <c r="J14" s="59">
        <v>18929246</v>
      </c>
      <c r="K14" s="59">
        <v>15489153</v>
      </c>
      <c r="L14" s="60">
        <v>7145644</v>
      </c>
      <c r="M14" s="60">
        <v>13292513</v>
      </c>
      <c r="N14" s="59">
        <v>35927310</v>
      </c>
      <c r="O14" s="59"/>
      <c r="P14" s="60"/>
      <c r="Q14" s="60"/>
      <c r="R14" s="59"/>
      <c r="S14" s="59"/>
      <c r="T14" s="60"/>
      <c r="U14" s="60"/>
      <c r="V14" s="59"/>
      <c r="W14" s="59">
        <v>54856556</v>
      </c>
      <c r="X14" s="60">
        <v>63105300</v>
      </c>
      <c r="Y14" s="59">
        <v>-8248744</v>
      </c>
      <c r="Z14" s="61">
        <v>-13.07</v>
      </c>
      <c r="AA14" s="62">
        <v>126210600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4080497</v>
      </c>
      <c r="I15" s="60">
        <f t="shared" si="5"/>
        <v>511022</v>
      </c>
      <c r="J15" s="59">
        <f t="shared" si="5"/>
        <v>4591519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4591519</v>
      </c>
      <c r="X15" s="60">
        <f t="shared" si="5"/>
        <v>0</v>
      </c>
      <c r="Y15" s="59">
        <f t="shared" si="5"/>
        <v>4591519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4080497</v>
      </c>
      <c r="I20" s="60">
        <v>511022</v>
      </c>
      <c r="J20" s="59">
        <v>4591519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4591519</v>
      </c>
      <c r="X20" s="60"/>
      <c r="Y20" s="59">
        <v>4591519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27980000</v>
      </c>
      <c r="F40" s="345">
        <f t="shared" si="9"/>
        <v>27980000</v>
      </c>
      <c r="G40" s="345">
        <f t="shared" si="9"/>
        <v>1528782</v>
      </c>
      <c r="H40" s="343">
        <f t="shared" si="9"/>
        <v>5984250</v>
      </c>
      <c r="I40" s="343">
        <f t="shared" si="9"/>
        <v>65702</v>
      </c>
      <c r="J40" s="345">
        <f t="shared" si="9"/>
        <v>7578734</v>
      </c>
      <c r="K40" s="345">
        <f t="shared" si="9"/>
        <v>4004613</v>
      </c>
      <c r="L40" s="343">
        <f t="shared" si="9"/>
        <v>7235841</v>
      </c>
      <c r="M40" s="343">
        <f t="shared" si="9"/>
        <v>1529484</v>
      </c>
      <c r="N40" s="345">
        <f t="shared" si="9"/>
        <v>12769938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20348672</v>
      </c>
      <c r="X40" s="343">
        <f t="shared" si="9"/>
        <v>13990000</v>
      </c>
      <c r="Y40" s="345">
        <f t="shared" si="9"/>
        <v>6358672</v>
      </c>
      <c r="Z40" s="336">
        <f>+IF(X40&lt;&gt;0,+(Y40/X40)*100,0)</f>
        <v>45.45155110793424</v>
      </c>
      <c r="AA40" s="350">
        <f>SUM(AA41:AA49)</f>
        <v>27980000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1528782</v>
      </c>
      <c r="H41" s="362"/>
      <c r="I41" s="362"/>
      <c r="J41" s="364">
        <v>1528782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1528782</v>
      </c>
      <c r="X41" s="362"/>
      <c r="Y41" s="364">
        <v>1528782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10600000</v>
      </c>
      <c r="F43" s="370">
        <v>10600000</v>
      </c>
      <c r="G43" s="370"/>
      <c r="H43" s="305"/>
      <c r="I43" s="305">
        <v>65702</v>
      </c>
      <c r="J43" s="370">
        <v>65702</v>
      </c>
      <c r="K43" s="370">
        <v>2376830</v>
      </c>
      <c r="L43" s="305"/>
      <c r="M43" s="305"/>
      <c r="N43" s="370">
        <v>2376830</v>
      </c>
      <c r="O43" s="370"/>
      <c r="P43" s="305"/>
      <c r="Q43" s="305"/>
      <c r="R43" s="370"/>
      <c r="S43" s="370"/>
      <c r="T43" s="305"/>
      <c r="U43" s="305"/>
      <c r="V43" s="370"/>
      <c r="W43" s="370">
        <v>2442532</v>
      </c>
      <c r="X43" s="305">
        <v>5300000</v>
      </c>
      <c r="Y43" s="370">
        <v>-2857468</v>
      </c>
      <c r="Z43" s="371">
        <v>-53.91</v>
      </c>
      <c r="AA43" s="303">
        <v>10600000</v>
      </c>
    </row>
    <row r="44" spans="1:27" ht="13.5">
      <c r="A44" s="361" t="s">
        <v>250</v>
      </c>
      <c r="B44" s="136"/>
      <c r="C44" s="60"/>
      <c r="D44" s="368"/>
      <c r="E44" s="54">
        <v>4680000</v>
      </c>
      <c r="F44" s="53">
        <v>4680000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2340000</v>
      </c>
      <c r="Y44" s="53">
        <v>-2340000</v>
      </c>
      <c r="Z44" s="94">
        <v>-100</v>
      </c>
      <c r="AA44" s="95">
        <v>4680000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10900000</v>
      </c>
      <c r="F48" s="53">
        <v>10900000</v>
      </c>
      <c r="G48" s="53"/>
      <c r="H48" s="54">
        <v>5984250</v>
      </c>
      <c r="I48" s="54"/>
      <c r="J48" s="53">
        <v>5984250</v>
      </c>
      <c r="K48" s="53">
        <v>189900</v>
      </c>
      <c r="L48" s="54">
        <v>5850740</v>
      </c>
      <c r="M48" s="54">
        <v>800661</v>
      </c>
      <c r="N48" s="53">
        <v>6841301</v>
      </c>
      <c r="O48" s="53"/>
      <c r="P48" s="54"/>
      <c r="Q48" s="54"/>
      <c r="R48" s="53"/>
      <c r="S48" s="53"/>
      <c r="T48" s="54"/>
      <c r="U48" s="54"/>
      <c r="V48" s="53"/>
      <c r="W48" s="53">
        <v>12825551</v>
      </c>
      <c r="X48" s="54">
        <v>5450000</v>
      </c>
      <c r="Y48" s="53">
        <v>7375551</v>
      </c>
      <c r="Z48" s="94">
        <v>135.33</v>
      </c>
      <c r="AA48" s="95">
        <v>10900000</v>
      </c>
    </row>
    <row r="49" spans="1:27" ht="13.5">
      <c r="A49" s="361" t="s">
        <v>93</v>
      </c>
      <c r="B49" s="136"/>
      <c r="C49" s="54"/>
      <c r="D49" s="368"/>
      <c r="E49" s="54">
        <v>1800000</v>
      </c>
      <c r="F49" s="53">
        <v>1800000</v>
      </c>
      <c r="G49" s="53"/>
      <c r="H49" s="54"/>
      <c r="I49" s="54"/>
      <c r="J49" s="53"/>
      <c r="K49" s="53">
        <v>1437883</v>
      </c>
      <c r="L49" s="54">
        <v>1385101</v>
      </c>
      <c r="M49" s="54">
        <v>728823</v>
      </c>
      <c r="N49" s="53">
        <v>3551807</v>
      </c>
      <c r="O49" s="53"/>
      <c r="P49" s="54"/>
      <c r="Q49" s="54"/>
      <c r="R49" s="53"/>
      <c r="S49" s="53"/>
      <c r="T49" s="54"/>
      <c r="U49" s="54"/>
      <c r="V49" s="53"/>
      <c r="W49" s="53">
        <v>3551807</v>
      </c>
      <c r="X49" s="54">
        <v>900000</v>
      </c>
      <c r="Y49" s="53">
        <v>2651807</v>
      </c>
      <c r="Z49" s="94">
        <v>294.65</v>
      </c>
      <c r="AA49" s="95">
        <v>1800000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330305000</v>
      </c>
      <c r="F60" s="264">
        <f t="shared" si="14"/>
        <v>330305000</v>
      </c>
      <c r="G60" s="264">
        <f t="shared" si="14"/>
        <v>11365042</v>
      </c>
      <c r="H60" s="219">
        <f t="shared" si="14"/>
        <v>49634836</v>
      </c>
      <c r="I60" s="219">
        <f t="shared" si="14"/>
        <v>4500323</v>
      </c>
      <c r="J60" s="264">
        <f t="shared" si="14"/>
        <v>65500201</v>
      </c>
      <c r="K60" s="264">
        <f t="shared" si="14"/>
        <v>38347064</v>
      </c>
      <c r="L60" s="219">
        <f t="shared" si="14"/>
        <v>27666583</v>
      </c>
      <c r="M60" s="219">
        <f t="shared" si="14"/>
        <v>27691257</v>
      </c>
      <c r="N60" s="264">
        <f t="shared" si="14"/>
        <v>93704904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159205105</v>
      </c>
      <c r="X60" s="219">
        <f t="shared" si="14"/>
        <v>165152500</v>
      </c>
      <c r="Y60" s="264">
        <f t="shared" si="14"/>
        <v>-5947395</v>
      </c>
      <c r="Z60" s="337">
        <f>+IF(X60&lt;&gt;0,+(Y60/X60)*100,0)</f>
        <v>-3.6011534793599855</v>
      </c>
      <c r="AA60" s="232">
        <f>+AA57+AA54+AA51+AA40+AA37+AA34+AA22+AA5</f>
        <v>330305000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2014-02-03T13:53:30Z</dcterms:created>
  <dcterms:modified xsi:type="dcterms:W3CDTF">2014-02-03T13:53:33Z</dcterms:modified>
  <cp:category/>
  <cp:version/>
  <cp:contentType/>
  <cp:contentStatus/>
</cp:coreProperties>
</file>