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<sst xmlns="http://schemas.openxmlformats.org/spreadsheetml/2006/main" count="855" uniqueCount="302">
  <si>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Ruth Segomotsi Mompati(DC39)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</si>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</sst>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3320000</v>
      </c>
      <c r="E7" s="60">
        <v>3320000</v>
      </c>
      <c r="F7" s="60">
        <v>0</v>
      </c>
      <c r="G7" s="60">
        <v>262636</v>
      </c>
      <c r="H7" s="60">
        <v>253482</v>
      </c>
      <c r="I7" s="60">
        <v>516118</v>
      </c>
      <c r="J7" s="60">
        <v>330343</v>
      </c>
      <c r="K7" s="60">
        <v>292297</v>
      </c>
      <c r="L7" s="60">
        <v>101198</v>
      </c>
      <c r="M7" s="60">
        <v>723838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1239956</v>
      </c>
      <c r="W7" s="60">
        <v>1660000</v>
      </c>
      <c r="X7" s="60">
        <v>-420044</v>
      </c>
      <c r="Y7" s="61">
        <v>-25.3</v>
      </c>
      <c r="Z7" s="62">
        <v>3320000</v>
      </c>
    </row>
    <row r="8" spans="1:26" ht="13.5">
      <c r="A8" s="58" t="s">
        <v>34</v>
      </c>
      <c r="B8" s="19">
        <v>0</v>
      </c>
      <c r="C8" s="19">
        <v>0</v>
      </c>
      <c r="D8" s="59">
        <v>225665999</v>
      </c>
      <c r="E8" s="60">
        <v>225665999</v>
      </c>
      <c r="F8" s="60">
        <v>83162000</v>
      </c>
      <c r="G8" s="60">
        <v>46459</v>
      </c>
      <c r="H8" s="60">
        <v>46459</v>
      </c>
      <c r="I8" s="60">
        <v>83254918</v>
      </c>
      <c r="J8" s="60">
        <v>0</v>
      </c>
      <c r="K8" s="60">
        <v>75222000</v>
      </c>
      <c r="L8" s="60">
        <v>0</v>
      </c>
      <c r="M8" s="60">
        <v>75222000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158476918</v>
      </c>
      <c r="W8" s="60">
        <v>112833000</v>
      </c>
      <c r="X8" s="60">
        <v>45643918</v>
      </c>
      <c r="Y8" s="61">
        <v>40.45</v>
      </c>
      <c r="Z8" s="62">
        <v>225665999</v>
      </c>
    </row>
    <row r="9" spans="1:26" ht="13.5">
      <c r="A9" s="58" t="s">
        <v>35</v>
      </c>
      <c r="B9" s="19">
        <v>0</v>
      </c>
      <c r="C9" s="19">
        <v>0</v>
      </c>
      <c r="D9" s="59">
        <v>80677940</v>
      </c>
      <c r="E9" s="60">
        <v>80677940</v>
      </c>
      <c r="F9" s="60">
        <v>172450</v>
      </c>
      <c r="G9" s="60">
        <v>9639</v>
      </c>
      <c r="H9" s="60">
        <v>5837</v>
      </c>
      <c r="I9" s="60">
        <v>187926</v>
      </c>
      <c r="J9" s="60">
        <v>7236</v>
      </c>
      <c r="K9" s="60">
        <v>9868</v>
      </c>
      <c r="L9" s="60">
        <v>10324</v>
      </c>
      <c r="M9" s="60">
        <v>27428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215354</v>
      </c>
      <c r="W9" s="60">
        <v>40338970</v>
      </c>
      <c r="X9" s="60">
        <v>-40123616</v>
      </c>
      <c r="Y9" s="61">
        <v>-99.47</v>
      </c>
      <c r="Z9" s="62">
        <v>80677940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309663939</v>
      </c>
      <c r="E10" s="66">
        <f t="shared" si="0"/>
        <v>309663939</v>
      </c>
      <c r="F10" s="66">
        <f t="shared" si="0"/>
        <v>83334450</v>
      </c>
      <c r="G10" s="66">
        <f t="shared" si="0"/>
        <v>318734</v>
      </c>
      <c r="H10" s="66">
        <f t="shared" si="0"/>
        <v>305778</v>
      </c>
      <c r="I10" s="66">
        <f t="shared" si="0"/>
        <v>83958962</v>
      </c>
      <c r="J10" s="66">
        <f t="shared" si="0"/>
        <v>337579</v>
      </c>
      <c r="K10" s="66">
        <f t="shared" si="0"/>
        <v>75524165</v>
      </c>
      <c r="L10" s="66">
        <f t="shared" si="0"/>
        <v>111522</v>
      </c>
      <c r="M10" s="66">
        <f t="shared" si="0"/>
        <v>75973266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159932228</v>
      </c>
      <c r="W10" s="66">
        <f t="shared" si="0"/>
        <v>154831970</v>
      </c>
      <c r="X10" s="66">
        <f t="shared" si="0"/>
        <v>5100258</v>
      </c>
      <c r="Y10" s="67">
        <f>+IF(W10&lt;&gt;0,(X10/W10)*100,0)</f>
        <v>3.2940600058243783</v>
      </c>
      <c r="Z10" s="68">
        <f t="shared" si="0"/>
        <v>309663939</v>
      </c>
    </row>
    <row r="11" spans="1:26" ht="13.5">
      <c r="A11" s="58" t="s">
        <v>37</v>
      </c>
      <c r="B11" s="19">
        <v>0</v>
      </c>
      <c r="C11" s="19">
        <v>0</v>
      </c>
      <c r="D11" s="59">
        <v>87514047</v>
      </c>
      <c r="E11" s="60">
        <v>87514047</v>
      </c>
      <c r="F11" s="60">
        <v>5890499</v>
      </c>
      <c r="G11" s="60">
        <v>6352274</v>
      </c>
      <c r="H11" s="60">
        <v>6424108</v>
      </c>
      <c r="I11" s="60">
        <v>18666881</v>
      </c>
      <c r="J11" s="60">
        <v>6712384</v>
      </c>
      <c r="K11" s="60">
        <v>10264044</v>
      </c>
      <c r="L11" s="60">
        <v>6818274</v>
      </c>
      <c r="M11" s="60">
        <v>23794702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42461583</v>
      </c>
      <c r="W11" s="60">
        <v>43757024</v>
      </c>
      <c r="X11" s="60">
        <v>-1295441</v>
      </c>
      <c r="Y11" s="61">
        <v>-2.96</v>
      </c>
      <c r="Z11" s="62">
        <v>87514047</v>
      </c>
    </row>
    <row r="12" spans="1:26" ht="13.5">
      <c r="A12" s="58" t="s">
        <v>38</v>
      </c>
      <c r="B12" s="19">
        <v>0</v>
      </c>
      <c r="C12" s="19">
        <v>0</v>
      </c>
      <c r="D12" s="59">
        <v>5571505</v>
      </c>
      <c r="E12" s="60">
        <v>5571505</v>
      </c>
      <c r="F12" s="60">
        <v>424306</v>
      </c>
      <c r="G12" s="60">
        <v>258981</v>
      </c>
      <c r="H12" s="60">
        <v>0</v>
      </c>
      <c r="I12" s="60">
        <v>683287</v>
      </c>
      <c r="J12" s="60">
        <v>354475</v>
      </c>
      <c r="K12" s="60">
        <v>497905</v>
      </c>
      <c r="L12" s="60">
        <v>435090</v>
      </c>
      <c r="M12" s="60">
        <v>1287470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1970757</v>
      </c>
      <c r="W12" s="60">
        <v>2785753</v>
      </c>
      <c r="X12" s="60">
        <v>-814996</v>
      </c>
      <c r="Y12" s="61">
        <v>-29.26</v>
      </c>
      <c r="Z12" s="62">
        <v>5571505</v>
      </c>
    </row>
    <row r="13" spans="1:26" ht="13.5">
      <c r="A13" s="58" t="s">
        <v>278</v>
      </c>
      <c r="B13" s="19">
        <v>0</v>
      </c>
      <c r="C13" s="19">
        <v>0</v>
      </c>
      <c r="D13" s="59">
        <v>7995500</v>
      </c>
      <c r="E13" s="60">
        <v>7995500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3997750</v>
      </c>
      <c r="X13" s="60">
        <v>-3997750</v>
      </c>
      <c r="Y13" s="61">
        <v>-100</v>
      </c>
      <c r="Z13" s="62">
        <v>7995500</v>
      </c>
    </row>
    <row r="14" spans="1:26" ht="13.5">
      <c r="A14" s="58" t="s">
        <v>40</v>
      </c>
      <c r="B14" s="19">
        <v>0</v>
      </c>
      <c r="C14" s="19">
        <v>0</v>
      </c>
      <c r="D14" s="59">
        <v>70400</v>
      </c>
      <c r="E14" s="60">
        <v>70400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35200</v>
      </c>
      <c r="X14" s="60">
        <v>-35200</v>
      </c>
      <c r="Y14" s="61">
        <v>-100</v>
      </c>
      <c r="Z14" s="62">
        <v>70400</v>
      </c>
    </row>
    <row r="15" spans="1:26" ht="13.5">
      <c r="A15" s="58" t="s">
        <v>41</v>
      </c>
      <c r="B15" s="19">
        <v>0</v>
      </c>
      <c r="C15" s="19">
        <v>0</v>
      </c>
      <c r="D15" s="59">
        <v>55389400</v>
      </c>
      <c r="E15" s="60">
        <v>55389400</v>
      </c>
      <c r="F15" s="60">
        <v>70655</v>
      </c>
      <c r="G15" s="60">
        <v>3559</v>
      </c>
      <c r="H15" s="60">
        <v>8763120</v>
      </c>
      <c r="I15" s="60">
        <v>8837334</v>
      </c>
      <c r="J15" s="60">
        <v>3210459</v>
      </c>
      <c r="K15" s="60">
        <v>3679168</v>
      </c>
      <c r="L15" s="60">
        <v>6533390</v>
      </c>
      <c r="M15" s="60">
        <v>13423017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22260351</v>
      </c>
      <c r="W15" s="60">
        <v>27694700</v>
      </c>
      <c r="X15" s="60">
        <v>-5434349</v>
      </c>
      <c r="Y15" s="61">
        <v>-19.62</v>
      </c>
      <c r="Z15" s="62">
        <v>55389400</v>
      </c>
    </row>
    <row r="16" spans="1:26" ht="13.5">
      <c r="A16" s="69" t="s">
        <v>42</v>
      </c>
      <c r="B16" s="19">
        <v>0</v>
      </c>
      <c r="C16" s="19">
        <v>0</v>
      </c>
      <c r="D16" s="59">
        <v>64963000</v>
      </c>
      <c r="E16" s="60">
        <v>64963000</v>
      </c>
      <c r="F16" s="60">
        <v>5000</v>
      </c>
      <c r="G16" s="60">
        <v>8000000</v>
      </c>
      <c r="H16" s="60">
        <v>4500000</v>
      </c>
      <c r="I16" s="60">
        <v>12505000</v>
      </c>
      <c r="J16" s="60">
        <v>611016</v>
      </c>
      <c r="K16" s="60">
        <v>1322568</v>
      </c>
      <c r="L16" s="60">
        <v>7141387</v>
      </c>
      <c r="M16" s="60">
        <v>9074971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21579971</v>
      </c>
      <c r="W16" s="60">
        <v>32481500</v>
      </c>
      <c r="X16" s="60">
        <v>-10901529</v>
      </c>
      <c r="Y16" s="61">
        <v>-33.56</v>
      </c>
      <c r="Z16" s="62">
        <v>64963000</v>
      </c>
    </row>
    <row r="17" spans="1:26" ht="13.5">
      <c r="A17" s="58" t="s">
        <v>43</v>
      </c>
      <c r="B17" s="19">
        <v>0</v>
      </c>
      <c r="C17" s="19">
        <v>0</v>
      </c>
      <c r="D17" s="59">
        <v>39835786</v>
      </c>
      <c r="E17" s="60">
        <v>39835786</v>
      </c>
      <c r="F17" s="60">
        <v>2850063</v>
      </c>
      <c r="G17" s="60">
        <v>1523897</v>
      </c>
      <c r="H17" s="60">
        <v>3367825</v>
      </c>
      <c r="I17" s="60">
        <v>7741785</v>
      </c>
      <c r="J17" s="60">
        <v>3889521</v>
      </c>
      <c r="K17" s="60">
        <v>14961296</v>
      </c>
      <c r="L17" s="60">
        <v>2249411</v>
      </c>
      <c r="M17" s="60">
        <v>21100228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28842013</v>
      </c>
      <c r="W17" s="60">
        <v>19917893</v>
      </c>
      <c r="X17" s="60">
        <v>8924120</v>
      </c>
      <c r="Y17" s="61">
        <v>44.8</v>
      </c>
      <c r="Z17" s="62">
        <v>39835786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261339638</v>
      </c>
      <c r="E18" s="73">
        <f t="shared" si="1"/>
        <v>261339638</v>
      </c>
      <c r="F18" s="73">
        <f t="shared" si="1"/>
        <v>9240523</v>
      </c>
      <c r="G18" s="73">
        <f t="shared" si="1"/>
        <v>16138711</v>
      </c>
      <c r="H18" s="73">
        <f t="shared" si="1"/>
        <v>23055053</v>
      </c>
      <c r="I18" s="73">
        <f t="shared" si="1"/>
        <v>48434287</v>
      </c>
      <c r="J18" s="73">
        <f t="shared" si="1"/>
        <v>14777855</v>
      </c>
      <c r="K18" s="73">
        <f t="shared" si="1"/>
        <v>30724981</v>
      </c>
      <c r="L18" s="73">
        <f t="shared" si="1"/>
        <v>23177552</v>
      </c>
      <c r="M18" s="73">
        <f t="shared" si="1"/>
        <v>68680388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117114675</v>
      </c>
      <c r="W18" s="73">
        <f t="shared" si="1"/>
        <v>130669820</v>
      </c>
      <c r="X18" s="73">
        <f t="shared" si="1"/>
        <v>-13555145</v>
      </c>
      <c r="Y18" s="67">
        <f>+IF(W18&lt;&gt;0,(X18/W18)*100,0)</f>
        <v>-10.373585117053043</v>
      </c>
      <c r="Z18" s="74">
        <f t="shared" si="1"/>
        <v>261339638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48324301</v>
      </c>
      <c r="E19" s="77">
        <f t="shared" si="2"/>
        <v>48324301</v>
      </c>
      <c r="F19" s="77">
        <f t="shared" si="2"/>
        <v>74093927</v>
      </c>
      <c r="G19" s="77">
        <f t="shared" si="2"/>
        <v>-15819977</v>
      </c>
      <c r="H19" s="77">
        <f t="shared" si="2"/>
        <v>-22749275</v>
      </c>
      <c r="I19" s="77">
        <f t="shared" si="2"/>
        <v>35524675</v>
      </c>
      <c r="J19" s="77">
        <f t="shared" si="2"/>
        <v>-14440276</v>
      </c>
      <c r="K19" s="77">
        <f t="shared" si="2"/>
        <v>44799184</v>
      </c>
      <c r="L19" s="77">
        <f t="shared" si="2"/>
        <v>-23066030</v>
      </c>
      <c r="M19" s="77">
        <f t="shared" si="2"/>
        <v>7292878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42817553</v>
      </c>
      <c r="W19" s="77">
        <f>IF(E10=E18,0,W10-W18)</f>
        <v>24162150</v>
      </c>
      <c r="X19" s="77">
        <f t="shared" si="2"/>
        <v>18655403</v>
      </c>
      <c r="Y19" s="78">
        <f>+IF(W19&lt;&gt;0,(X19/W19)*100,0)</f>
        <v>77.20920116794242</v>
      </c>
      <c r="Z19" s="79">
        <f t="shared" si="2"/>
        <v>48324301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955478</v>
      </c>
      <c r="H20" s="60">
        <v>0</v>
      </c>
      <c r="I20" s="60">
        <v>955478</v>
      </c>
      <c r="J20" s="60">
        <v>0</v>
      </c>
      <c r="K20" s="60">
        <v>32389290</v>
      </c>
      <c r="L20" s="60">
        <v>0</v>
      </c>
      <c r="M20" s="60">
        <v>32389290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33344768</v>
      </c>
      <c r="W20" s="60">
        <v>0</v>
      </c>
      <c r="X20" s="60">
        <v>33344768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48324301</v>
      </c>
      <c r="E22" s="88">
        <f t="shared" si="3"/>
        <v>48324301</v>
      </c>
      <c r="F22" s="88">
        <f t="shared" si="3"/>
        <v>74093927</v>
      </c>
      <c r="G22" s="88">
        <f t="shared" si="3"/>
        <v>-14864499</v>
      </c>
      <c r="H22" s="88">
        <f t="shared" si="3"/>
        <v>-22749275</v>
      </c>
      <c r="I22" s="88">
        <f t="shared" si="3"/>
        <v>36480153</v>
      </c>
      <c r="J22" s="88">
        <f t="shared" si="3"/>
        <v>-14440276</v>
      </c>
      <c r="K22" s="88">
        <f t="shared" si="3"/>
        <v>77188474</v>
      </c>
      <c r="L22" s="88">
        <f t="shared" si="3"/>
        <v>-23066030</v>
      </c>
      <c r="M22" s="88">
        <f t="shared" si="3"/>
        <v>39682168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76162321</v>
      </c>
      <c r="W22" s="88">
        <f t="shared" si="3"/>
        <v>24162150</v>
      </c>
      <c r="X22" s="88">
        <f t="shared" si="3"/>
        <v>52000171</v>
      </c>
      <c r="Y22" s="89">
        <f>+IF(W22&lt;&gt;0,(X22/W22)*100,0)</f>
        <v>215.21334401119105</v>
      </c>
      <c r="Z22" s="90">
        <f t="shared" si="3"/>
        <v>48324301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48324301</v>
      </c>
      <c r="E24" s="77">
        <f t="shared" si="4"/>
        <v>48324301</v>
      </c>
      <c r="F24" s="77">
        <f t="shared" si="4"/>
        <v>74093927</v>
      </c>
      <c r="G24" s="77">
        <f t="shared" si="4"/>
        <v>-14864499</v>
      </c>
      <c r="H24" s="77">
        <f t="shared" si="4"/>
        <v>-22749275</v>
      </c>
      <c r="I24" s="77">
        <f t="shared" si="4"/>
        <v>36480153</v>
      </c>
      <c r="J24" s="77">
        <f t="shared" si="4"/>
        <v>-14440276</v>
      </c>
      <c r="K24" s="77">
        <f t="shared" si="4"/>
        <v>77188474</v>
      </c>
      <c r="L24" s="77">
        <f t="shared" si="4"/>
        <v>-23066030</v>
      </c>
      <c r="M24" s="77">
        <f t="shared" si="4"/>
        <v>39682168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76162321</v>
      </c>
      <c r="W24" s="77">
        <f t="shared" si="4"/>
        <v>24162150</v>
      </c>
      <c r="X24" s="77">
        <f t="shared" si="4"/>
        <v>52000171</v>
      </c>
      <c r="Y24" s="78">
        <f>+IF(W24&lt;&gt;0,(X24/W24)*100,0)</f>
        <v>215.21334401119105</v>
      </c>
      <c r="Z24" s="79">
        <f t="shared" si="4"/>
        <v>48324301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192786000</v>
      </c>
      <c r="E27" s="100">
        <v>192786000</v>
      </c>
      <c r="F27" s="100">
        <v>3663957</v>
      </c>
      <c r="G27" s="100">
        <v>208291</v>
      </c>
      <c r="H27" s="100">
        <v>28917640</v>
      </c>
      <c r="I27" s="100">
        <v>32789888</v>
      </c>
      <c r="J27" s="100">
        <v>25373063</v>
      </c>
      <c r="K27" s="100">
        <v>23894289</v>
      </c>
      <c r="L27" s="100">
        <v>15654938</v>
      </c>
      <c r="M27" s="100">
        <v>64922290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97712178</v>
      </c>
      <c r="W27" s="100">
        <v>96393000</v>
      </c>
      <c r="X27" s="100">
        <v>1319178</v>
      </c>
      <c r="Y27" s="101">
        <v>1.37</v>
      </c>
      <c r="Z27" s="102">
        <v>192786000</v>
      </c>
    </row>
    <row r="28" spans="1:26" ht="13.5">
      <c r="A28" s="103" t="s">
        <v>46</v>
      </c>
      <c r="B28" s="19">
        <v>0</v>
      </c>
      <c r="C28" s="19">
        <v>0</v>
      </c>
      <c r="D28" s="59">
        <v>192786000</v>
      </c>
      <c r="E28" s="60">
        <v>192786000</v>
      </c>
      <c r="F28" s="60">
        <v>3597800</v>
      </c>
      <c r="G28" s="60">
        <v>0</v>
      </c>
      <c r="H28" s="60">
        <v>4500000</v>
      </c>
      <c r="I28" s="60">
        <v>8097800</v>
      </c>
      <c r="J28" s="60">
        <v>25314823</v>
      </c>
      <c r="K28" s="60">
        <v>23894289</v>
      </c>
      <c r="L28" s="60">
        <v>15654938</v>
      </c>
      <c r="M28" s="60">
        <v>64864050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72961850</v>
      </c>
      <c r="W28" s="60">
        <v>96393000</v>
      </c>
      <c r="X28" s="60">
        <v>-23431150</v>
      </c>
      <c r="Y28" s="61">
        <v>-24.31</v>
      </c>
      <c r="Z28" s="62">
        <v>192786000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66157</v>
      </c>
      <c r="G31" s="60">
        <v>208291</v>
      </c>
      <c r="H31" s="60">
        <v>24417640</v>
      </c>
      <c r="I31" s="60">
        <v>24692088</v>
      </c>
      <c r="J31" s="60">
        <v>58240</v>
      </c>
      <c r="K31" s="60">
        <v>0</v>
      </c>
      <c r="L31" s="60">
        <v>0</v>
      </c>
      <c r="M31" s="60">
        <v>58240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24750328</v>
      </c>
      <c r="W31" s="60">
        <v>0</v>
      </c>
      <c r="X31" s="60">
        <v>24750328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192786000</v>
      </c>
      <c r="E32" s="100">
        <f t="shared" si="5"/>
        <v>192786000</v>
      </c>
      <c r="F32" s="100">
        <f t="shared" si="5"/>
        <v>3663957</v>
      </c>
      <c r="G32" s="100">
        <f t="shared" si="5"/>
        <v>208291</v>
      </c>
      <c r="H32" s="100">
        <f t="shared" si="5"/>
        <v>28917640</v>
      </c>
      <c r="I32" s="100">
        <f t="shared" si="5"/>
        <v>32789888</v>
      </c>
      <c r="J32" s="100">
        <f t="shared" si="5"/>
        <v>25373063</v>
      </c>
      <c r="K32" s="100">
        <f t="shared" si="5"/>
        <v>23894289</v>
      </c>
      <c r="L32" s="100">
        <f t="shared" si="5"/>
        <v>15654938</v>
      </c>
      <c r="M32" s="100">
        <f t="shared" si="5"/>
        <v>64922290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97712178</v>
      </c>
      <c r="W32" s="100">
        <f t="shared" si="5"/>
        <v>96393000</v>
      </c>
      <c r="X32" s="100">
        <f t="shared" si="5"/>
        <v>1319178</v>
      </c>
      <c r="Y32" s="101">
        <f>+IF(W32&lt;&gt;0,(X32/W32)*100,0)</f>
        <v>1.3685412841181415</v>
      </c>
      <c r="Z32" s="102">
        <f t="shared" si="5"/>
        <v>192786000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226827727</v>
      </c>
      <c r="E35" s="60">
        <v>226827727</v>
      </c>
      <c r="F35" s="60">
        <v>269765534</v>
      </c>
      <c r="G35" s="60">
        <v>168749530</v>
      </c>
      <c r="H35" s="60">
        <v>156142856</v>
      </c>
      <c r="I35" s="60">
        <v>156142856</v>
      </c>
      <c r="J35" s="60">
        <v>207129370</v>
      </c>
      <c r="K35" s="60">
        <v>211560992</v>
      </c>
      <c r="L35" s="60">
        <v>276266420</v>
      </c>
      <c r="M35" s="60">
        <v>276266420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276266420</v>
      </c>
      <c r="W35" s="60">
        <v>113413864</v>
      </c>
      <c r="X35" s="60">
        <v>162852556</v>
      </c>
      <c r="Y35" s="61">
        <v>143.59</v>
      </c>
      <c r="Z35" s="62">
        <v>226827727</v>
      </c>
    </row>
    <row r="36" spans="1:26" ht="13.5">
      <c r="A36" s="58" t="s">
        <v>57</v>
      </c>
      <c r="B36" s="19">
        <v>0</v>
      </c>
      <c r="C36" s="19">
        <v>0</v>
      </c>
      <c r="D36" s="59">
        <v>1928954000</v>
      </c>
      <c r="E36" s="60">
        <v>1928954000</v>
      </c>
      <c r="F36" s="60">
        <v>856344462</v>
      </c>
      <c r="G36" s="60">
        <v>1729472166</v>
      </c>
      <c r="H36" s="60">
        <v>1083297401</v>
      </c>
      <c r="I36" s="60">
        <v>1083297401</v>
      </c>
      <c r="J36" s="60">
        <v>1763115360</v>
      </c>
      <c r="K36" s="60">
        <v>1742872795</v>
      </c>
      <c r="L36" s="60">
        <v>1765711967</v>
      </c>
      <c r="M36" s="60">
        <v>1765711967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1765711967</v>
      </c>
      <c r="W36" s="60">
        <v>964477000</v>
      </c>
      <c r="X36" s="60">
        <v>801234967</v>
      </c>
      <c r="Y36" s="61">
        <v>83.07</v>
      </c>
      <c r="Z36" s="62">
        <v>1928954000</v>
      </c>
    </row>
    <row r="37" spans="1:26" ht="13.5">
      <c r="A37" s="58" t="s">
        <v>58</v>
      </c>
      <c r="B37" s="19">
        <v>0</v>
      </c>
      <c r="C37" s="19">
        <v>0</v>
      </c>
      <c r="D37" s="59">
        <v>236272000</v>
      </c>
      <c r="E37" s="60">
        <v>236272000</v>
      </c>
      <c r="F37" s="60">
        <v>266841546</v>
      </c>
      <c r="G37" s="60">
        <v>66835783</v>
      </c>
      <c r="H37" s="60">
        <v>208776780</v>
      </c>
      <c r="I37" s="60">
        <v>208776780</v>
      </c>
      <c r="J37" s="60">
        <v>289459250</v>
      </c>
      <c r="K37" s="60">
        <v>295811627</v>
      </c>
      <c r="L37" s="60">
        <v>383356227</v>
      </c>
      <c r="M37" s="60">
        <v>383356227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383356227</v>
      </c>
      <c r="W37" s="60">
        <v>118136000</v>
      </c>
      <c r="X37" s="60">
        <v>265220227</v>
      </c>
      <c r="Y37" s="61">
        <v>224.5</v>
      </c>
      <c r="Z37" s="62">
        <v>236272000</v>
      </c>
    </row>
    <row r="38" spans="1:26" ht="13.5">
      <c r="A38" s="58" t="s">
        <v>59</v>
      </c>
      <c r="B38" s="19">
        <v>0</v>
      </c>
      <c r="C38" s="19">
        <v>0</v>
      </c>
      <c r="D38" s="59">
        <v>19211000</v>
      </c>
      <c r="E38" s="60">
        <v>19211000</v>
      </c>
      <c r="F38" s="60">
        <v>15913028</v>
      </c>
      <c r="G38" s="60">
        <v>14188397</v>
      </c>
      <c r="H38" s="60">
        <v>15913028</v>
      </c>
      <c r="I38" s="60">
        <v>15913028</v>
      </c>
      <c r="J38" s="60">
        <v>19350486</v>
      </c>
      <c r="K38" s="60">
        <v>18660736</v>
      </c>
      <c r="L38" s="60">
        <v>18660736</v>
      </c>
      <c r="M38" s="60">
        <v>18660736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18660736</v>
      </c>
      <c r="W38" s="60">
        <v>9605500</v>
      </c>
      <c r="X38" s="60">
        <v>9055236</v>
      </c>
      <c r="Y38" s="61">
        <v>94.27</v>
      </c>
      <c r="Z38" s="62">
        <v>19211000</v>
      </c>
    </row>
    <row r="39" spans="1:26" ht="13.5">
      <c r="A39" s="58" t="s">
        <v>60</v>
      </c>
      <c r="B39" s="19">
        <v>0</v>
      </c>
      <c r="C39" s="19">
        <v>0</v>
      </c>
      <c r="D39" s="59">
        <v>1900298727</v>
      </c>
      <c r="E39" s="60">
        <v>1900298727</v>
      </c>
      <c r="F39" s="60">
        <v>843355422</v>
      </c>
      <c r="G39" s="60">
        <v>1817197516</v>
      </c>
      <c r="H39" s="60">
        <v>1014750449</v>
      </c>
      <c r="I39" s="60">
        <v>1014750449</v>
      </c>
      <c r="J39" s="60">
        <v>1661434994</v>
      </c>
      <c r="K39" s="60">
        <v>1639961424</v>
      </c>
      <c r="L39" s="60">
        <v>1639961424</v>
      </c>
      <c r="M39" s="60">
        <v>1639961424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1639961424</v>
      </c>
      <c r="W39" s="60">
        <v>950149364</v>
      </c>
      <c r="X39" s="60">
        <v>689812060</v>
      </c>
      <c r="Y39" s="61">
        <v>72.6</v>
      </c>
      <c r="Z39" s="62">
        <v>1900298727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201101000</v>
      </c>
      <c r="E42" s="60">
        <v>201101000</v>
      </c>
      <c r="F42" s="60">
        <v>97366917</v>
      </c>
      <c r="G42" s="60">
        <v>-21814363</v>
      </c>
      <c r="H42" s="60">
        <v>-36154597</v>
      </c>
      <c r="I42" s="60">
        <v>39397957</v>
      </c>
      <c r="J42" s="60">
        <v>-785530</v>
      </c>
      <c r="K42" s="60">
        <v>18193447</v>
      </c>
      <c r="L42" s="60">
        <v>-62420887</v>
      </c>
      <c r="M42" s="60">
        <v>-45012970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-5615013</v>
      </c>
      <c r="W42" s="60">
        <v>176217284</v>
      </c>
      <c r="X42" s="60">
        <v>-181832297</v>
      </c>
      <c r="Y42" s="61">
        <v>-103.19</v>
      </c>
      <c r="Z42" s="62">
        <v>201101000</v>
      </c>
    </row>
    <row r="43" spans="1:26" ht="13.5">
      <c r="A43" s="58" t="s">
        <v>63</v>
      </c>
      <c r="B43" s="19">
        <v>0</v>
      </c>
      <c r="C43" s="19">
        <v>0</v>
      </c>
      <c r="D43" s="59">
        <v>-210319000</v>
      </c>
      <c r="E43" s="60">
        <v>-210319000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-51744000</v>
      </c>
      <c r="X43" s="60">
        <v>51744000</v>
      </c>
      <c r="Y43" s="61">
        <v>-100</v>
      </c>
      <c r="Z43" s="62">
        <v>-210319000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109867000</v>
      </c>
      <c r="E45" s="100">
        <v>109867000</v>
      </c>
      <c r="F45" s="100">
        <v>140651089</v>
      </c>
      <c r="G45" s="100">
        <v>118836726</v>
      </c>
      <c r="H45" s="100">
        <v>82682129</v>
      </c>
      <c r="I45" s="100">
        <v>82682129</v>
      </c>
      <c r="J45" s="100">
        <v>81896599</v>
      </c>
      <c r="K45" s="100">
        <v>100090046</v>
      </c>
      <c r="L45" s="100">
        <v>37669159</v>
      </c>
      <c r="M45" s="100">
        <v>37669159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37669159</v>
      </c>
      <c r="W45" s="100">
        <v>243558284</v>
      </c>
      <c r="X45" s="100">
        <v>-205889125</v>
      </c>
      <c r="Y45" s="101">
        <v>-84.53</v>
      </c>
      <c r="Z45" s="102">
        <v>109867000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144980954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22899</v>
      </c>
      <c r="X49" s="54">
        <v>0</v>
      </c>
      <c r="Y49" s="54">
        <v>145003853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4488675</v>
      </c>
      <c r="C51" s="52">
        <v>0</v>
      </c>
      <c r="D51" s="129">
        <v>4260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4492935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169685</v>
      </c>
      <c r="G67" s="26"/>
      <c r="H67" s="26"/>
      <c r="I67" s="26">
        <v>169685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169685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169685</v>
      </c>
      <c r="G75" s="30"/>
      <c r="H75" s="30"/>
      <c r="I75" s="30">
        <v>169685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169685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15717371</v>
      </c>
      <c r="I5" s="356">
        <f t="shared" si="0"/>
        <v>0</v>
      </c>
      <c r="J5" s="358">
        <f t="shared" si="0"/>
        <v>15717371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15717371</v>
      </c>
      <c r="X5" s="356">
        <f t="shared" si="0"/>
        <v>0</v>
      </c>
      <c r="Y5" s="358">
        <f t="shared" si="0"/>
        <v>15717371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15717371</v>
      </c>
      <c r="I11" s="362">
        <f t="shared" si="3"/>
        <v>0</v>
      </c>
      <c r="J11" s="364">
        <f t="shared" si="3"/>
        <v>15717371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15717371</v>
      </c>
      <c r="X11" s="362">
        <f t="shared" si="3"/>
        <v>0</v>
      </c>
      <c r="Y11" s="364">
        <f t="shared" si="3"/>
        <v>15717371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15717371</v>
      </c>
      <c r="I12" s="60"/>
      <c r="J12" s="59">
        <v>15717371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15717371</v>
      </c>
      <c r="X12" s="60"/>
      <c r="Y12" s="59">
        <v>15717371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36255</v>
      </c>
      <c r="H40" s="343">
        <f t="shared" si="9"/>
        <v>4701</v>
      </c>
      <c r="I40" s="343">
        <f t="shared" si="9"/>
        <v>486</v>
      </c>
      <c r="J40" s="345">
        <f t="shared" si="9"/>
        <v>41442</v>
      </c>
      <c r="K40" s="345">
        <f t="shared" si="9"/>
        <v>115164</v>
      </c>
      <c r="L40" s="343">
        <f t="shared" si="9"/>
        <v>269547</v>
      </c>
      <c r="M40" s="343">
        <f t="shared" si="9"/>
        <v>212144</v>
      </c>
      <c r="N40" s="345">
        <f t="shared" si="9"/>
        <v>596855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638297</v>
      </c>
      <c r="X40" s="343">
        <f t="shared" si="9"/>
        <v>0</v>
      </c>
      <c r="Y40" s="345">
        <f t="shared" si="9"/>
        <v>638297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1680</v>
      </c>
      <c r="H41" s="362">
        <v>2739</v>
      </c>
      <c r="I41" s="362">
        <v>486</v>
      </c>
      <c r="J41" s="364">
        <v>4905</v>
      </c>
      <c r="K41" s="364">
        <v>31907</v>
      </c>
      <c r="L41" s="362">
        <v>141950</v>
      </c>
      <c r="M41" s="362">
        <v>101936</v>
      </c>
      <c r="N41" s="364">
        <v>275793</v>
      </c>
      <c r="O41" s="364"/>
      <c r="P41" s="362"/>
      <c r="Q41" s="362"/>
      <c r="R41" s="364"/>
      <c r="S41" s="364"/>
      <c r="T41" s="362"/>
      <c r="U41" s="362"/>
      <c r="V41" s="364"/>
      <c r="W41" s="364">
        <v>280698</v>
      </c>
      <c r="X41" s="362"/>
      <c r="Y41" s="364">
        <v>280698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38086</v>
      </c>
      <c r="L42" s="54">
        <f t="shared" si="10"/>
        <v>0</v>
      </c>
      <c r="M42" s="54">
        <f t="shared" si="10"/>
        <v>0</v>
      </c>
      <c r="N42" s="53">
        <f t="shared" si="10"/>
        <v>38086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38086</v>
      </c>
      <c r="X42" s="54">
        <f t="shared" si="10"/>
        <v>0</v>
      </c>
      <c r="Y42" s="53">
        <f t="shared" si="10"/>
        <v>38086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260</v>
      </c>
      <c r="H43" s="305"/>
      <c r="I43" s="305"/>
      <c r="J43" s="370">
        <v>260</v>
      </c>
      <c r="K43" s="370"/>
      <c r="L43" s="305">
        <v>44445</v>
      </c>
      <c r="M43" s="305">
        <v>19312</v>
      </c>
      <c r="N43" s="370">
        <v>63757</v>
      </c>
      <c r="O43" s="370"/>
      <c r="P43" s="305"/>
      <c r="Q43" s="305"/>
      <c r="R43" s="370"/>
      <c r="S43" s="370"/>
      <c r="T43" s="305"/>
      <c r="U43" s="305"/>
      <c r="V43" s="370"/>
      <c r="W43" s="370">
        <v>64017</v>
      </c>
      <c r="X43" s="305"/>
      <c r="Y43" s="370">
        <v>64017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570</v>
      </c>
      <c r="H44" s="54"/>
      <c r="I44" s="54"/>
      <c r="J44" s="53">
        <v>570</v>
      </c>
      <c r="K44" s="53">
        <v>43014</v>
      </c>
      <c r="L44" s="54">
        <v>76704</v>
      </c>
      <c r="M44" s="54">
        <v>86578</v>
      </c>
      <c r="N44" s="53">
        <v>206296</v>
      </c>
      <c r="O44" s="53"/>
      <c r="P44" s="54"/>
      <c r="Q44" s="54"/>
      <c r="R44" s="53"/>
      <c r="S44" s="53"/>
      <c r="T44" s="54"/>
      <c r="U44" s="54"/>
      <c r="V44" s="53"/>
      <c r="W44" s="53">
        <v>206866</v>
      </c>
      <c r="X44" s="54"/>
      <c r="Y44" s="53">
        <v>206866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33745</v>
      </c>
      <c r="H48" s="54">
        <v>1875</v>
      </c>
      <c r="I48" s="54"/>
      <c r="J48" s="53">
        <v>35620</v>
      </c>
      <c r="K48" s="53">
        <v>1972</v>
      </c>
      <c r="L48" s="54">
        <v>6448</v>
      </c>
      <c r="M48" s="54">
        <v>4318</v>
      </c>
      <c r="N48" s="53">
        <v>12738</v>
      </c>
      <c r="O48" s="53"/>
      <c r="P48" s="54"/>
      <c r="Q48" s="54"/>
      <c r="R48" s="53"/>
      <c r="S48" s="53"/>
      <c r="T48" s="54"/>
      <c r="U48" s="54"/>
      <c r="V48" s="53"/>
      <c r="W48" s="53">
        <v>48358</v>
      </c>
      <c r="X48" s="54"/>
      <c r="Y48" s="53">
        <v>48358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87</v>
      </c>
      <c r="I49" s="54"/>
      <c r="J49" s="53">
        <v>87</v>
      </c>
      <c r="K49" s="53">
        <v>185</v>
      </c>
      <c r="L49" s="54"/>
      <c r="M49" s="54"/>
      <c r="N49" s="53">
        <v>185</v>
      </c>
      <c r="O49" s="53"/>
      <c r="P49" s="54"/>
      <c r="Q49" s="54"/>
      <c r="R49" s="53"/>
      <c r="S49" s="53"/>
      <c r="T49" s="54"/>
      <c r="U49" s="54"/>
      <c r="V49" s="53"/>
      <c r="W49" s="53">
        <v>272</v>
      </c>
      <c r="X49" s="54"/>
      <c r="Y49" s="53">
        <v>272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36255</v>
      </c>
      <c r="H60" s="219">
        <f t="shared" si="14"/>
        <v>15722072</v>
      </c>
      <c r="I60" s="219">
        <f t="shared" si="14"/>
        <v>486</v>
      </c>
      <c r="J60" s="264">
        <f t="shared" si="14"/>
        <v>15758813</v>
      </c>
      <c r="K60" s="264">
        <f t="shared" si="14"/>
        <v>115164</v>
      </c>
      <c r="L60" s="219">
        <f t="shared" si="14"/>
        <v>269547</v>
      </c>
      <c r="M60" s="219">
        <f t="shared" si="14"/>
        <v>212144</v>
      </c>
      <c r="N60" s="264">
        <f t="shared" si="14"/>
        <v>596855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16355668</v>
      </c>
      <c r="X60" s="219">
        <f t="shared" si="14"/>
        <v>0</v>
      </c>
      <c r="Y60" s="264">
        <f t="shared" si="14"/>
        <v>16355668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38086</v>
      </c>
      <c r="L62" s="347">
        <f t="shared" si="15"/>
        <v>0</v>
      </c>
      <c r="M62" s="347">
        <f t="shared" si="15"/>
        <v>0</v>
      </c>
      <c r="N62" s="349">
        <f t="shared" si="15"/>
        <v>38086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38086</v>
      </c>
      <c r="X62" s="347">
        <f t="shared" si="15"/>
        <v>0</v>
      </c>
      <c r="Y62" s="349">
        <f t="shared" si="15"/>
        <v>38086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>
        <v>38086</v>
      </c>
      <c r="L64" s="60"/>
      <c r="M64" s="60"/>
      <c r="N64" s="59">
        <v>38086</v>
      </c>
      <c r="O64" s="59"/>
      <c r="P64" s="60"/>
      <c r="Q64" s="60"/>
      <c r="R64" s="59"/>
      <c r="S64" s="59"/>
      <c r="T64" s="60"/>
      <c r="U64" s="60"/>
      <c r="V64" s="59"/>
      <c r="W64" s="59">
        <v>38086</v>
      </c>
      <c r="X64" s="60"/>
      <c r="Y64" s="59">
        <v>38086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108386860</v>
      </c>
      <c r="F5" s="100">
        <f t="shared" si="0"/>
        <v>108386860</v>
      </c>
      <c r="G5" s="100">
        <f t="shared" si="0"/>
        <v>23101138</v>
      </c>
      <c r="H5" s="100">
        <f t="shared" si="0"/>
        <v>317332</v>
      </c>
      <c r="I5" s="100">
        <f t="shared" si="0"/>
        <v>305778</v>
      </c>
      <c r="J5" s="100">
        <f t="shared" si="0"/>
        <v>23724248</v>
      </c>
      <c r="K5" s="100">
        <f t="shared" si="0"/>
        <v>337579</v>
      </c>
      <c r="L5" s="100">
        <f t="shared" si="0"/>
        <v>21041707</v>
      </c>
      <c r="M5" s="100">
        <f t="shared" si="0"/>
        <v>111522</v>
      </c>
      <c r="N5" s="100">
        <f t="shared" si="0"/>
        <v>21490808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45215056</v>
      </c>
      <c r="X5" s="100">
        <f t="shared" si="0"/>
        <v>54193430</v>
      </c>
      <c r="Y5" s="100">
        <f t="shared" si="0"/>
        <v>-8978374</v>
      </c>
      <c r="Z5" s="137">
        <f>+IF(X5&lt;&gt;0,+(Y5/X5)*100,0)</f>
        <v>-16.567273929699596</v>
      </c>
      <c r="AA5" s="153">
        <f>SUM(AA6:AA8)</f>
        <v>108386860</v>
      </c>
    </row>
    <row r="6" spans="1:27" ht="13.5">
      <c r="A6" s="138" t="s">
        <v>75</v>
      </c>
      <c r="B6" s="136"/>
      <c r="C6" s="155"/>
      <c r="D6" s="155"/>
      <c r="E6" s="156">
        <v>33799724</v>
      </c>
      <c r="F6" s="60">
        <v>33799724</v>
      </c>
      <c r="G6" s="60">
        <v>11837013</v>
      </c>
      <c r="H6" s="60"/>
      <c r="I6" s="60"/>
      <c r="J6" s="60">
        <v>11837013</v>
      </c>
      <c r="K6" s="60"/>
      <c r="L6" s="60">
        <v>7485728</v>
      </c>
      <c r="M6" s="60"/>
      <c r="N6" s="60">
        <v>7485728</v>
      </c>
      <c r="O6" s="60"/>
      <c r="P6" s="60"/>
      <c r="Q6" s="60"/>
      <c r="R6" s="60"/>
      <c r="S6" s="60"/>
      <c r="T6" s="60"/>
      <c r="U6" s="60"/>
      <c r="V6" s="60"/>
      <c r="W6" s="60">
        <v>19322741</v>
      </c>
      <c r="X6" s="60">
        <v>16899862</v>
      </c>
      <c r="Y6" s="60">
        <v>2422879</v>
      </c>
      <c r="Z6" s="140">
        <v>14.34</v>
      </c>
      <c r="AA6" s="155">
        <v>33799724</v>
      </c>
    </row>
    <row r="7" spans="1:27" ht="13.5">
      <c r="A7" s="138" t="s">
        <v>76</v>
      </c>
      <c r="B7" s="136"/>
      <c r="C7" s="157"/>
      <c r="D7" s="157"/>
      <c r="E7" s="158">
        <v>50523010</v>
      </c>
      <c r="F7" s="159">
        <v>50523010</v>
      </c>
      <c r="G7" s="159">
        <v>4033778</v>
      </c>
      <c r="H7" s="159">
        <v>265886</v>
      </c>
      <c r="I7" s="159">
        <v>254332</v>
      </c>
      <c r="J7" s="159">
        <v>4553996</v>
      </c>
      <c r="K7" s="159">
        <v>337579</v>
      </c>
      <c r="L7" s="159">
        <v>7017917</v>
      </c>
      <c r="M7" s="159">
        <v>111522</v>
      </c>
      <c r="N7" s="159">
        <v>7467018</v>
      </c>
      <c r="O7" s="159"/>
      <c r="P7" s="159"/>
      <c r="Q7" s="159"/>
      <c r="R7" s="159"/>
      <c r="S7" s="159"/>
      <c r="T7" s="159"/>
      <c r="U7" s="159"/>
      <c r="V7" s="159"/>
      <c r="W7" s="159">
        <v>12021014</v>
      </c>
      <c r="X7" s="159">
        <v>25261505</v>
      </c>
      <c r="Y7" s="159">
        <v>-13240491</v>
      </c>
      <c r="Z7" s="141">
        <v>-52.41</v>
      </c>
      <c r="AA7" s="157">
        <v>50523010</v>
      </c>
    </row>
    <row r="8" spans="1:27" ht="13.5">
      <c r="A8" s="138" t="s">
        <v>77</v>
      </c>
      <c r="B8" s="136"/>
      <c r="C8" s="155"/>
      <c r="D8" s="155"/>
      <c r="E8" s="156">
        <v>24064126</v>
      </c>
      <c r="F8" s="60">
        <v>24064126</v>
      </c>
      <c r="G8" s="60">
        <v>7230347</v>
      </c>
      <c r="H8" s="60">
        <v>51446</v>
      </c>
      <c r="I8" s="60">
        <v>51446</v>
      </c>
      <c r="J8" s="60">
        <v>7333239</v>
      </c>
      <c r="K8" s="60"/>
      <c r="L8" s="60">
        <v>6538062</v>
      </c>
      <c r="M8" s="60"/>
      <c r="N8" s="60">
        <v>6538062</v>
      </c>
      <c r="O8" s="60"/>
      <c r="P8" s="60"/>
      <c r="Q8" s="60"/>
      <c r="R8" s="60"/>
      <c r="S8" s="60"/>
      <c r="T8" s="60"/>
      <c r="U8" s="60"/>
      <c r="V8" s="60"/>
      <c r="W8" s="60">
        <v>13871301</v>
      </c>
      <c r="X8" s="60">
        <v>12032063</v>
      </c>
      <c r="Y8" s="60">
        <v>1839238</v>
      </c>
      <c r="Z8" s="140">
        <v>15.29</v>
      </c>
      <c r="AA8" s="155">
        <v>24064126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36251872</v>
      </c>
      <c r="F9" s="100">
        <f t="shared" si="1"/>
        <v>36251872</v>
      </c>
      <c r="G9" s="100">
        <f t="shared" si="1"/>
        <v>10177760</v>
      </c>
      <c r="H9" s="100">
        <f t="shared" si="1"/>
        <v>1402</v>
      </c>
      <c r="I9" s="100">
        <f t="shared" si="1"/>
        <v>0</v>
      </c>
      <c r="J9" s="100">
        <f t="shared" si="1"/>
        <v>10179162</v>
      </c>
      <c r="K9" s="100">
        <f t="shared" si="1"/>
        <v>0</v>
      </c>
      <c r="L9" s="100">
        <f t="shared" si="1"/>
        <v>9206025</v>
      </c>
      <c r="M9" s="100">
        <f t="shared" si="1"/>
        <v>0</v>
      </c>
      <c r="N9" s="100">
        <f t="shared" si="1"/>
        <v>9206025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19385187</v>
      </c>
      <c r="X9" s="100">
        <f t="shared" si="1"/>
        <v>18125936</v>
      </c>
      <c r="Y9" s="100">
        <f t="shared" si="1"/>
        <v>1259251</v>
      </c>
      <c r="Z9" s="137">
        <f>+IF(X9&lt;&gt;0,+(Y9/X9)*100,0)</f>
        <v>6.947232959445515</v>
      </c>
      <c r="AA9" s="153">
        <f>SUM(AA10:AA14)</f>
        <v>36251872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36251872</v>
      </c>
      <c r="F12" s="60">
        <v>36251872</v>
      </c>
      <c r="G12" s="60">
        <v>10177760</v>
      </c>
      <c r="H12" s="60">
        <v>1402</v>
      </c>
      <c r="I12" s="60"/>
      <c r="J12" s="60">
        <v>10179162</v>
      </c>
      <c r="K12" s="60"/>
      <c r="L12" s="60">
        <v>9206025</v>
      </c>
      <c r="M12" s="60"/>
      <c r="N12" s="60">
        <v>9206025</v>
      </c>
      <c r="O12" s="60"/>
      <c r="P12" s="60"/>
      <c r="Q12" s="60"/>
      <c r="R12" s="60"/>
      <c r="S12" s="60"/>
      <c r="T12" s="60"/>
      <c r="U12" s="60"/>
      <c r="V12" s="60"/>
      <c r="W12" s="60">
        <v>19385187</v>
      </c>
      <c r="X12" s="60">
        <v>18125936</v>
      </c>
      <c r="Y12" s="60">
        <v>1259251</v>
      </c>
      <c r="Z12" s="140">
        <v>6.95</v>
      </c>
      <c r="AA12" s="155">
        <v>36251872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288683030</v>
      </c>
      <c r="F15" s="100">
        <f t="shared" si="2"/>
        <v>288683030</v>
      </c>
      <c r="G15" s="100">
        <f t="shared" si="2"/>
        <v>4407912</v>
      </c>
      <c r="H15" s="100">
        <f t="shared" si="2"/>
        <v>955478</v>
      </c>
      <c r="I15" s="100">
        <f t="shared" si="2"/>
        <v>0</v>
      </c>
      <c r="J15" s="100">
        <f t="shared" si="2"/>
        <v>5363390</v>
      </c>
      <c r="K15" s="100">
        <f t="shared" si="2"/>
        <v>0</v>
      </c>
      <c r="L15" s="100">
        <f t="shared" si="2"/>
        <v>3987061</v>
      </c>
      <c r="M15" s="100">
        <f t="shared" si="2"/>
        <v>0</v>
      </c>
      <c r="N15" s="100">
        <f t="shared" si="2"/>
        <v>3987061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9350451</v>
      </c>
      <c r="X15" s="100">
        <f t="shared" si="2"/>
        <v>144341515</v>
      </c>
      <c r="Y15" s="100">
        <f t="shared" si="2"/>
        <v>-134991064</v>
      </c>
      <c r="Z15" s="137">
        <f>+IF(X15&lt;&gt;0,+(Y15/X15)*100,0)</f>
        <v>-93.52199469431923</v>
      </c>
      <c r="AA15" s="153">
        <f>SUM(AA16:AA18)</f>
        <v>288683030</v>
      </c>
    </row>
    <row r="16" spans="1:27" ht="13.5">
      <c r="A16" s="138" t="s">
        <v>85</v>
      </c>
      <c r="B16" s="136"/>
      <c r="C16" s="155"/>
      <c r="D16" s="155"/>
      <c r="E16" s="156">
        <v>5069612</v>
      </c>
      <c r="F16" s="60">
        <v>5069612</v>
      </c>
      <c r="G16" s="60">
        <v>1432134</v>
      </c>
      <c r="H16" s="60"/>
      <c r="I16" s="60"/>
      <c r="J16" s="60">
        <v>1432134</v>
      </c>
      <c r="K16" s="60"/>
      <c r="L16" s="60">
        <v>1295399</v>
      </c>
      <c r="M16" s="60"/>
      <c r="N16" s="60">
        <v>1295399</v>
      </c>
      <c r="O16" s="60"/>
      <c r="P16" s="60"/>
      <c r="Q16" s="60"/>
      <c r="R16" s="60"/>
      <c r="S16" s="60"/>
      <c r="T16" s="60"/>
      <c r="U16" s="60"/>
      <c r="V16" s="60"/>
      <c r="W16" s="60">
        <v>2727533</v>
      </c>
      <c r="X16" s="60">
        <v>2534806</v>
      </c>
      <c r="Y16" s="60">
        <v>192727</v>
      </c>
      <c r="Z16" s="140">
        <v>7.6</v>
      </c>
      <c r="AA16" s="155">
        <v>5069612</v>
      </c>
    </row>
    <row r="17" spans="1:27" ht="13.5">
      <c r="A17" s="138" t="s">
        <v>86</v>
      </c>
      <c r="B17" s="136"/>
      <c r="C17" s="155"/>
      <c r="D17" s="155"/>
      <c r="E17" s="156">
        <v>283613418</v>
      </c>
      <c r="F17" s="60">
        <v>283613418</v>
      </c>
      <c r="G17" s="60"/>
      <c r="H17" s="60">
        <v>955478</v>
      </c>
      <c r="I17" s="60"/>
      <c r="J17" s="60">
        <v>955478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955478</v>
      </c>
      <c r="X17" s="60">
        <v>141806709</v>
      </c>
      <c r="Y17" s="60">
        <v>-140851231</v>
      </c>
      <c r="Z17" s="140">
        <v>-99.33</v>
      </c>
      <c r="AA17" s="155">
        <v>283613418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2975778</v>
      </c>
      <c r="H18" s="60"/>
      <c r="I18" s="60"/>
      <c r="J18" s="60">
        <v>2975778</v>
      </c>
      <c r="K18" s="60"/>
      <c r="L18" s="60">
        <v>2691662</v>
      </c>
      <c r="M18" s="60"/>
      <c r="N18" s="60">
        <v>2691662</v>
      </c>
      <c r="O18" s="60"/>
      <c r="P18" s="60"/>
      <c r="Q18" s="60"/>
      <c r="R18" s="60"/>
      <c r="S18" s="60"/>
      <c r="T18" s="60"/>
      <c r="U18" s="60"/>
      <c r="V18" s="60"/>
      <c r="W18" s="60">
        <v>5667440</v>
      </c>
      <c r="X18" s="60"/>
      <c r="Y18" s="60">
        <v>5667440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37729403</v>
      </c>
      <c r="H19" s="100">
        <f t="shared" si="3"/>
        <v>0</v>
      </c>
      <c r="I19" s="100">
        <f t="shared" si="3"/>
        <v>0</v>
      </c>
      <c r="J19" s="100">
        <f t="shared" si="3"/>
        <v>37729403</v>
      </c>
      <c r="K19" s="100">
        <f t="shared" si="3"/>
        <v>0</v>
      </c>
      <c r="L19" s="100">
        <f t="shared" si="3"/>
        <v>66516429</v>
      </c>
      <c r="M19" s="100">
        <f t="shared" si="3"/>
        <v>0</v>
      </c>
      <c r="N19" s="100">
        <f t="shared" si="3"/>
        <v>66516429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104245832</v>
      </c>
      <c r="X19" s="100">
        <f t="shared" si="3"/>
        <v>0</v>
      </c>
      <c r="Y19" s="100">
        <f t="shared" si="3"/>
        <v>104245832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37729403</v>
      </c>
      <c r="H21" s="60"/>
      <c r="I21" s="60"/>
      <c r="J21" s="60">
        <v>37729403</v>
      </c>
      <c r="K21" s="60"/>
      <c r="L21" s="60">
        <v>66516429</v>
      </c>
      <c r="M21" s="60"/>
      <c r="N21" s="60">
        <v>66516429</v>
      </c>
      <c r="O21" s="60"/>
      <c r="P21" s="60"/>
      <c r="Q21" s="60"/>
      <c r="R21" s="60"/>
      <c r="S21" s="60"/>
      <c r="T21" s="60"/>
      <c r="U21" s="60"/>
      <c r="V21" s="60"/>
      <c r="W21" s="60">
        <v>104245832</v>
      </c>
      <c r="X21" s="60"/>
      <c r="Y21" s="60">
        <v>104245832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-123657823</v>
      </c>
      <c r="F24" s="100">
        <v>-123657823</v>
      </c>
      <c r="G24" s="100">
        <v>7918237</v>
      </c>
      <c r="H24" s="100"/>
      <c r="I24" s="100"/>
      <c r="J24" s="100">
        <v>7918237</v>
      </c>
      <c r="K24" s="100"/>
      <c r="L24" s="100">
        <v>7162233</v>
      </c>
      <c r="M24" s="100"/>
      <c r="N24" s="100">
        <v>7162233</v>
      </c>
      <c r="O24" s="100"/>
      <c r="P24" s="100"/>
      <c r="Q24" s="100"/>
      <c r="R24" s="100"/>
      <c r="S24" s="100"/>
      <c r="T24" s="100"/>
      <c r="U24" s="100"/>
      <c r="V24" s="100"/>
      <c r="W24" s="100">
        <v>15080470</v>
      </c>
      <c r="X24" s="100">
        <v>-61828912</v>
      </c>
      <c r="Y24" s="100">
        <v>76909382</v>
      </c>
      <c r="Z24" s="137">
        <v>-124.39</v>
      </c>
      <c r="AA24" s="153">
        <v>-123657823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309663939</v>
      </c>
      <c r="F25" s="73">
        <f t="shared" si="4"/>
        <v>309663939</v>
      </c>
      <c r="G25" s="73">
        <f t="shared" si="4"/>
        <v>83334450</v>
      </c>
      <c r="H25" s="73">
        <f t="shared" si="4"/>
        <v>1274212</v>
      </c>
      <c r="I25" s="73">
        <f t="shared" si="4"/>
        <v>305778</v>
      </c>
      <c r="J25" s="73">
        <f t="shared" si="4"/>
        <v>84914440</v>
      </c>
      <c r="K25" s="73">
        <f t="shared" si="4"/>
        <v>337579</v>
      </c>
      <c r="L25" s="73">
        <f t="shared" si="4"/>
        <v>107913455</v>
      </c>
      <c r="M25" s="73">
        <f t="shared" si="4"/>
        <v>111522</v>
      </c>
      <c r="N25" s="73">
        <f t="shared" si="4"/>
        <v>108362556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193276996</v>
      </c>
      <c r="X25" s="73">
        <f t="shared" si="4"/>
        <v>154831969</v>
      </c>
      <c r="Y25" s="73">
        <f t="shared" si="4"/>
        <v>38445027</v>
      </c>
      <c r="Z25" s="170">
        <f>+IF(X25&lt;&gt;0,+(Y25/X25)*100,0)</f>
        <v>24.83016088234336</v>
      </c>
      <c r="AA25" s="168">
        <f>+AA5+AA9+AA15+AA19+AA24</f>
        <v>309663939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82816088</v>
      </c>
      <c r="F28" s="100">
        <f t="shared" si="5"/>
        <v>82816088</v>
      </c>
      <c r="G28" s="100">
        <f t="shared" si="5"/>
        <v>5487837</v>
      </c>
      <c r="H28" s="100">
        <f t="shared" si="5"/>
        <v>4359724</v>
      </c>
      <c r="I28" s="100">
        <f t="shared" si="5"/>
        <v>5769299</v>
      </c>
      <c r="J28" s="100">
        <f t="shared" si="5"/>
        <v>15616860</v>
      </c>
      <c r="K28" s="100">
        <f t="shared" si="5"/>
        <v>6543860</v>
      </c>
      <c r="L28" s="100">
        <f t="shared" si="5"/>
        <v>7682604</v>
      </c>
      <c r="M28" s="100">
        <f t="shared" si="5"/>
        <v>5427405</v>
      </c>
      <c r="N28" s="100">
        <f t="shared" si="5"/>
        <v>19653869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35270729</v>
      </c>
      <c r="X28" s="100">
        <f t="shared" si="5"/>
        <v>41408045</v>
      </c>
      <c r="Y28" s="100">
        <f t="shared" si="5"/>
        <v>-6137316</v>
      </c>
      <c r="Z28" s="137">
        <f>+IF(X28&lt;&gt;0,+(Y28/X28)*100,0)</f>
        <v>-14.821554603700804</v>
      </c>
      <c r="AA28" s="153">
        <f>SUM(AA29:AA31)</f>
        <v>82816088</v>
      </c>
    </row>
    <row r="29" spans="1:27" ht="13.5">
      <c r="A29" s="138" t="s">
        <v>75</v>
      </c>
      <c r="B29" s="136"/>
      <c r="C29" s="155"/>
      <c r="D29" s="155"/>
      <c r="E29" s="156">
        <v>35984623</v>
      </c>
      <c r="F29" s="60">
        <v>35984623</v>
      </c>
      <c r="G29" s="60">
        <v>2202691</v>
      </c>
      <c r="H29" s="60">
        <v>1731445</v>
      </c>
      <c r="I29" s="60">
        <v>1209310</v>
      </c>
      <c r="J29" s="60">
        <v>5143446</v>
      </c>
      <c r="K29" s="60">
        <v>2284779</v>
      </c>
      <c r="L29" s="60">
        <v>2186658</v>
      </c>
      <c r="M29" s="60">
        <v>1563085</v>
      </c>
      <c r="N29" s="60">
        <v>6034522</v>
      </c>
      <c r="O29" s="60"/>
      <c r="P29" s="60"/>
      <c r="Q29" s="60"/>
      <c r="R29" s="60"/>
      <c r="S29" s="60"/>
      <c r="T29" s="60"/>
      <c r="U29" s="60"/>
      <c r="V29" s="60"/>
      <c r="W29" s="60">
        <v>11177968</v>
      </c>
      <c r="X29" s="60">
        <v>17992312</v>
      </c>
      <c r="Y29" s="60">
        <v>-6814344</v>
      </c>
      <c r="Z29" s="140">
        <v>-37.87</v>
      </c>
      <c r="AA29" s="155">
        <v>35984623</v>
      </c>
    </row>
    <row r="30" spans="1:27" ht="13.5">
      <c r="A30" s="138" t="s">
        <v>76</v>
      </c>
      <c r="B30" s="136"/>
      <c r="C30" s="157"/>
      <c r="D30" s="157"/>
      <c r="E30" s="158">
        <v>20311419</v>
      </c>
      <c r="F30" s="159">
        <v>20311419</v>
      </c>
      <c r="G30" s="159">
        <v>1705257</v>
      </c>
      <c r="H30" s="159">
        <v>1392314</v>
      </c>
      <c r="I30" s="159">
        <v>1886980</v>
      </c>
      <c r="J30" s="159">
        <v>4984551</v>
      </c>
      <c r="K30" s="159">
        <v>1585916</v>
      </c>
      <c r="L30" s="159">
        <v>2767220</v>
      </c>
      <c r="M30" s="159">
        <v>2158990</v>
      </c>
      <c r="N30" s="159">
        <v>6512126</v>
      </c>
      <c r="O30" s="159"/>
      <c r="P30" s="159"/>
      <c r="Q30" s="159"/>
      <c r="R30" s="159"/>
      <c r="S30" s="159"/>
      <c r="T30" s="159"/>
      <c r="U30" s="159"/>
      <c r="V30" s="159"/>
      <c r="W30" s="159">
        <v>11496677</v>
      </c>
      <c r="X30" s="159">
        <v>10155710</v>
      </c>
      <c r="Y30" s="159">
        <v>1340967</v>
      </c>
      <c r="Z30" s="141">
        <v>13.2</v>
      </c>
      <c r="AA30" s="157">
        <v>20311419</v>
      </c>
    </row>
    <row r="31" spans="1:27" ht="13.5">
      <c r="A31" s="138" t="s">
        <v>77</v>
      </c>
      <c r="B31" s="136"/>
      <c r="C31" s="155"/>
      <c r="D31" s="155"/>
      <c r="E31" s="156">
        <v>26520046</v>
      </c>
      <c r="F31" s="60">
        <v>26520046</v>
      </c>
      <c r="G31" s="60">
        <v>1579889</v>
      </c>
      <c r="H31" s="60">
        <v>1235965</v>
      </c>
      <c r="I31" s="60">
        <v>2673009</v>
      </c>
      <c r="J31" s="60">
        <v>5488863</v>
      </c>
      <c r="K31" s="60">
        <v>2673165</v>
      </c>
      <c r="L31" s="60">
        <v>2728726</v>
      </c>
      <c r="M31" s="60">
        <v>1705330</v>
      </c>
      <c r="N31" s="60">
        <v>7107221</v>
      </c>
      <c r="O31" s="60"/>
      <c r="P31" s="60"/>
      <c r="Q31" s="60"/>
      <c r="R31" s="60"/>
      <c r="S31" s="60"/>
      <c r="T31" s="60"/>
      <c r="U31" s="60"/>
      <c r="V31" s="60"/>
      <c r="W31" s="60">
        <v>12596084</v>
      </c>
      <c r="X31" s="60">
        <v>13260023</v>
      </c>
      <c r="Y31" s="60">
        <v>-663939</v>
      </c>
      <c r="Z31" s="140">
        <v>-5.01</v>
      </c>
      <c r="AA31" s="155">
        <v>26520046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35848643</v>
      </c>
      <c r="F32" s="100">
        <f t="shared" si="6"/>
        <v>35848643</v>
      </c>
      <c r="G32" s="100">
        <f t="shared" si="6"/>
        <v>1324207</v>
      </c>
      <c r="H32" s="100">
        <f t="shared" si="6"/>
        <v>1372364</v>
      </c>
      <c r="I32" s="100">
        <f t="shared" si="6"/>
        <v>1348767</v>
      </c>
      <c r="J32" s="100">
        <f t="shared" si="6"/>
        <v>4045338</v>
      </c>
      <c r="K32" s="100">
        <f t="shared" si="6"/>
        <v>1904682</v>
      </c>
      <c r="L32" s="100">
        <f t="shared" si="6"/>
        <v>2604882</v>
      </c>
      <c r="M32" s="100">
        <f t="shared" si="6"/>
        <v>1570453</v>
      </c>
      <c r="N32" s="100">
        <f t="shared" si="6"/>
        <v>6080017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10125355</v>
      </c>
      <c r="X32" s="100">
        <f t="shared" si="6"/>
        <v>17924322</v>
      </c>
      <c r="Y32" s="100">
        <f t="shared" si="6"/>
        <v>-7798967</v>
      </c>
      <c r="Z32" s="137">
        <f>+IF(X32&lt;&gt;0,+(Y32/X32)*100,0)</f>
        <v>-43.510527204320475</v>
      </c>
      <c r="AA32" s="153">
        <f>SUM(AA33:AA37)</f>
        <v>35848643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35848643</v>
      </c>
      <c r="F35" s="60">
        <v>35848643</v>
      </c>
      <c r="G35" s="60">
        <v>1324207</v>
      </c>
      <c r="H35" s="60">
        <v>1372364</v>
      </c>
      <c r="I35" s="60">
        <v>1348767</v>
      </c>
      <c r="J35" s="60">
        <v>4045338</v>
      </c>
      <c r="K35" s="60">
        <v>1904682</v>
      </c>
      <c r="L35" s="60">
        <v>2604882</v>
      </c>
      <c r="M35" s="60">
        <v>1570453</v>
      </c>
      <c r="N35" s="60">
        <v>6080017</v>
      </c>
      <c r="O35" s="60"/>
      <c r="P35" s="60"/>
      <c r="Q35" s="60"/>
      <c r="R35" s="60"/>
      <c r="S35" s="60"/>
      <c r="T35" s="60"/>
      <c r="U35" s="60"/>
      <c r="V35" s="60"/>
      <c r="W35" s="60">
        <v>10125355</v>
      </c>
      <c r="X35" s="60">
        <v>17924322</v>
      </c>
      <c r="Y35" s="60">
        <v>-7798967</v>
      </c>
      <c r="Z35" s="140">
        <v>-43.51</v>
      </c>
      <c r="AA35" s="155">
        <v>35848643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121540829</v>
      </c>
      <c r="F38" s="100">
        <f t="shared" si="7"/>
        <v>121540829</v>
      </c>
      <c r="G38" s="100">
        <f t="shared" si="7"/>
        <v>1018005</v>
      </c>
      <c r="H38" s="100">
        <f t="shared" si="7"/>
        <v>914114</v>
      </c>
      <c r="I38" s="100">
        <f t="shared" si="7"/>
        <v>797877</v>
      </c>
      <c r="J38" s="100">
        <f t="shared" si="7"/>
        <v>2729996</v>
      </c>
      <c r="K38" s="100">
        <f t="shared" si="7"/>
        <v>872631</v>
      </c>
      <c r="L38" s="100">
        <f t="shared" si="7"/>
        <v>11060759</v>
      </c>
      <c r="M38" s="100">
        <f t="shared" si="7"/>
        <v>1047498</v>
      </c>
      <c r="N38" s="100">
        <f t="shared" si="7"/>
        <v>12980888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15710884</v>
      </c>
      <c r="X38" s="100">
        <f t="shared" si="7"/>
        <v>60770415</v>
      </c>
      <c r="Y38" s="100">
        <f t="shared" si="7"/>
        <v>-45059531</v>
      </c>
      <c r="Z38" s="137">
        <f>+IF(X38&lt;&gt;0,+(Y38/X38)*100,0)</f>
        <v>-74.1471503855947</v>
      </c>
      <c r="AA38" s="153">
        <f>SUM(AA39:AA41)</f>
        <v>121540829</v>
      </c>
    </row>
    <row r="39" spans="1:27" ht="13.5">
      <c r="A39" s="138" t="s">
        <v>85</v>
      </c>
      <c r="B39" s="136"/>
      <c r="C39" s="155"/>
      <c r="D39" s="155"/>
      <c r="E39" s="156">
        <v>4354612</v>
      </c>
      <c r="F39" s="60">
        <v>4354612</v>
      </c>
      <c r="G39" s="60">
        <v>228333</v>
      </c>
      <c r="H39" s="60">
        <v>351942</v>
      </c>
      <c r="I39" s="60">
        <v>204735</v>
      </c>
      <c r="J39" s="60">
        <v>785010</v>
      </c>
      <c r="K39" s="60">
        <v>204535</v>
      </c>
      <c r="L39" s="60">
        <v>332516</v>
      </c>
      <c r="M39" s="60">
        <v>387879</v>
      </c>
      <c r="N39" s="60">
        <v>924930</v>
      </c>
      <c r="O39" s="60"/>
      <c r="P39" s="60"/>
      <c r="Q39" s="60"/>
      <c r="R39" s="60"/>
      <c r="S39" s="60"/>
      <c r="T39" s="60"/>
      <c r="U39" s="60"/>
      <c r="V39" s="60"/>
      <c r="W39" s="60">
        <v>1709940</v>
      </c>
      <c r="X39" s="60">
        <v>2177306</v>
      </c>
      <c r="Y39" s="60">
        <v>-467366</v>
      </c>
      <c r="Z39" s="140">
        <v>-21.47</v>
      </c>
      <c r="AA39" s="155">
        <v>4354612</v>
      </c>
    </row>
    <row r="40" spans="1:27" ht="13.5">
      <c r="A40" s="138" t="s">
        <v>86</v>
      </c>
      <c r="B40" s="136"/>
      <c r="C40" s="155"/>
      <c r="D40" s="155"/>
      <c r="E40" s="156">
        <v>117186217</v>
      </c>
      <c r="F40" s="60">
        <v>117186217</v>
      </c>
      <c r="G40" s="60">
        <v>301477</v>
      </c>
      <c r="H40" s="60">
        <v>70908</v>
      </c>
      <c r="I40" s="60">
        <v>69324</v>
      </c>
      <c r="J40" s="60">
        <v>441709</v>
      </c>
      <c r="K40" s="60">
        <v>74280</v>
      </c>
      <c r="L40" s="60">
        <v>10054734</v>
      </c>
      <c r="M40" s="60">
        <v>69456</v>
      </c>
      <c r="N40" s="60">
        <v>10198470</v>
      </c>
      <c r="O40" s="60"/>
      <c r="P40" s="60"/>
      <c r="Q40" s="60"/>
      <c r="R40" s="60"/>
      <c r="S40" s="60"/>
      <c r="T40" s="60"/>
      <c r="U40" s="60"/>
      <c r="V40" s="60"/>
      <c r="W40" s="60">
        <v>10640179</v>
      </c>
      <c r="X40" s="60">
        <v>58593109</v>
      </c>
      <c r="Y40" s="60">
        <v>-47952930</v>
      </c>
      <c r="Z40" s="140">
        <v>-81.84</v>
      </c>
      <c r="AA40" s="155">
        <v>117186217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488195</v>
      </c>
      <c r="H41" s="60">
        <v>491264</v>
      </c>
      <c r="I41" s="60">
        <v>523818</v>
      </c>
      <c r="J41" s="60">
        <v>1503277</v>
      </c>
      <c r="K41" s="60">
        <v>593816</v>
      </c>
      <c r="L41" s="60">
        <v>673509</v>
      </c>
      <c r="M41" s="60">
        <v>590163</v>
      </c>
      <c r="N41" s="60">
        <v>1857488</v>
      </c>
      <c r="O41" s="60"/>
      <c r="P41" s="60"/>
      <c r="Q41" s="60"/>
      <c r="R41" s="60"/>
      <c r="S41" s="60"/>
      <c r="T41" s="60"/>
      <c r="U41" s="60"/>
      <c r="V41" s="60"/>
      <c r="W41" s="60">
        <v>3360765</v>
      </c>
      <c r="X41" s="60"/>
      <c r="Y41" s="60">
        <v>3360765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334425</v>
      </c>
      <c r="H42" s="100">
        <f t="shared" si="8"/>
        <v>8605548</v>
      </c>
      <c r="I42" s="100">
        <f t="shared" si="8"/>
        <v>13848787</v>
      </c>
      <c r="J42" s="100">
        <f t="shared" si="8"/>
        <v>22788760</v>
      </c>
      <c r="K42" s="100">
        <f t="shared" si="8"/>
        <v>3927417</v>
      </c>
      <c r="L42" s="100">
        <f t="shared" si="8"/>
        <v>8160972</v>
      </c>
      <c r="M42" s="100">
        <f t="shared" si="8"/>
        <v>13877719</v>
      </c>
      <c r="N42" s="100">
        <f t="shared" si="8"/>
        <v>25966108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48754868</v>
      </c>
      <c r="X42" s="100">
        <f t="shared" si="8"/>
        <v>0</v>
      </c>
      <c r="Y42" s="100">
        <f t="shared" si="8"/>
        <v>48754868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334425</v>
      </c>
      <c r="H44" s="60">
        <v>8605548</v>
      </c>
      <c r="I44" s="60">
        <v>13848787</v>
      </c>
      <c r="J44" s="60">
        <v>22788760</v>
      </c>
      <c r="K44" s="60">
        <v>3927417</v>
      </c>
      <c r="L44" s="60">
        <v>8160972</v>
      </c>
      <c r="M44" s="60">
        <v>13877719</v>
      </c>
      <c r="N44" s="60">
        <v>25966108</v>
      </c>
      <c r="O44" s="60"/>
      <c r="P44" s="60"/>
      <c r="Q44" s="60"/>
      <c r="R44" s="60"/>
      <c r="S44" s="60"/>
      <c r="T44" s="60"/>
      <c r="U44" s="60"/>
      <c r="V44" s="60"/>
      <c r="W44" s="60">
        <v>48754868</v>
      </c>
      <c r="X44" s="60"/>
      <c r="Y44" s="60">
        <v>48754868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21134078</v>
      </c>
      <c r="F47" s="100">
        <v>21134078</v>
      </c>
      <c r="G47" s="100">
        <v>1076049</v>
      </c>
      <c r="H47" s="100">
        <v>886961</v>
      </c>
      <c r="I47" s="100">
        <v>1290323</v>
      </c>
      <c r="J47" s="100">
        <v>3253333</v>
      </c>
      <c r="K47" s="100">
        <v>1529265</v>
      </c>
      <c r="L47" s="100">
        <v>1215764</v>
      </c>
      <c r="M47" s="100">
        <v>1254477</v>
      </c>
      <c r="N47" s="100">
        <v>3999506</v>
      </c>
      <c r="O47" s="100"/>
      <c r="P47" s="100"/>
      <c r="Q47" s="100"/>
      <c r="R47" s="100"/>
      <c r="S47" s="100"/>
      <c r="T47" s="100"/>
      <c r="U47" s="100"/>
      <c r="V47" s="100"/>
      <c r="W47" s="100">
        <v>7252839</v>
      </c>
      <c r="X47" s="100">
        <v>10567039</v>
      </c>
      <c r="Y47" s="100">
        <v>-3314200</v>
      </c>
      <c r="Z47" s="137">
        <v>-31.36</v>
      </c>
      <c r="AA47" s="153">
        <v>21134078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261339638</v>
      </c>
      <c r="F48" s="73">
        <f t="shared" si="9"/>
        <v>261339638</v>
      </c>
      <c r="G48" s="73">
        <f t="shared" si="9"/>
        <v>9240523</v>
      </c>
      <c r="H48" s="73">
        <f t="shared" si="9"/>
        <v>16138711</v>
      </c>
      <c r="I48" s="73">
        <f t="shared" si="9"/>
        <v>23055053</v>
      </c>
      <c r="J48" s="73">
        <f t="shared" si="9"/>
        <v>48434287</v>
      </c>
      <c r="K48" s="73">
        <f t="shared" si="9"/>
        <v>14777855</v>
      </c>
      <c r="L48" s="73">
        <f t="shared" si="9"/>
        <v>30724981</v>
      </c>
      <c r="M48" s="73">
        <f t="shared" si="9"/>
        <v>23177552</v>
      </c>
      <c r="N48" s="73">
        <f t="shared" si="9"/>
        <v>68680388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117114675</v>
      </c>
      <c r="X48" s="73">
        <f t="shared" si="9"/>
        <v>130669821</v>
      </c>
      <c r="Y48" s="73">
        <f t="shared" si="9"/>
        <v>-13555146</v>
      </c>
      <c r="Z48" s="170">
        <f>+IF(X48&lt;&gt;0,+(Y48/X48)*100,0)</f>
        <v>-10.373585802952926</v>
      </c>
      <c r="AA48" s="168">
        <f>+AA28+AA32+AA38+AA42+AA47</f>
        <v>261339638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48324301</v>
      </c>
      <c r="F49" s="173">
        <f t="shared" si="10"/>
        <v>48324301</v>
      </c>
      <c r="G49" s="173">
        <f t="shared" si="10"/>
        <v>74093927</v>
      </c>
      <c r="H49" s="173">
        <f t="shared" si="10"/>
        <v>-14864499</v>
      </c>
      <c r="I49" s="173">
        <f t="shared" si="10"/>
        <v>-22749275</v>
      </c>
      <c r="J49" s="173">
        <f t="shared" si="10"/>
        <v>36480153</v>
      </c>
      <c r="K49" s="173">
        <f t="shared" si="10"/>
        <v>-14440276</v>
      </c>
      <c r="L49" s="173">
        <f t="shared" si="10"/>
        <v>77188474</v>
      </c>
      <c r="M49" s="173">
        <f t="shared" si="10"/>
        <v>-23066030</v>
      </c>
      <c r="N49" s="173">
        <f t="shared" si="10"/>
        <v>39682168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76162321</v>
      </c>
      <c r="X49" s="173">
        <f>IF(F25=F48,0,X25-X48)</f>
        <v>24162148</v>
      </c>
      <c r="Y49" s="173">
        <f t="shared" si="10"/>
        <v>52000173</v>
      </c>
      <c r="Z49" s="174">
        <f>+IF(X49&lt;&gt;0,+(Y49/X49)*100,0)</f>
        <v>215.21337010269121</v>
      </c>
      <c r="AA49" s="171">
        <f>+AA25-AA48</f>
        <v>48324301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599940</v>
      </c>
      <c r="F12" s="60">
        <v>599940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299970</v>
      </c>
      <c r="Y12" s="60">
        <v>-299970</v>
      </c>
      <c r="Z12" s="140">
        <v>-100</v>
      </c>
      <c r="AA12" s="155">
        <v>599940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3320000</v>
      </c>
      <c r="F13" s="60">
        <v>3320000</v>
      </c>
      <c r="G13" s="60">
        <v>0</v>
      </c>
      <c r="H13" s="60">
        <v>262636</v>
      </c>
      <c r="I13" s="60">
        <v>253482</v>
      </c>
      <c r="J13" s="60">
        <v>516118</v>
      </c>
      <c r="K13" s="60">
        <v>330343</v>
      </c>
      <c r="L13" s="60">
        <v>292297</v>
      </c>
      <c r="M13" s="60">
        <v>101198</v>
      </c>
      <c r="N13" s="60">
        <v>723838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1239956</v>
      </c>
      <c r="X13" s="60">
        <v>1660000</v>
      </c>
      <c r="Y13" s="60">
        <v>-420044</v>
      </c>
      <c r="Z13" s="140">
        <v>-25.3</v>
      </c>
      <c r="AA13" s="155">
        <v>3320000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169685</v>
      </c>
      <c r="H14" s="60">
        <v>0</v>
      </c>
      <c r="I14" s="60">
        <v>0</v>
      </c>
      <c r="J14" s="60">
        <v>169685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169685</v>
      </c>
      <c r="X14" s="60">
        <v>0</v>
      </c>
      <c r="Y14" s="60">
        <v>169685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225665999</v>
      </c>
      <c r="F19" s="60">
        <v>225665999</v>
      </c>
      <c r="G19" s="60">
        <v>83162000</v>
      </c>
      <c r="H19" s="60">
        <v>46459</v>
      </c>
      <c r="I19" s="60">
        <v>46459</v>
      </c>
      <c r="J19" s="60">
        <v>83254918</v>
      </c>
      <c r="K19" s="60">
        <v>0</v>
      </c>
      <c r="L19" s="60">
        <v>75222000</v>
      </c>
      <c r="M19" s="60">
        <v>0</v>
      </c>
      <c r="N19" s="60">
        <v>75222000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158476918</v>
      </c>
      <c r="X19" s="60">
        <v>112833000</v>
      </c>
      <c r="Y19" s="60">
        <v>45643918</v>
      </c>
      <c r="Z19" s="140">
        <v>40.45</v>
      </c>
      <c r="AA19" s="155">
        <v>225665999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80078000</v>
      </c>
      <c r="F20" s="54">
        <v>80078000</v>
      </c>
      <c r="G20" s="54">
        <v>2765</v>
      </c>
      <c r="H20" s="54">
        <v>9639</v>
      </c>
      <c r="I20" s="54">
        <v>5837</v>
      </c>
      <c r="J20" s="54">
        <v>18241</v>
      </c>
      <c r="K20" s="54">
        <v>7236</v>
      </c>
      <c r="L20" s="54">
        <v>9868</v>
      </c>
      <c r="M20" s="54">
        <v>10324</v>
      </c>
      <c r="N20" s="54">
        <v>27428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45669</v>
      </c>
      <c r="X20" s="54">
        <v>40039000</v>
      </c>
      <c r="Y20" s="54">
        <v>-39993331</v>
      </c>
      <c r="Z20" s="184">
        <v>-99.89</v>
      </c>
      <c r="AA20" s="130">
        <v>80078000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309663939</v>
      </c>
      <c r="F22" s="190">
        <f t="shared" si="0"/>
        <v>309663939</v>
      </c>
      <c r="G22" s="190">
        <f t="shared" si="0"/>
        <v>83334450</v>
      </c>
      <c r="H22" s="190">
        <f t="shared" si="0"/>
        <v>318734</v>
      </c>
      <c r="I22" s="190">
        <f t="shared" si="0"/>
        <v>305778</v>
      </c>
      <c r="J22" s="190">
        <f t="shared" si="0"/>
        <v>83958962</v>
      </c>
      <c r="K22" s="190">
        <f t="shared" si="0"/>
        <v>337579</v>
      </c>
      <c r="L22" s="190">
        <f t="shared" si="0"/>
        <v>75524165</v>
      </c>
      <c r="M22" s="190">
        <f t="shared" si="0"/>
        <v>111522</v>
      </c>
      <c r="N22" s="190">
        <f t="shared" si="0"/>
        <v>75973266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159932228</v>
      </c>
      <c r="X22" s="190">
        <f t="shared" si="0"/>
        <v>154831970</v>
      </c>
      <c r="Y22" s="190">
        <f t="shared" si="0"/>
        <v>5100258</v>
      </c>
      <c r="Z22" s="191">
        <f>+IF(X22&lt;&gt;0,+(Y22/X22)*100,0)</f>
        <v>3.2940600058243783</v>
      </c>
      <c r="AA22" s="188">
        <f>SUM(AA5:AA21)</f>
        <v>309663939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87514047</v>
      </c>
      <c r="F25" s="60">
        <v>87514047</v>
      </c>
      <c r="G25" s="60">
        <v>5890499</v>
      </c>
      <c r="H25" s="60">
        <v>6352274</v>
      </c>
      <c r="I25" s="60">
        <v>6424108</v>
      </c>
      <c r="J25" s="60">
        <v>18666881</v>
      </c>
      <c r="K25" s="60">
        <v>6712384</v>
      </c>
      <c r="L25" s="60">
        <v>10264044</v>
      </c>
      <c r="M25" s="60">
        <v>6818274</v>
      </c>
      <c r="N25" s="60">
        <v>23794702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42461583</v>
      </c>
      <c r="X25" s="60">
        <v>43757024</v>
      </c>
      <c r="Y25" s="60">
        <v>-1295441</v>
      </c>
      <c r="Z25" s="140">
        <v>-2.96</v>
      </c>
      <c r="AA25" s="155">
        <v>87514047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5571505</v>
      </c>
      <c r="F26" s="60">
        <v>5571505</v>
      </c>
      <c r="G26" s="60">
        <v>424306</v>
      </c>
      <c r="H26" s="60">
        <v>258981</v>
      </c>
      <c r="I26" s="60">
        <v>0</v>
      </c>
      <c r="J26" s="60">
        <v>683287</v>
      </c>
      <c r="K26" s="60">
        <v>354475</v>
      </c>
      <c r="L26" s="60">
        <v>497905</v>
      </c>
      <c r="M26" s="60">
        <v>435090</v>
      </c>
      <c r="N26" s="60">
        <v>1287470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1970757</v>
      </c>
      <c r="X26" s="60">
        <v>2785753</v>
      </c>
      <c r="Y26" s="60">
        <v>-814996</v>
      </c>
      <c r="Z26" s="140">
        <v>-29.26</v>
      </c>
      <c r="AA26" s="155">
        <v>5571505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320000</v>
      </c>
      <c r="F27" s="60">
        <v>320000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160000</v>
      </c>
      <c r="Y27" s="60">
        <v>-160000</v>
      </c>
      <c r="Z27" s="140">
        <v>-100</v>
      </c>
      <c r="AA27" s="155">
        <v>320000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7995500</v>
      </c>
      <c r="F28" s="60">
        <v>7995500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3997750</v>
      </c>
      <c r="Y28" s="60">
        <v>-3997750</v>
      </c>
      <c r="Z28" s="140">
        <v>-100</v>
      </c>
      <c r="AA28" s="155">
        <v>7995500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70400</v>
      </c>
      <c r="F29" s="60">
        <v>70400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35200</v>
      </c>
      <c r="Y29" s="60">
        <v>-35200</v>
      </c>
      <c r="Z29" s="140">
        <v>-100</v>
      </c>
      <c r="AA29" s="155">
        <v>70400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53160000</v>
      </c>
      <c r="F30" s="60">
        <v>53160000</v>
      </c>
      <c r="G30" s="60">
        <v>0</v>
      </c>
      <c r="H30" s="60">
        <v>0</v>
      </c>
      <c r="I30" s="60">
        <v>8761145</v>
      </c>
      <c r="J30" s="60">
        <v>8761145</v>
      </c>
      <c r="K30" s="60">
        <v>3203579</v>
      </c>
      <c r="L30" s="60">
        <v>3679168</v>
      </c>
      <c r="M30" s="60">
        <v>6533390</v>
      </c>
      <c r="N30" s="60">
        <v>13416137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22177282</v>
      </c>
      <c r="X30" s="60">
        <v>26580000</v>
      </c>
      <c r="Y30" s="60">
        <v>-4402718</v>
      </c>
      <c r="Z30" s="140">
        <v>-16.56</v>
      </c>
      <c r="AA30" s="155">
        <v>53160000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2229400</v>
      </c>
      <c r="F31" s="60">
        <v>2229400</v>
      </c>
      <c r="G31" s="60">
        <v>70655</v>
      </c>
      <c r="H31" s="60">
        <v>3559</v>
      </c>
      <c r="I31" s="60">
        <v>1975</v>
      </c>
      <c r="J31" s="60">
        <v>76189</v>
      </c>
      <c r="K31" s="60">
        <v>6880</v>
      </c>
      <c r="L31" s="60">
        <v>0</v>
      </c>
      <c r="M31" s="60">
        <v>0</v>
      </c>
      <c r="N31" s="60">
        <v>6880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83069</v>
      </c>
      <c r="X31" s="60">
        <v>1114700</v>
      </c>
      <c r="Y31" s="60">
        <v>-1031631</v>
      </c>
      <c r="Z31" s="140">
        <v>-92.55</v>
      </c>
      <c r="AA31" s="155">
        <v>2229400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10434000</v>
      </c>
      <c r="F32" s="60">
        <v>10434000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12236207</v>
      </c>
      <c r="M32" s="60">
        <v>0</v>
      </c>
      <c r="N32" s="60">
        <v>12236207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12236207</v>
      </c>
      <c r="X32" s="60">
        <v>5217000</v>
      </c>
      <c r="Y32" s="60">
        <v>7019207</v>
      </c>
      <c r="Z32" s="140">
        <v>134.54</v>
      </c>
      <c r="AA32" s="155">
        <v>10434000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64963000</v>
      </c>
      <c r="F33" s="60">
        <v>64963000</v>
      </c>
      <c r="G33" s="60">
        <v>5000</v>
      </c>
      <c r="H33" s="60">
        <v>8000000</v>
      </c>
      <c r="I33" s="60">
        <v>4500000</v>
      </c>
      <c r="J33" s="60">
        <v>12505000</v>
      </c>
      <c r="K33" s="60">
        <v>611016</v>
      </c>
      <c r="L33" s="60">
        <v>1322568</v>
      </c>
      <c r="M33" s="60">
        <v>7141387</v>
      </c>
      <c r="N33" s="60">
        <v>9074971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21579971</v>
      </c>
      <c r="X33" s="60">
        <v>32481500</v>
      </c>
      <c r="Y33" s="60">
        <v>-10901529</v>
      </c>
      <c r="Z33" s="140">
        <v>-33.56</v>
      </c>
      <c r="AA33" s="155">
        <v>64963000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29081786</v>
      </c>
      <c r="F34" s="60">
        <v>29081786</v>
      </c>
      <c r="G34" s="60">
        <v>2850063</v>
      </c>
      <c r="H34" s="60">
        <v>1523897</v>
      </c>
      <c r="I34" s="60">
        <v>3367825</v>
      </c>
      <c r="J34" s="60">
        <v>7741785</v>
      </c>
      <c r="K34" s="60">
        <v>3889521</v>
      </c>
      <c r="L34" s="60">
        <v>2684614</v>
      </c>
      <c r="M34" s="60">
        <v>1816625</v>
      </c>
      <c r="N34" s="60">
        <v>8390760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16132545</v>
      </c>
      <c r="X34" s="60">
        <v>14540893</v>
      </c>
      <c r="Y34" s="60">
        <v>1591652</v>
      </c>
      <c r="Z34" s="140">
        <v>10.95</v>
      </c>
      <c r="AA34" s="155">
        <v>29081786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40475</v>
      </c>
      <c r="M35" s="60">
        <v>432786</v>
      </c>
      <c r="N35" s="60">
        <v>473261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473261</v>
      </c>
      <c r="X35" s="60">
        <v>0</v>
      </c>
      <c r="Y35" s="60">
        <v>473261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261339638</v>
      </c>
      <c r="F36" s="190">
        <f t="shared" si="1"/>
        <v>261339638</v>
      </c>
      <c r="G36" s="190">
        <f t="shared" si="1"/>
        <v>9240523</v>
      </c>
      <c r="H36" s="190">
        <f t="shared" si="1"/>
        <v>16138711</v>
      </c>
      <c r="I36" s="190">
        <f t="shared" si="1"/>
        <v>23055053</v>
      </c>
      <c r="J36" s="190">
        <f t="shared" si="1"/>
        <v>48434287</v>
      </c>
      <c r="K36" s="190">
        <f t="shared" si="1"/>
        <v>14777855</v>
      </c>
      <c r="L36" s="190">
        <f t="shared" si="1"/>
        <v>30724981</v>
      </c>
      <c r="M36" s="190">
        <f t="shared" si="1"/>
        <v>23177552</v>
      </c>
      <c r="N36" s="190">
        <f t="shared" si="1"/>
        <v>68680388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117114675</v>
      </c>
      <c r="X36" s="190">
        <f t="shared" si="1"/>
        <v>130669820</v>
      </c>
      <c r="Y36" s="190">
        <f t="shared" si="1"/>
        <v>-13555145</v>
      </c>
      <c r="Z36" s="191">
        <f>+IF(X36&lt;&gt;0,+(Y36/X36)*100,0)</f>
        <v>-10.373585117053043</v>
      </c>
      <c r="AA36" s="188">
        <f>SUM(AA25:AA35)</f>
        <v>261339638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48324301</v>
      </c>
      <c r="F38" s="106">
        <f t="shared" si="2"/>
        <v>48324301</v>
      </c>
      <c r="G38" s="106">
        <f t="shared" si="2"/>
        <v>74093927</v>
      </c>
      <c r="H38" s="106">
        <f t="shared" si="2"/>
        <v>-15819977</v>
      </c>
      <c r="I38" s="106">
        <f t="shared" si="2"/>
        <v>-22749275</v>
      </c>
      <c r="J38" s="106">
        <f t="shared" si="2"/>
        <v>35524675</v>
      </c>
      <c r="K38" s="106">
        <f t="shared" si="2"/>
        <v>-14440276</v>
      </c>
      <c r="L38" s="106">
        <f t="shared" si="2"/>
        <v>44799184</v>
      </c>
      <c r="M38" s="106">
        <f t="shared" si="2"/>
        <v>-23066030</v>
      </c>
      <c r="N38" s="106">
        <f t="shared" si="2"/>
        <v>7292878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42817553</v>
      </c>
      <c r="X38" s="106">
        <f>IF(F22=F36,0,X22-X36)</f>
        <v>24162150</v>
      </c>
      <c r="Y38" s="106">
        <f t="shared" si="2"/>
        <v>18655403</v>
      </c>
      <c r="Z38" s="201">
        <f>+IF(X38&lt;&gt;0,+(Y38/X38)*100,0)</f>
        <v>77.20920116794242</v>
      </c>
      <c r="AA38" s="199">
        <f>+AA22-AA36</f>
        <v>48324301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955478</v>
      </c>
      <c r="I39" s="60">
        <v>0</v>
      </c>
      <c r="J39" s="60">
        <v>955478</v>
      </c>
      <c r="K39" s="60">
        <v>0</v>
      </c>
      <c r="L39" s="60">
        <v>32389290</v>
      </c>
      <c r="M39" s="60">
        <v>0</v>
      </c>
      <c r="N39" s="60">
        <v>32389290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33344768</v>
      </c>
      <c r="X39" s="60">
        <v>0</v>
      </c>
      <c r="Y39" s="60">
        <v>33344768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48324301</v>
      </c>
      <c r="F42" s="88">
        <f t="shared" si="3"/>
        <v>48324301</v>
      </c>
      <c r="G42" s="88">
        <f t="shared" si="3"/>
        <v>74093927</v>
      </c>
      <c r="H42" s="88">
        <f t="shared" si="3"/>
        <v>-14864499</v>
      </c>
      <c r="I42" s="88">
        <f t="shared" si="3"/>
        <v>-22749275</v>
      </c>
      <c r="J42" s="88">
        <f t="shared" si="3"/>
        <v>36480153</v>
      </c>
      <c r="K42" s="88">
        <f t="shared" si="3"/>
        <v>-14440276</v>
      </c>
      <c r="L42" s="88">
        <f t="shared" si="3"/>
        <v>77188474</v>
      </c>
      <c r="M42" s="88">
        <f t="shared" si="3"/>
        <v>-23066030</v>
      </c>
      <c r="N42" s="88">
        <f t="shared" si="3"/>
        <v>39682168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76162321</v>
      </c>
      <c r="X42" s="88">
        <f t="shared" si="3"/>
        <v>24162150</v>
      </c>
      <c r="Y42" s="88">
        <f t="shared" si="3"/>
        <v>52000171</v>
      </c>
      <c r="Z42" s="208">
        <f>+IF(X42&lt;&gt;0,+(Y42/X42)*100,0)</f>
        <v>215.21334401119105</v>
      </c>
      <c r="AA42" s="206">
        <f>SUM(AA38:AA41)</f>
        <v>48324301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48324301</v>
      </c>
      <c r="F44" s="77">
        <f t="shared" si="4"/>
        <v>48324301</v>
      </c>
      <c r="G44" s="77">
        <f t="shared" si="4"/>
        <v>74093927</v>
      </c>
      <c r="H44" s="77">
        <f t="shared" si="4"/>
        <v>-14864499</v>
      </c>
      <c r="I44" s="77">
        <f t="shared" si="4"/>
        <v>-22749275</v>
      </c>
      <c r="J44" s="77">
        <f t="shared" si="4"/>
        <v>36480153</v>
      </c>
      <c r="K44" s="77">
        <f t="shared" si="4"/>
        <v>-14440276</v>
      </c>
      <c r="L44" s="77">
        <f t="shared" si="4"/>
        <v>77188474</v>
      </c>
      <c r="M44" s="77">
        <f t="shared" si="4"/>
        <v>-23066030</v>
      </c>
      <c r="N44" s="77">
        <f t="shared" si="4"/>
        <v>39682168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76162321</v>
      </c>
      <c r="X44" s="77">
        <f t="shared" si="4"/>
        <v>24162150</v>
      </c>
      <c r="Y44" s="77">
        <f t="shared" si="4"/>
        <v>52000171</v>
      </c>
      <c r="Z44" s="212">
        <f>+IF(X44&lt;&gt;0,+(Y44/X44)*100,0)</f>
        <v>215.21334401119105</v>
      </c>
      <c r="AA44" s="210">
        <f>+AA42-AA43</f>
        <v>48324301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48324301</v>
      </c>
      <c r="F46" s="88">
        <f t="shared" si="5"/>
        <v>48324301</v>
      </c>
      <c r="G46" s="88">
        <f t="shared" si="5"/>
        <v>74093927</v>
      </c>
      <c r="H46" s="88">
        <f t="shared" si="5"/>
        <v>-14864499</v>
      </c>
      <c r="I46" s="88">
        <f t="shared" si="5"/>
        <v>-22749275</v>
      </c>
      <c r="J46" s="88">
        <f t="shared" si="5"/>
        <v>36480153</v>
      </c>
      <c r="K46" s="88">
        <f t="shared" si="5"/>
        <v>-14440276</v>
      </c>
      <c r="L46" s="88">
        <f t="shared" si="5"/>
        <v>77188474</v>
      </c>
      <c r="M46" s="88">
        <f t="shared" si="5"/>
        <v>-23066030</v>
      </c>
      <c r="N46" s="88">
        <f t="shared" si="5"/>
        <v>39682168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76162321</v>
      </c>
      <c r="X46" s="88">
        <f t="shared" si="5"/>
        <v>24162150</v>
      </c>
      <c r="Y46" s="88">
        <f t="shared" si="5"/>
        <v>52000171</v>
      </c>
      <c r="Z46" s="208">
        <f>+IF(X46&lt;&gt;0,+(Y46/X46)*100,0)</f>
        <v>215.21334401119105</v>
      </c>
      <c r="AA46" s="206">
        <f>SUM(AA44:AA45)</f>
        <v>48324301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48324301</v>
      </c>
      <c r="F48" s="219">
        <f t="shared" si="6"/>
        <v>48324301</v>
      </c>
      <c r="G48" s="219">
        <f t="shared" si="6"/>
        <v>74093927</v>
      </c>
      <c r="H48" s="220">
        <f t="shared" si="6"/>
        <v>-14864499</v>
      </c>
      <c r="I48" s="220">
        <f t="shared" si="6"/>
        <v>-22749275</v>
      </c>
      <c r="J48" s="220">
        <f t="shared" si="6"/>
        <v>36480153</v>
      </c>
      <c r="K48" s="220">
        <f t="shared" si="6"/>
        <v>-14440276</v>
      </c>
      <c r="L48" s="220">
        <f t="shared" si="6"/>
        <v>77188474</v>
      </c>
      <c r="M48" s="219">
        <f t="shared" si="6"/>
        <v>-23066030</v>
      </c>
      <c r="N48" s="219">
        <f t="shared" si="6"/>
        <v>39682168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76162321</v>
      </c>
      <c r="X48" s="220">
        <f t="shared" si="6"/>
        <v>24162150</v>
      </c>
      <c r="Y48" s="220">
        <f t="shared" si="6"/>
        <v>52000171</v>
      </c>
      <c r="Z48" s="221">
        <f>+IF(X48&lt;&gt;0,+(Y48/X48)*100,0)</f>
        <v>215.21334401119105</v>
      </c>
      <c r="AA48" s="222">
        <f>SUM(AA46:AA47)</f>
        <v>48324301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1131000</v>
      </c>
      <c r="F5" s="100">
        <f t="shared" si="0"/>
        <v>1131000</v>
      </c>
      <c r="G5" s="100">
        <f t="shared" si="0"/>
        <v>66157</v>
      </c>
      <c r="H5" s="100">
        <f t="shared" si="0"/>
        <v>208291</v>
      </c>
      <c r="I5" s="100">
        <f t="shared" si="0"/>
        <v>0</v>
      </c>
      <c r="J5" s="100">
        <f t="shared" si="0"/>
        <v>274448</v>
      </c>
      <c r="K5" s="100">
        <f t="shared" si="0"/>
        <v>58240</v>
      </c>
      <c r="L5" s="100">
        <f t="shared" si="0"/>
        <v>75627</v>
      </c>
      <c r="M5" s="100">
        <f t="shared" si="0"/>
        <v>0</v>
      </c>
      <c r="N5" s="100">
        <f t="shared" si="0"/>
        <v>133867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408315</v>
      </c>
      <c r="X5" s="100">
        <f t="shared" si="0"/>
        <v>565500</v>
      </c>
      <c r="Y5" s="100">
        <f t="shared" si="0"/>
        <v>-157185</v>
      </c>
      <c r="Z5" s="137">
        <f>+IF(X5&lt;&gt;0,+(Y5/X5)*100,0)</f>
        <v>-27.79575596816976</v>
      </c>
      <c r="AA5" s="153">
        <f>SUM(AA6:AA8)</f>
        <v>1131000</v>
      </c>
    </row>
    <row r="6" spans="1:27" ht="13.5">
      <c r="A6" s="138" t="s">
        <v>75</v>
      </c>
      <c r="B6" s="136"/>
      <c r="C6" s="155"/>
      <c r="D6" s="155"/>
      <c r="E6" s="156">
        <v>351000</v>
      </c>
      <c r="F6" s="60">
        <v>351000</v>
      </c>
      <c r="G6" s="60"/>
      <c r="H6" s="60"/>
      <c r="I6" s="60"/>
      <c r="J6" s="60"/>
      <c r="K6" s="60"/>
      <c r="L6" s="60">
        <v>59542</v>
      </c>
      <c r="M6" s="60"/>
      <c r="N6" s="60">
        <v>59542</v>
      </c>
      <c r="O6" s="60"/>
      <c r="P6" s="60"/>
      <c r="Q6" s="60"/>
      <c r="R6" s="60"/>
      <c r="S6" s="60"/>
      <c r="T6" s="60"/>
      <c r="U6" s="60"/>
      <c r="V6" s="60"/>
      <c r="W6" s="60">
        <v>59542</v>
      </c>
      <c r="X6" s="60">
        <v>175500</v>
      </c>
      <c r="Y6" s="60">
        <v>-115958</v>
      </c>
      <c r="Z6" s="140">
        <v>-66.07</v>
      </c>
      <c r="AA6" s="62">
        <v>351000</v>
      </c>
    </row>
    <row r="7" spans="1:27" ht="13.5">
      <c r="A7" s="138" t="s">
        <v>76</v>
      </c>
      <c r="B7" s="136"/>
      <c r="C7" s="157"/>
      <c r="D7" s="157"/>
      <c r="E7" s="158">
        <v>95000</v>
      </c>
      <c r="F7" s="159">
        <v>95000</v>
      </c>
      <c r="G7" s="159">
        <v>66157</v>
      </c>
      <c r="H7" s="159">
        <v>66157</v>
      </c>
      <c r="I7" s="159"/>
      <c r="J7" s="159">
        <v>132314</v>
      </c>
      <c r="K7" s="159">
        <v>58240</v>
      </c>
      <c r="L7" s="159"/>
      <c r="M7" s="159"/>
      <c r="N7" s="159">
        <v>58240</v>
      </c>
      <c r="O7" s="159"/>
      <c r="P7" s="159"/>
      <c r="Q7" s="159"/>
      <c r="R7" s="159"/>
      <c r="S7" s="159"/>
      <c r="T7" s="159"/>
      <c r="U7" s="159"/>
      <c r="V7" s="159"/>
      <c r="W7" s="159">
        <v>190554</v>
      </c>
      <c r="X7" s="159">
        <v>47500</v>
      </c>
      <c r="Y7" s="159">
        <v>143054</v>
      </c>
      <c r="Z7" s="141">
        <v>301.17</v>
      </c>
      <c r="AA7" s="225">
        <v>95000</v>
      </c>
    </row>
    <row r="8" spans="1:27" ht="13.5">
      <c r="A8" s="138" t="s">
        <v>77</v>
      </c>
      <c r="B8" s="136"/>
      <c r="C8" s="155"/>
      <c r="D8" s="155"/>
      <c r="E8" s="156">
        <v>685000</v>
      </c>
      <c r="F8" s="60">
        <v>685000</v>
      </c>
      <c r="G8" s="60"/>
      <c r="H8" s="60">
        <v>142134</v>
      </c>
      <c r="I8" s="60"/>
      <c r="J8" s="60">
        <v>142134</v>
      </c>
      <c r="K8" s="60"/>
      <c r="L8" s="60">
        <v>16085</v>
      </c>
      <c r="M8" s="60"/>
      <c r="N8" s="60">
        <v>16085</v>
      </c>
      <c r="O8" s="60"/>
      <c r="P8" s="60"/>
      <c r="Q8" s="60"/>
      <c r="R8" s="60"/>
      <c r="S8" s="60"/>
      <c r="T8" s="60"/>
      <c r="U8" s="60"/>
      <c r="V8" s="60"/>
      <c r="W8" s="60">
        <v>158219</v>
      </c>
      <c r="X8" s="60">
        <v>342500</v>
      </c>
      <c r="Y8" s="60">
        <v>-184281</v>
      </c>
      <c r="Z8" s="140">
        <v>-53.8</v>
      </c>
      <c r="AA8" s="62">
        <v>685000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340000</v>
      </c>
      <c r="F9" s="100">
        <f t="shared" si="1"/>
        <v>340000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29671</v>
      </c>
      <c r="M9" s="100">
        <f t="shared" si="1"/>
        <v>0</v>
      </c>
      <c r="N9" s="100">
        <f t="shared" si="1"/>
        <v>29671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29671</v>
      </c>
      <c r="X9" s="100">
        <f t="shared" si="1"/>
        <v>170000</v>
      </c>
      <c r="Y9" s="100">
        <f t="shared" si="1"/>
        <v>-140329</v>
      </c>
      <c r="Z9" s="137">
        <f>+IF(X9&lt;&gt;0,+(Y9/X9)*100,0)</f>
        <v>-82.5464705882353</v>
      </c>
      <c r="AA9" s="102">
        <f>SUM(AA10:AA14)</f>
        <v>340000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70000</v>
      </c>
      <c r="F12" s="60">
        <v>70000</v>
      </c>
      <c r="G12" s="60"/>
      <c r="H12" s="60"/>
      <c r="I12" s="60"/>
      <c r="J12" s="60"/>
      <c r="K12" s="60"/>
      <c r="L12" s="60">
        <v>29671</v>
      </c>
      <c r="M12" s="60"/>
      <c r="N12" s="60">
        <v>29671</v>
      </c>
      <c r="O12" s="60"/>
      <c r="P12" s="60"/>
      <c r="Q12" s="60"/>
      <c r="R12" s="60"/>
      <c r="S12" s="60"/>
      <c r="T12" s="60"/>
      <c r="U12" s="60"/>
      <c r="V12" s="60"/>
      <c r="W12" s="60">
        <v>29671</v>
      </c>
      <c r="X12" s="60">
        <v>35000</v>
      </c>
      <c r="Y12" s="60">
        <v>-5329</v>
      </c>
      <c r="Z12" s="140">
        <v>-15.23</v>
      </c>
      <c r="AA12" s="62">
        <v>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270000</v>
      </c>
      <c r="F14" s="159">
        <v>270000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135000</v>
      </c>
      <c r="Y14" s="159">
        <v>-135000</v>
      </c>
      <c r="Z14" s="141">
        <v>-100</v>
      </c>
      <c r="AA14" s="225">
        <v>270000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191315000</v>
      </c>
      <c r="F15" s="100">
        <f t="shared" si="2"/>
        <v>191315000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8982</v>
      </c>
      <c r="M15" s="100">
        <f t="shared" si="2"/>
        <v>0</v>
      </c>
      <c r="N15" s="100">
        <f t="shared" si="2"/>
        <v>8982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8982</v>
      </c>
      <c r="X15" s="100">
        <f t="shared" si="2"/>
        <v>95657500</v>
      </c>
      <c r="Y15" s="100">
        <f t="shared" si="2"/>
        <v>-95648518</v>
      </c>
      <c r="Z15" s="137">
        <f>+IF(X15&lt;&gt;0,+(Y15/X15)*100,0)</f>
        <v>-99.99061025011108</v>
      </c>
      <c r="AA15" s="102">
        <f>SUM(AA16:AA18)</f>
        <v>191315000</v>
      </c>
    </row>
    <row r="16" spans="1:27" ht="13.5">
      <c r="A16" s="138" t="s">
        <v>85</v>
      </c>
      <c r="B16" s="136"/>
      <c r="C16" s="155"/>
      <c r="D16" s="155"/>
      <c r="E16" s="156">
        <v>191315000</v>
      </c>
      <c r="F16" s="60">
        <v>191315000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95657500</v>
      </c>
      <c r="Y16" s="60">
        <v>-95657500</v>
      </c>
      <c r="Z16" s="140">
        <v>-100</v>
      </c>
      <c r="AA16" s="62">
        <v>191315000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>
        <v>8982</v>
      </c>
      <c r="M18" s="60"/>
      <c r="N18" s="60">
        <v>8982</v>
      </c>
      <c r="O18" s="60"/>
      <c r="P18" s="60"/>
      <c r="Q18" s="60"/>
      <c r="R18" s="60"/>
      <c r="S18" s="60"/>
      <c r="T18" s="60"/>
      <c r="U18" s="60"/>
      <c r="V18" s="60"/>
      <c r="W18" s="60">
        <v>8982</v>
      </c>
      <c r="X18" s="60"/>
      <c r="Y18" s="60">
        <v>8982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3597800</v>
      </c>
      <c r="H19" s="100">
        <f t="shared" si="3"/>
        <v>0</v>
      </c>
      <c r="I19" s="100">
        <f t="shared" si="3"/>
        <v>28917640</v>
      </c>
      <c r="J19" s="100">
        <f t="shared" si="3"/>
        <v>32515440</v>
      </c>
      <c r="K19" s="100">
        <f t="shared" si="3"/>
        <v>25314823</v>
      </c>
      <c r="L19" s="100">
        <f t="shared" si="3"/>
        <v>23776856</v>
      </c>
      <c r="M19" s="100">
        <f t="shared" si="3"/>
        <v>15488389</v>
      </c>
      <c r="N19" s="100">
        <f t="shared" si="3"/>
        <v>64580068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97095508</v>
      </c>
      <c r="X19" s="100">
        <f t="shared" si="3"/>
        <v>0</v>
      </c>
      <c r="Y19" s="100">
        <f t="shared" si="3"/>
        <v>97095508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3597800</v>
      </c>
      <c r="H21" s="60"/>
      <c r="I21" s="60">
        <v>28917640</v>
      </c>
      <c r="J21" s="60">
        <v>32515440</v>
      </c>
      <c r="K21" s="60">
        <v>25314823</v>
      </c>
      <c r="L21" s="60">
        <v>23776856</v>
      </c>
      <c r="M21" s="60">
        <v>15488389</v>
      </c>
      <c r="N21" s="60">
        <v>64580068</v>
      </c>
      <c r="O21" s="60"/>
      <c r="P21" s="60"/>
      <c r="Q21" s="60"/>
      <c r="R21" s="60"/>
      <c r="S21" s="60"/>
      <c r="T21" s="60"/>
      <c r="U21" s="60"/>
      <c r="V21" s="60"/>
      <c r="W21" s="60">
        <v>97095508</v>
      </c>
      <c r="X21" s="60"/>
      <c r="Y21" s="60">
        <v>97095508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>
        <v>3153</v>
      </c>
      <c r="M24" s="100">
        <v>166549</v>
      </c>
      <c r="N24" s="100">
        <v>169702</v>
      </c>
      <c r="O24" s="100"/>
      <c r="P24" s="100"/>
      <c r="Q24" s="100"/>
      <c r="R24" s="100"/>
      <c r="S24" s="100"/>
      <c r="T24" s="100"/>
      <c r="U24" s="100"/>
      <c r="V24" s="100"/>
      <c r="W24" s="100">
        <v>169702</v>
      </c>
      <c r="X24" s="100"/>
      <c r="Y24" s="100">
        <v>169702</v>
      </c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192786000</v>
      </c>
      <c r="F25" s="219">
        <f t="shared" si="4"/>
        <v>192786000</v>
      </c>
      <c r="G25" s="219">
        <f t="shared" si="4"/>
        <v>3663957</v>
      </c>
      <c r="H25" s="219">
        <f t="shared" si="4"/>
        <v>208291</v>
      </c>
      <c r="I25" s="219">
        <f t="shared" si="4"/>
        <v>28917640</v>
      </c>
      <c r="J25" s="219">
        <f t="shared" si="4"/>
        <v>32789888</v>
      </c>
      <c r="K25" s="219">
        <f t="shared" si="4"/>
        <v>25373063</v>
      </c>
      <c r="L25" s="219">
        <f t="shared" si="4"/>
        <v>23894289</v>
      </c>
      <c r="M25" s="219">
        <f t="shared" si="4"/>
        <v>15654938</v>
      </c>
      <c r="N25" s="219">
        <f t="shared" si="4"/>
        <v>64922290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97712178</v>
      </c>
      <c r="X25" s="219">
        <f t="shared" si="4"/>
        <v>96393000</v>
      </c>
      <c r="Y25" s="219">
        <f t="shared" si="4"/>
        <v>1319178</v>
      </c>
      <c r="Z25" s="231">
        <f>+IF(X25&lt;&gt;0,+(Y25/X25)*100,0)</f>
        <v>1.3685412841181415</v>
      </c>
      <c r="AA25" s="232">
        <f>+AA5+AA9+AA15+AA19+AA24</f>
        <v>192786000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192786000</v>
      </c>
      <c r="F28" s="60">
        <v>192786000</v>
      </c>
      <c r="G28" s="60">
        <v>3597800</v>
      </c>
      <c r="H28" s="60"/>
      <c r="I28" s="60">
        <v>4500000</v>
      </c>
      <c r="J28" s="60">
        <v>8097800</v>
      </c>
      <c r="K28" s="60">
        <v>13755579</v>
      </c>
      <c r="L28" s="60">
        <v>23894289</v>
      </c>
      <c r="M28" s="60">
        <v>15654938</v>
      </c>
      <c r="N28" s="60">
        <v>53304806</v>
      </c>
      <c r="O28" s="60"/>
      <c r="P28" s="60"/>
      <c r="Q28" s="60"/>
      <c r="R28" s="60"/>
      <c r="S28" s="60"/>
      <c r="T28" s="60"/>
      <c r="U28" s="60"/>
      <c r="V28" s="60"/>
      <c r="W28" s="60">
        <v>61402606</v>
      </c>
      <c r="X28" s="60">
        <v>96393000</v>
      </c>
      <c r="Y28" s="60">
        <v>-34990394</v>
      </c>
      <c r="Z28" s="140">
        <v>-36.3</v>
      </c>
      <c r="AA28" s="155">
        <v>192786000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11559244</v>
      </c>
      <c r="L31" s="60"/>
      <c r="M31" s="60"/>
      <c r="N31" s="60">
        <v>11559244</v>
      </c>
      <c r="O31" s="60"/>
      <c r="P31" s="60"/>
      <c r="Q31" s="60"/>
      <c r="R31" s="60"/>
      <c r="S31" s="60"/>
      <c r="T31" s="60"/>
      <c r="U31" s="60"/>
      <c r="V31" s="60"/>
      <c r="W31" s="60">
        <v>11559244</v>
      </c>
      <c r="X31" s="60"/>
      <c r="Y31" s="60">
        <v>11559244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192786000</v>
      </c>
      <c r="F32" s="77">
        <f t="shared" si="5"/>
        <v>192786000</v>
      </c>
      <c r="G32" s="77">
        <f t="shared" si="5"/>
        <v>3597800</v>
      </c>
      <c r="H32" s="77">
        <f t="shared" si="5"/>
        <v>0</v>
      </c>
      <c r="I32" s="77">
        <f t="shared" si="5"/>
        <v>4500000</v>
      </c>
      <c r="J32" s="77">
        <f t="shared" si="5"/>
        <v>8097800</v>
      </c>
      <c r="K32" s="77">
        <f t="shared" si="5"/>
        <v>25314823</v>
      </c>
      <c r="L32" s="77">
        <f t="shared" si="5"/>
        <v>23894289</v>
      </c>
      <c r="M32" s="77">
        <f t="shared" si="5"/>
        <v>15654938</v>
      </c>
      <c r="N32" s="77">
        <f t="shared" si="5"/>
        <v>64864050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72961850</v>
      </c>
      <c r="X32" s="77">
        <f t="shared" si="5"/>
        <v>96393000</v>
      </c>
      <c r="Y32" s="77">
        <f t="shared" si="5"/>
        <v>-23431150</v>
      </c>
      <c r="Z32" s="212">
        <f>+IF(X32&lt;&gt;0,+(Y32/X32)*100,0)</f>
        <v>-24.30793729835154</v>
      </c>
      <c r="AA32" s="79">
        <f>SUM(AA28:AA31)</f>
        <v>192786000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66157</v>
      </c>
      <c r="H35" s="60">
        <v>208291</v>
      </c>
      <c r="I35" s="60">
        <v>24417640</v>
      </c>
      <c r="J35" s="60">
        <v>24692088</v>
      </c>
      <c r="K35" s="60">
        <v>58240</v>
      </c>
      <c r="L35" s="60"/>
      <c r="M35" s="60"/>
      <c r="N35" s="60">
        <v>58240</v>
      </c>
      <c r="O35" s="60"/>
      <c r="P35" s="60"/>
      <c r="Q35" s="60"/>
      <c r="R35" s="60"/>
      <c r="S35" s="60"/>
      <c r="T35" s="60"/>
      <c r="U35" s="60"/>
      <c r="V35" s="60"/>
      <c r="W35" s="60">
        <v>24750328</v>
      </c>
      <c r="X35" s="60"/>
      <c r="Y35" s="60">
        <v>24750328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192786000</v>
      </c>
      <c r="F36" s="220">
        <f t="shared" si="6"/>
        <v>192786000</v>
      </c>
      <c r="G36" s="220">
        <f t="shared" si="6"/>
        <v>3663957</v>
      </c>
      <c r="H36" s="220">
        <f t="shared" si="6"/>
        <v>208291</v>
      </c>
      <c r="I36" s="220">
        <f t="shared" si="6"/>
        <v>28917640</v>
      </c>
      <c r="J36" s="220">
        <f t="shared" si="6"/>
        <v>32789888</v>
      </c>
      <c r="K36" s="220">
        <f t="shared" si="6"/>
        <v>25373063</v>
      </c>
      <c r="L36" s="220">
        <f t="shared" si="6"/>
        <v>23894289</v>
      </c>
      <c r="M36" s="220">
        <f t="shared" si="6"/>
        <v>15654938</v>
      </c>
      <c r="N36" s="220">
        <f t="shared" si="6"/>
        <v>64922290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97712178</v>
      </c>
      <c r="X36" s="220">
        <f t="shared" si="6"/>
        <v>96393000</v>
      </c>
      <c r="Y36" s="220">
        <f t="shared" si="6"/>
        <v>1319178</v>
      </c>
      <c r="Z36" s="221">
        <f>+IF(X36&lt;&gt;0,+(Y36/X36)*100,0)</f>
        <v>1.3685412841181415</v>
      </c>
      <c r="AA36" s="239">
        <f>SUM(AA32:AA35)</f>
        <v>192786000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67032000</v>
      </c>
      <c r="F6" s="60">
        <v>67032000</v>
      </c>
      <c r="G6" s="60">
        <v>140619015</v>
      </c>
      <c r="H6" s="60">
        <v>87874459</v>
      </c>
      <c r="I6" s="60">
        <v>82487396</v>
      </c>
      <c r="J6" s="60">
        <v>82487396</v>
      </c>
      <c r="K6" s="60">
        <v>81798591</v>
      </c>
      <c r="L6" s="60">
        <v>100002237</v>
      </c>
      <c r="M6" s="60">
        <v>37594355</v>
      </c>
      <c r="N6" s="60">
        <v>37594355</v>
      </c>
      <c r="O6" s="60"/>
      <c r="P6" s="60"/>
      <c r="Q6" s="60"/>
      <c r="R6" s="60"/>
      <c r="S6" s="60"/>
      <c r="T6" s="60"/>
      <c r="U6" s="60"/>
      <c r="V6" s="60"/>
      <c r="W6" s="60">
        <v>37594355</v>
      </c>
      <c r="X6" s="60">
        <v>33516000</v>
      </c>
      <c r="Y6" s="60">
        <v>4078355</v>
      </c>
      <c r="Z6" s="140">
        <v>12.17</v>
      </c>
      <c r="AA6" s="62">
        <v>67032000</v>
      </c>
    </row>
    <row r="7" spans="1:27" ht="13.5">
      <c r="A7" s="249" t="s">
        <v>144</v>
      </c>
      <c r="B7" s="182"/>
      <c r="C7" s="155"/>
      <c r="D7" s="155"/>
      <c r="E7" s="59">
        <v>42836000</v>
      </c>
      <c r="F7" s="60">
        <v>42836000</v>
      </c>
      <c r="G7" s="60">
        <v>37336269</v>
      </c>
      <c r="H7" s="60"/>
      <c r="I7" s="60"/>
      <c r="J7" s="60"/>
      <c r="K7" s="60"/>
      <c r="L7" s="60">
        <v>37810025</v>
      </c>
      <c r="M7" s="60">
        <v>37933078</v>
      </c>
      <c r="N7" s="60">
        <v>37933078</v>
      </c>
      <c r="O7" s="60"/>
      <c r="P7" s="60"/>
      <c r="Q7" s="60"/>
      <c r="R7" s="60"/>
      <c r="S7" s="60"/>
      <c r="T7" s="60"/>
      <c r="U7" s="60"/>
      <c r="V7" s="60"/>
      <c r="W7" s="60">
        <v>37933078</v>
      </c>
      <c r="X7" s="60">
        <v>21418000</v>
      </c>
      <c r="Y7" s="60">
        <v>16515078</v>
      </c>
      <c r="Z7" s="140">
        <v>77.11</v>
      </c>
      <c r="AA7" s="62">
        <v>42836000</v>
      </c>
    </row>
    <row r="8" spans="1:27" ht="13.5">
      <c r="A8" s="249" t="s">
        <v>145</v>
      </c>
      <c r="B8" s="182"/>
      <c r="C8" s="155"/>
      <c r="D8" s="155"/>
      <c r="E8" s="59">
        <v>66087103</v>
      </c>
      <c r="F8" s="60">
        <v>66087103</v>
      </c>
      <c r="G8" s="60"/>
      <c r="H8" s="60">
        <v>12169079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33043552</v>
      </c>
      <c r="Y8" s="60">
        <v>-33043552</v>
      </c>
      <c r="Z8" s="140">
        <v>-100</v>
      </c>
      <c r="AA8" s="62">
        <v>66087103</v>
      </c>
    </row>
    <row r="9" spans="1:27" ht="13.5">
      <c r="A9" s="249" t="s">
        <v>146</v>
      </c>
      <c r="B9" s="182"/>
      <c r="C9" s="155"/>
      <c r="D9" s="155"/>
      <c r="E9" s="59">
        <v>413952</v>
      </c>
      <c r="F9" s="60">
        <v>413952</v>
      </c>
      <c r="G9" s="60">
        <v>91810250</v>
      </c>
      <c r="H9" s="60"/>
      <c r="I9" s="60">
        <v>73655460</v>
      </c>
      <c r="J9" s="60">
        <v>73655460</v>
      </c>
      <c r="K9" s="60">
        <v>125330779</v>
      </c>
      <c r="L9" s="60">
        <v>73748730</v>
      </c>
      <c r="M9" s="60">
        <v>200738987</v>
      </c>
      <c r="N9" s="60">
        <v>200738987</v>
      </c>
      <c r="O9" s="60"/>
      <c r="P9" s="60"/>
      <c r="Q9" s="60"/>
      <c r="R9" s="60"/>
      <c r="S9" s="60"/>
      <c r="T9" s="60"/>
      <c r="U9" s="60"/>
      <c r="V9" s="60"/>
      <c r="W9" s="60">
        <v>200738987</v>
      </c>
      <c r="X9" s="60">
        <v>206976</v>
      </c>
      <c r="Y9" s="60">
        <v>200532011</v>
      </c>
      <c r="Z9" s="140">
        <v>96886.6</v>
      </c>
      <c r="AA9" s="62">
        <v>413952</v>
      </c>
    </row>
    <row r="10" spans="1:27" ht="13.5">
      <c r="A10" s="249" t="s">
        <v>147</v>
      </c>
      <c r="B10" s="182"/>
      <c r="C10" s="155"/>
      <c r="D10" s="155"/>
      <c r="E10" s="59">
        <v>50077300</v>
      </c>
      <c r="F10" s="60">
        <v>50077300</v>
      </c>
      <c r="G10" s="159"/>
      <c r="H10" s="159">
        <v>68344844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25038650</v>
      </c>
      <c r="Y10" s="159">
        <v>-25038650</v>
      </c>
      <c r="Z10" s="141">
        <v>-100</v>
      </c>
      <c r="AA10" s="225">
        <v>50077300</v>
      </c>
    </row>
    <row r="11" spans="1:27" ht="13.5">
      <c r="A11" s="249" t="s">
        <v>148</v>
      </c>
      <c r="B11" s="182"/>
      <c r="C11" s="155"/>
      <c r="D11" s="155"/>
      <c r="E11" s="59">
        <v>381372</v>
      </c>
      <c r="F11" s="60">
        <v>381372</v>
      </c>
      <c r="G11" s="60"/>
      <c r="H11" s="60">
        <v>361148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190686</v>
      </c>
      <c r="Y11" s="60">
        <v>-190686</v>
      </c>
      <c r="Z11" s="140">
        <v>-100</v>
      </c>
      <c r="AA11" s="62">
        <v>381372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226827727</v>
      </c>
      <c r="F12" s="73">
        <f t="shared" si="0"/>
        <v>226827727</v>
      </c>
      <c r="G12" s="73">
        <f t="shared" si="0"/>
        <v>269765534</v>
      </c>
      <c r="H12" s="73">
        <f t="shared" si="0"/>
        <v>168749530</v>
      </c>
      <c r="I12" s="73">
        <f t="shared" si="0"/>
        <v>156142856</v>
      </c>
      <c r="J12" s="73">
        <f t="shared" si="0"/>
        <v>156142856</v>
      </c>
      <c r="K12" s="73">
        <f t="shared" si="0"/>
        <v>207129370</v>
      </c>
      <c r="L12" s="73">
        <f t="shared" si="0"/>
        <v>211560992</v>
      </c>
      <c r="M12" s="73">
        <f t="shared" si="0"/>
        <v>276266420</v>
      </c>
      <c r="N12" s="73">
        <f t="shared" si="0"/>
        <v>276266420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276266420</v>
      </c>
      <c r="X12" s="73">
        <f t="shared" si="0"/>
        <v>113413864</v>
      </c>
      <c r="Y12" s="73">
        <f t="shared" si="0"/>
        <v>162852556</v>
      </c>
      <c r="Z12" s="170">
        <f>+IF(X12&lt;&gt;0,+(Y12/X12)*100,0)</f>
        <v>143.5914007832411</v>
      </c>
      <c r="AA12" s="74">
        <f>SUM(AA6:AA11)</f>
        <v>226827727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3512000</v>
      </c>
      <c r="F17" s="60">
        <v>3512000</v>
      </c>
      <c r="G17" s="60">
        <v>3516148</v>
      </c>
      <c r="H17" s="60">
        <v>3300000</v>
      </c>
      <c r="I17" s="60">
        <v>156228891</v>
      </c>
      <c r="J17" s="60">
        <v>156228891</v>
      </c>
      <c r="K17" s="60">
        <v>41155593</v>
      </c>
      <c r="L17" s="60">
        <v>3326000</v>
      </c>
      <c r="M17" s="60">
        <v>3326000</v>
      </c>
      <c r="N17" s="60">
        <v>3326000</v>
      </c>
      <c r="O17" s="60"/>
      <c r="P17" s="60"/>
      <c r="Q17" s="60"/>
      <c r="R17" s="60"/>
      <c r="S17" s="60"/>
      <c r="T17" s="60"/>
      <c r="U17" s="60"/>
      <c r="V17" s="60"/>
      <c r="W17" s="60">
        <v>3326000</v>
      </c>
      <c r="X17" s="60">
        <v>1756000</v>
      </c>
      <c r="Y17" s="60">
        <v>1570000</v>
      </c>
      <c r="Z17" s="140">
        <v>89.41</v>
      </c>
      <c r="AA17" s="62">
        <v>3512000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1924742000</v>
      </c>
      <c r="F19" s="60">
        <v>1924742000</v>
      </c>
      <c r="G19" s="60">
        <v>852128314</v>
      </c>
      <c r="H19" s="60">
        <v>1725472166</v>
      </c>
      <c r="I19" s="60">
        <v>926368510</v>
      </c>
      <c r="J19" s="60">
        <v>926368510</v>
      </c>
      <c r="K19" s="60">
        <v>1721259767</v>
      </c>
      <c r="L19" s="60">
        <v>1738846795</v>
      </c>
      <c r="M19" s="60">
        <v>1761685967</v>
      </c>
      <c r="N19" s="60">
        <v>1761685967</v>
      </c>
      <c r="O19" s="60"/>
      <c r="P19" s="60"/>
      <c r="Q19" s="60"/>
      <c r="R19" s="60"/>
      <c r="S19" s="60"/>
      <c r="T19" s="60"/>
      <c r="U19" s="60"/>
      <c r="V19" s="60"/>
      <c r="W19" s="60">
        <v>1761685967</v>
      </c>
      <c r="X19" s="60">
        <v>962371000</v>
      </c>
      <c r="Y19" s="60">
        <v>799314967</v>
      </c>
      <c r="Z19" s="140">
        <v>83.06</v>
      </c>
      <c r="AA19" s="62">
        <v>1924742000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700000</v>
      </c>
      <c r="F22" s="60">
        <v>700000</v>
      </c>
      <c r="G22" s="60">
        <v>700000</v>
      </c>
      <c r="H22" s="60">
        <v>700000</v>
      </c>
      <c r="I22" s="60">
        <v>700000</v>
      </c>
      <c r="J22" s="60">
        <v>700000</v>
      </c>
      <c r="K22" s="60">
        <v>700000</v>
      </c>
      <c r="L22" s="60">
        <v>700000</v>
      </c>
      <c r="M22" s="60">
        <v>700000</v>
      </c>
      <c r="N22" s="60">
        <v>700000</v>
      </c>
      <c r="O22" s="60"/>
      <c r="P22" s="60"/>
      <c r="Q22" s="60"/>
      <c r="R22" s="60"/>
      <c r="S22" s="60"/>
      <c r="T22" s="60"/>
      <c r="U22" s="60"/>
      <c r="V22" s="60"/>
      <c r="W22" s="60">
        <v>700000</v>
      </c>
      <c r="X22" s="60">
        <v>350000</v>
      </c>
      <c r="Y22" s="60">
        <v>350000</v>
      </c>
      <c r="Z22" s="140">
        <v>100</v>
      </c>
      <c r="AA22" s="62">
        <v>700000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1928954000</v>
      </c>
      <c r="F24" s="77">
        <f t="shared" si="1"/>
        <v>1928954000</v>
      </c>
      <c r="G24" s="77">
        <f t="shared" si="1"/>
        <v>856344462</v>
      </c>
      <c r="H24" s="77">
        <f t="shared" si="1"/>
        <v>1729472166</v>
      </c>
      <c r="I24" s="77">
        <f t="shared" si="1"/>
        <v>1083297401</v>
      </c>
      <c r="J24" s="77">
        <f t="shared" si="1"/>
        <v>1083297401</v>
      </c>
      <c r="K24" s="77">
        <f t="shared" si="1"/>
        <v>1763115360</v>
      </c>
      <c r="L24" s="77">
        <f t="shared" si="1"/>
        <v>1742872795</v>
      </c>
      <c r="M24" s="77">
        <f t="shared" si="1"/>
        <v>1765711967</v>
      </c>
      <c r="N24" s="77">
        <f t="shared" si="1"/>
        <v>1765711967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1765711967</v>
      </c>
      <c r="X24" s="77">
        <f t="shared" si="1"/>
        <v>964477000</v>
      </c>
      <c r="Y24" s="77">
        <f t="shared" si="1"/>
        <v>801234967</v>
      </c>
      <c r="Z24" s="212">
        <f>+IF(X24&lt;&gt;0,+(Y24/X24)*100,0)</f>
        <v>83.07455408475268</v>
      </c>
      <c r="AA24" s="79">
        <f>SUM(AA15:AA23)</f>
        <v>1928954000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2155781727</v>
      </c>
      <c r="F25" s="73">
        <f t="shared" si="2"/>
        <v>2155781727</v>
      </c>
      <c r="G25" s="73">
        <f t="shared" si="2"/>
        <v>1126109996</v>
      </c>
      <c r="H25" s="73">
        <f t="shared" si="2"/>
        <v>1898221696</v>
      </c>
      <c r="I25" s="73">
        <f t="shared" si="2"/>
        <v>1239440257</v>
      </c>
      <c r="J25" s="73">
        <f t="shared" si="2"/>
        <v>1239440257</v>
      </c>
      <c r="K25" s="73">
        <f t="shared" si="2"/>
        <v>1970244730</v>
      </c>
      <c r="L25" s="73">
        <f t="shared" si="2"/>
        <v>1954433787</v>
      </c>
      <c r="M25" s="73">
        <f t="shared" si="2"/>
        <v>2041978387</v>
      </c>
      <c r="N25" s="73">
        <f t="shared" si="2"/>
        <v>2041978387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2041978387</v>
      </c>
      <c r="X25" s="73">
        <f t="shared" si="2"/>
        <v>1077890864</v>
      </c>
      <c r="Y25" s="73">
        <f t="shared" si="2"/>
        <v>964087523</v>
      </c>
      <c r="Z25" s="170">
        <f>+IF(X25&lt;&gt;0,+(Y25/X25)*100,0)</f>
        <v>89.44203492200671</v>
      </c>
      <c r="AA25" s="74">
        <f>+AA12+AA24</f>
        <v>2155781727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427000</v>
      </c>
      <c r="F31" s="60">
        <v>427000</v>
      </c>
      <c r="G31" s="60"/>
      <c r="H31" s="60">
        <v>339673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213500</v>
      </c>
      <c r="Y31" s="60">
        <v>-213500</v>
      </c>
      <c r="Z31" s="140">
        <v>-100</v>
      </c>
      <c r="AA31" s="62">
        <v>427000</v>
      </c>
    </row>
    <row r="32" spans="1:27" ht="13.5">
      <c r="A32" s="249" t="s">
        <v>164</v>
      </c>
      <c r="B32" s="182"/>
      <c r="C32" s="155"/>
      <c r="D32" s="155"/>
      <c r="E32" s="59">
        <v>235525000</v>
      </c>
      <c r="F32" s="60">
        <v>235525000</v>
      </c>
      <c r="G32" s="60">
        <v>264385015</v>
      </c>
      <c r="H32" s="60">
        <v>66496110</v>
      </c>
      <c r="I32" s="60">
        <v>185960145</v>
      </c>
      <c r="J32" s="60">
        <v>185960145</v>
      </c>
      <c r="K32" s="60">
        <v>286630646</v>
      </c>
      <c r="L32" s="60">
        <v>271648615</v>
      </c>
      <c r="M32" s="60">
        <v>357059986</v>
      </c>
      <c r="N32" s="60">
        <v>357059986</v>
      </c>
      <c r="O32" s="60"/>
      <c r="P32" s="60"/>
      <c r="Q32" s="60"/>
      <c r="R32" s="60"/>
      <c r="S32" s="60"/>
      <c r="T32" s="60"/>
      <c r="U32" s="60"/>
      <c r="V32" s="60"/>
      <c r="W32" s="60">
        <v>357059986</v>
      </c>
      <c r="X32" s="60">
        <v>117762500</v>
      </c>
      <c r="Y32" s="60">
        <v>239297486</v>
      </c>
      <c r="Z32" s="140">
        <v>203.2</v>
      </c>
      <c r="AA32" s="62">
        <v>235525000</v>
      </c>
    </row>
    <row r="33" spans="1:27" ht="13.5">
      <c r="A33" s="249" t="s">
        <v>165</v>
      </c>
      <c r="B33" s="182"/>
      <c r="C33" s="155"/>
      <c r="D33" s="155"/>
      <c r="E33" s="59">
        <v>320000</v>
      </c>
      <c r="F33" s="60">
        <v>320000</v>
      </c>
      <c r="G33" s="60">
        <v>2456531</v>
      </c>
      <c r="H33" s="60"/>
      <c r="I33" s="60">
        <v>22816635</v>
      </c>
      <c r="J33" s="60">
        <v>22816635</v>
      </c>
      <c r="K33" s="60">
        <v>2828604</v>
      </c>
      <c r="L33" s="60">
        <v>24163012</v>
      </c>
      <c r="M33" s="60">
        <v>26296241</v>
      </c>
      <c r="N33" s="60">
        <v>26296241</v>
      </c>
      <c r="O33" s="60"/>
      <c r="P33" s="60"/>
      <c r="Q33" s="60"/>
      <c r="R33" s="60"/>
      <c r="S33" s="60"/>
      <c r="T33" s="60"/>
      <c r="U33" s="60"/>
      <c r="V33" s="60"/>
      <c r="W33" s="60">
        <v>26296241</v>
      </c>
      <c r="X33" s="60">
        <v>160000</v>
      </c>
      <c r="Y33" s="60">
        <v>26136241</v>
      </c>
      <c r="Z33" s="140">
        <v>16335.15</v>
      </c>
      <c r="AA33" s="62">
        <v>320000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236272000</v>
      </c>
      <c r="F34" s="73">
        <f t="shared" si="3"/>
        <v>236272000</v>
      </c>
      <c r="G34" s="73">
        <f t="shared" si="3"/>
        <v>266841546</v>
      </c>
      <c r="H34" s="73">
        <f t="shared" si="3"/>
        <v>66835783</v>
      </c>
      <c r="I34" s="73">
        <f t="shared" si="3"/>
        <v>208776780</v>
      </c>
      <c r="J34" s="73">
        <f t="shared" si="3"/>
        <v>208776780</v>
      </c>
      <c r="K34" s="73">
        <f t="shared" si="3"/>
        <v>289459250</v>
      </c>
      <c r="L34" s="73">
        <f t="shared" si="3"/>
        <v>295811627</v>
      </c>
      <c r="M34" s="73">
        <f t="shared" si="3"/>
        <v>383356227</v>
      </c>
      <c r="N34" s="73">
        <f t="shared" si="3"/>
        <v>383356227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383356227</v>
      </c>
      <c r="X34" s="73">
        <f t="shared" si="3"/>
        <v>118136000</v>
      </c>
      <c r="Y34" s="73">
        <f t="shared" si="3"/>
        <v>265220227</v>
      </c>
      <c r="Z34" s="170">
        <f>+IF(X34&lt;&gt;0,+(Y34/X34)*100,0)</f>
        <v>224.5041536872757</v>
      </c>
      <c r="AA34" s="74">
        <f>SUM(AA29:AA33)</f>
        <v>236272000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19211000</v>
      </c>
      <c r="F38" s="60">
        <v>19211000</v>
      </c>
      <c r="G38" s="60">
        <v>15913028</v>
      </c>
      <c r="H38" s="60">
        <v>14188397</v>
      </c>
      <c r="I38" s="60">
        <v>15913028</v>
      </c>
      <c r="J38" s="60">
        <v>15913028</v>
      </c>
      <c r="K38" s="60">
        <v>19350486</v>
      </c>
      <c r="L38" s="60">
        <v>18660736</v>
      </c>
      <c r="M38" s="60">
        <v>18660736</v>
      </c>
      <c r="N38" s="60">
        <v>18660736</v>
      </c>
      <c r="O38" s="60"/>
      <c r="P38" s="60"/>
      <c r="Q38" s="60"/>
      <c r="R38" s="60"/>
      <c r="S38" s="60"/>
      <c r="T38" s="60"/>
      <c r="U38" s="60"/>
      <c r="V38" s="60"/>
      <c r="W38" s="60">
        <v>18660736</v>
      </c>
      <c r="X38" s="60">
        <v>9605500</v>
      </c>
      <c r="Y38" s="60">
        <v>9055236</v>
      </c>
      <c r="Z38" s="140">
        <v>94.27</v>
      </c>
      <c r="AA38" s="62">
        <v>19211000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19211000</v>
      </c>
      <c r="F39" s="77">
        <f t="shared" si="4"/>
        <v>19211000</v>
      </c>
      <c r="G39" s="77">
        <f t="shared" si="4"/>
        <v>15913028</v>
      </c>
      <c r="H39" s="77">
        <f t="shared" si="4"/>
        <v>14188397</v>
      </c>
      <c r="I39" s="77">
        <f t="shared" si="4"/>
        <v>15913028</v>
      </c>
      <c r="J39" s="77">
        <f t="shared" si="4"/>
        <v>15913028</v>
      </c>
      <c r="K39" s="77">
        <f t="shared" si="4"/>
        <v>19350486</v>
      </c>
      <c r="L39" s="77">
        <f t="shared" si="4"/>
        <v>18660736</v>
      </c>
      <c r="M39" s="77">
        <f t="shared" si="4"/>
        <v>18660736</v>
      </c>
      <c r="N39" s="77">
        <f t="shared" si="4"/>
        <v>18660736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18660736</v>
      </c>
      <c r="X39" s="77">
        <f t="shared" si="4"/>
        <v>9605500</v>
      </c>
      <c r="Y39" s="77">
        <f t="shared" si="4"/>
        <v>9055236</v>
      </c>
      <c r="Z39" s="212">
        <f>+IF(X39&lt;&gt;0,+(Y39/X39)*100,0)</f>
        <v>94.27136536359377</v>
      </c>
      <c r="AA39" s="79">
        <f>SUM(AA37:AA38)</f>
        <v>19211000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255483000</v>
      </c>
      <c r="F40" s="73">
        <f t="shared" si="5"/>
        <v>255483000</v>
      </c>
      <c r="G40" s="73">
        <f t="shared" si="5"/>
        <v>282754574</v>
      </c>
      <c r="H40" s="73">
        <f t="shared" si="5"/>
        <v>81024180</v>
      </c>
      <c r="I40" s="73">
        <f t="shared" si="5"/>
        <v>224689808</v>
      </c>
      <c r="J40" s="73">
        <f t="shared" si="5"/>
        <v>224689808</v>
      </c>
      <c r="K40" s="73">
        <f t="shared" si="5"/>
        <v>308809736</v>
      </c>
      <c r="L40" s="73">
        <f t="shared" si="5"/>
        <v>314472363</v>
      </c>
      <c r="M40" s="73">
        <f t="shared" si="5"/>
        <v>402016963</v>
      </c>
      <c r="N40" s="73">
        <f t="shared" si="5"/>
        <v>402016963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402016963</v>
      </c>
      <c r="X40" s="73">
        <f t="shared" si="5"/>
        <v>127741500</v>
      </c>
      <c r="Y40" s="73">
        <f t="shared" si="5"/>
        <v>274275463</v>
      </c>
      <c r="Z40" s="170">
        <f>+IF(X40&lt;&gt;0,+(Y40/X40)*100,0)</f>
        <v>214.71132169263706</v>
      </c>
      <c r="AA40" s="74">
        <f>+AA34+AA39</f>
        <v>255483000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1900298727</v>
      </c>
      <c r="F42" s="259">
        <f t="shared" si="6"/>
        <v>1900298727</v>
      </c>
      <c r="G42" s="259">
        <f t="shared" si="6"/>
        <v>843355422</v>
      </c>
      <c r="H42" s="259">
        <f t="shared" si="6"/>
        <v>1817197516</v>
      </c>
      <c r="I42" s="259">
        <f t="shared" si="6"/>
        <v>1014750449</v>
      </c>
      <c r="J42" s="259">
        <f t="shared" si="6"/>
        <v>1014750449</v>
      </c>
      <c r="K42" s="259">
        <f t="shared" si="6"/>
        <v>1661434994</v>
      </c>
      <c r="L42" s="259">
        <f t="shared" si="6"/>
        <v>1639961424</v>
      </c>
      <c r="M42" s="259">
        <f t="shared" si="6"/>
        <v>1639961424</v>
      </c>
      <c r="N42" s="259">
        <f t="shared" si="6"/>
        <v>1639961424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1639961424</v>
      </c>
      <c r="X42" s="259">
        <f t="shared" si="6"/>
        <v>950149364</v>
      </c>
      <c r="Y42" s="259">
        <f t="shared" si="6"/>
        <v>689812060</v>
      </c>
      <c r="Z42" s="260">
        <f>+IF(X42&lt;&gt;0,+(Y42/X42)*100,0)</f>
        <v>72.60038117543802</v>
      </c>
      <c r="AA42" s="261">
        <f>+AA25-AA40</f>
        <v>1900298727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1892819000</v>
      </c>
      <c r="F45" s="60">
        <v>1892819000</v>
      </c>
      <c r="G45" s="60">
        <v>836025971</v>
      </c>
      <c r="H45" s="60">
        <v>1809718884</v>
      </c>
      <c r="I45" s="60">
        <v>1007420998</v>
      </c>
      <c r="J45" s="60">
        <v>1007420998</v>
      </c>
      <c r="K45" s="60">
        <v>1653989363</v>
      </c>
      <c r="L45" s="60">
        <v>1632515793</v>
      </c>
      <c r="M45" s="60">
        <v>1632515793</v>
      </c>
      <c r="N45" s="60">
        <v>1632515793</v>
      </c>
      <c r="O45" s="60"/>
      <c r="P45" s="60"/>
      <c r="Q45" s="60"/>
      <c r="R45" s="60"/>
      <c r="S45" s="60"/>
      <c r="T45" s="60"/>
      <c r="U45" s="60"/>
      <c r="V45" s="60"/>
      <c r="W45" s="60">
        <v>1632515793</v>
      </c>
      <c r="X45" s="60">
        <v>946409500</v>
      </c>
      <c r="Y45" s="60">
        <v>686106293</v>
      </c>
      <c r="Z45" s="139">
        <v>72.5</v>
      </c>
      <c r="AA45" s="62">
        <v>1892819000</v>
      </c>
    </row>
    <row r="46" spans="1:27" ht="13.5">
      <c r="A46" s="249" t="s">
        <v>171</v>
      </c>
      <c r="B46" s="182"/>
      <c r="C46" s="155"/>
      <c r="D46" s="155"/>
      <c r="E46" s="59">
        <v>7479727</v>
      </c>
      <c r="F46" s="60">
        <v>7479727</v>
      </c>
      <c r="G46" s="60">
        <v>7329451</v>
      </c>
      <c r="H46" s="60">
        <v>7478632</v>
      </c>
      <c r="I46" s="60">
        <v>7329451</v>
      </c>
      <c r="J46" s="60">
        <v>7329451</v>
      </c>
      <c r="K46" s="60">
        <v>7445631</v>
      </c>
      <c r="L46" s="60">
        <v>7445631</v>
      </c>
      <c r="M46" s="60">
        <v>7445631</v>
      </c>
      <c r="N46" s="60">
        <v>7445631</v>
      </c>
      <c r="O46" s="60"/>
      <c r="P46" s="60"/>
      <c r="Q46" s="60"/>
      <c r="R46" s="60"/>
      <c r="S46" s="60"/>
      <c r="T46" s="60"/>
      <c r="U46" s="60"/>
      <c r="V46" s="60"/>
      <c r="W46" s="60">
        <v>7445631</v>
      </c>
      <c r="X46" s="60">
        <v>3739864</v>
      </c>
      <c r="Y46" s="60">
        <v>3705767</v>
      </c>
      <c r="Z46" s="139">
        <v>99.09</v>
      </c>
      <c r="AA46" s="62">
        <v>7479727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1900298727</v>
      </c>
      <c r="F48" s="219">
        <f t="shared" si="7"/>
        <v>1900298727</v>
      </c>
      <c r="G48" s="219">
        <f t="shared" si="7"/>
        <v>843355422</v>
      </c>
      <c r="H48" s="219">
        <f t="shared" si="7"/>
        <v>1817197516</v>
      </c>
      <c r="I48" s="219">
        <f t="shared" si="7"/>
        <v>1014750449</v>
      </c>
      <c r="J48" s="219">
        <f t="shared" si="7"/>
        <v>1014750449</v>
      </c>
      <c r="K48" s="219">
        <f t="shared" si="7"/>
        <v>1661434994</v>
      </c>
      <c r="L48" s="219">
        <f t="shared" si="7"/>
        <v>1639961424</v>
      </c>
      <c r="M48" s="219">
        <f t="shared" si="7"/>
        <v>1639961424</v>
      </c>
      <c r="N48" s="219">
        <f t="shared" si="7"/>
        <v>1639961424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1639961424</v>
      </c>
      <c r="X48" s="219">
        <f t="shared" si="7"/>
        <v>950149364</v>
      </c>
      <c r="Y48" s="219">
        <f t="shared" si="7"/>
        <v>689812060</v>
      </c>
      <c r="Z48" s="265">
        <f>+IF(X48&lt;&gt;0,+(Y48/X48)*100,0)</f>
        <v>72.60038117543802</v>
      </c>
      <c r="AA48" s="232">
        <f>SUM(AA45:AA47)</f>
        <v>1900298727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80678000</v>
      </c>
      <c r="F6" s="60">
        <v>80678000</v>
      </c>
      <c r="G6" s="60">
        <v>2765</v>
      </c>
      <c r="H6" s="60">
        <v>9639</v>
      </c>
      <c r="I6" s="60">
        <v>40362</v>
      </c>
      <c r="J6" s="60">
        <v>52766</v>
      </c>
      <c r="K6" s="60">
        <v>7236</v>
      </c>
      <c r="L6" s="60">
        <v>9868</v>
      </c>
      <c r="M6" s="60">
        <v>10324</v>
      </c>
      <c r="N6" s="60">
        <v>27428</v>
      </c>
      <c r="O6" s="60"/>
      <c r="P6" s="60"/>
      <c r="Q6" s="60"/>
      <c r="R6" s="60"/>
      <c r="S6" s="60"/>
      <c r="T6" s="60"/>
      <c r="U6" s="60"/>
      <c r="V6" s="60"/>
      <c r="W6" s="60">
        <v>80194</v>
      </c>
      <c r="X6" s="60">
        <v>80150000</v>
      </c>
      <c r="Y6" s="60">
        <v>-80069806</v>
      </c>
      <c r="Z6" s="140">
        <v>-99.9</v>
      </c>
      <c r="AA6" s="62">
        <v>80678000</v>
      </c>
    </row>
    <row r="7" spans="1:27" ht="13.5">
      <c r="A7" s="249" t="s">
        <v>178</v>
      </c>
      <c r="B7" s="182"/>
      <c r="C7" s="155"/>
      <c r="D7" s="155"/>
      <c r="E7" s="59">
        <v>225666000</v>
      </c>
      <c r="F7" s="60">
        <v>225666000</v>
      </c>
      <c r="G7" s="60">
        <v>111314796</v>
      </c>
      <c r="H7" s="60">
        <v>3145885</v>
      </c>
      <c r="I7" s="60">
        <v>5442165</v>
      </c>
      <c r="J7" s="60">
        <v>119902846</v>
      </c>
      <c r="K7" s="60">
        <v>50918984</v>
      </c>
      <c r="L7" s="60">
        <v>77558899</v>
      </c>
      <c r="M7" s="60">
        <v>6123161</v>
      </c>
      <c r="N7" s="60">
        <v>134601044</v>
      </c>
      <c r="O7" s="60"/>
      <c r="P7" s="60"/>
      <c r="Q7" s="60"/>
      <c r="R7" s="60"/>
      <c r="S7" s="60"/>
      <c r="T7" s="60"/>
      <c r="U7" s="60"/>
      <c r="V7" s="60"/>
      <c r="W7" s="60">
        <v>254503890</v>
      </c>
      <c r="X7" s="60">
        <v>150444000</v>
      </c>
      <c r="Y7" s="60">
        <v>104059890</v>
      </c>
      <c r="Z7" s="140">
        <v>69.17</v>
      </c>
      <c r="AA7" s="62">
        <v>225666000</v>
      </c>
    </row>
    <row r="8" spans="1:27" ht="13.5">
      <c r="A8" s="249" t="s">
        <v>179</v>
      </c>
      <c r="B8" s="182"/>
      <c r="C8" s="155"/>
      <c r="D8" s="155"/>
      <c r="E8" s="59">
        <v>144461000</v>
      </c>
      <c r="F8" s="60">
        <v>144461000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72230000</v>
      </c>
      <c r="Y8" s="60">
        <v>-72230000</v>
      </c>
      <c r="Z8" s="140">
        <v>-100</v>
      </c>
      <c r="AA8" s="62">
        <v>144461000</v>
      </c>
    </row>
    <row r="9" spans="1:27" ht="13.5">
      <c r="A9" s="249" t="s">
        <v>180</v>
      </c>
      <c r="B9" s="182"/>
      <c r="C9" s="155"/>
      <c r="D9" s="155"/>
      <c r="E9" s="59">
        <v>3320000</v>
      </c>
      <c r="F9" s="60">
        <v>3320000</v>
      </c>
      <c r="G9" s="60">
        <v>169685</v>
      </c>
      <c r="H9" s="60">
        <v>262363</v>
      </c>
      <c r="I9" s="60">
        <v>308536</v>
      </c>
      <c r="J9" s="60">
        <v>740584</v>
      </c>
      <c r="K9" s="60">
        <v>126245</v>
      </c>
      <c r="L9" s="60">
        <v>150307</v>
      </c>
      <c r="M9" s="60">
        <v>101198</v>
      </c>
      <c r="N9" s="60">
        <v>377750</v>
      </c>
      <c r="O9" s="60"/>
      <c r="P9" s="60"/>
      <c r="Q9" s="60"/>
      <c r="R9" s="60"/>
      <c r="S9" s="60"/>
      <c r="T9" s="60"/>
      <c r="U9" s="60"/>
      <c r="V9" s="60"/>
      <c r="W9" s="60">
        <v>1118334</v>
      </c>
      <c r="X9" s="60">
        <v>1660002</v>
      </c>
      <c r="Y9" s="60">
        <v>-541668</v>
      </c>
      <c r="Z9" s="140">
        <v>-32.63</v>
      </c>
      <c r="AA9" s="62">
        <v>3320000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-187991000</v>
      </c>
      <c r="F12" s="60">
        <v>-187991000</v>
      </c>
      <c r="G12" s="60">
        <v>-13713449</v>
      </c>
      <c r="H12" s="60">
        <v>-17232250</v>
      </c>
      <c r="I12" s="60">
        <v>-37445660</v>
      </c>
      <c r="J12" s="60">
        <v>-68391359</v>
      </c>
      <c r="K12" s="60">
        <v>-51226979</v>
      </c>
      <c r="L12" s="60">
        <v>-55066900</v>
      </c>
      <c r="M12" s="60">
        <v>-58072859</v>
      </c>
      <c r="N12" s="60">
        <v>-164366738</v>
      </c>
      <c r="O12" s="60"/>
      <c r="P12" s="60"/>
      <c r="Q12" s="60"/>
      <c r="R12" s="60"/>
      <c r="S12" s="60"/>
      <c r="T12" s="60"/>
      <c r="U12" s="60"/>
      <c r="V12" s="60"/>
      <c r="W12" s="60">
        <v>-232758097</v>
      </c>
      <c r="X12" s="60">
        <v>-96230718</v>
      </c>
      <c r="Y12" s="60">
        <v>-136527379</v>
      </c>
      <c r="Z12" s="140">
        <v>141.88</v>
      </c>
      <c r="AA12" s="62">
        <v>-187991000</v>
      </c>
    </row>
    <row r="13" spans="1:27" ht="13.5">
      <c r="A13" s="249" t="s">
        <v>40</v>
      </c>
      <c r="B13" s="182"/>
      <c r="C13" s="155"/>
      <c r="D13" s="155"/>
      <c r="E13" s="59">
        <v>-70000</v>
      </c>
      <c r="F13" s="60">
        <v>-70000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-36000</v>
      </c>
      <c r="Y13" s="60">
        <v>36000</v>
      </c>
      <c r="Z13" s="140">
        <v>-100</v>
      </c>
      <c r="AA13" s="62">
        <v>-70000</v>
      </c>
    </row>
    <row r="14" spans="1:27" ht="13.5">
      <c r="A14" s="249" t="s">
        <v>42</v>
      </c>
      <c r="B14" s="182"/>
      <c r="C14" s="155"/>
      <c r="D14" s="155"/>
      <c r="E14" s="59">
        <v>-64963000</v>
      </c>
      <c r="F14" s="60">
        <v>-64963000</v>
      </c>
      <c r="G14" s="60">
        <v>-406880</v>
      </c>
      <c r="H14" s="60">
        <v>-8000000</v>
      </c>
      <c r="I14" s="60">
        <v>-4500000</v>
      </c>
      <c r="J14" s="60">
        <v>-12906880</v>
      </c>
      <c r="K14" s="60">
        <v>-611016</v>
      </c>
      <c r="L14" s="60">
        <v>-4458727</v>
      </c>
      <c r="M14" s="60">
        <v>-10582711</v>
      </c>
      <c r="N14" s="60">
        <v>-15652454</v>
      </c>
      <c r="O14" s="60"/>
      <c r="P14" s="60"/>
      <c r="Q14" s="60"/>
      <c r="R14" s="60"/>
      <c r="S14" s="60"/>
      <c r="T14" s="60"/>
      <c r="U14" s="60"/>
      <c r="V14" s="60"/>
      <c r="W14" s="60">
        <v>-28559334</v>
      </c>
      <c r="X14" s="60">
        <v>-32000000</v>
      </c>
      <c r="Y14" s="60">
        <v>3440666</v>
      </c>
      <c r="Z14" s="140">
        <v>-10.75</v>
      </c>
      <c r="AA14" s="62">
        <v>-64963000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201101000</v>
      </c>
      <c r="F15" s="73">
        <f t="shared" si="0"/>
        <v>201101000</v>
      </c>
      <c r="G15" s="73">
        <f t="shared" si="0"/>
        <v>97366917</v>
      </c>
      <c r="H15" s="73">
        <f t="shared" si="0"/>
        <v>-21814363</v>
      </c>
      <c r="I15" s="73">
        <f t="shared" si="0"/>
        <v>-36154597</v>
      </c>
      <c r="J15" s="73">
        <f t="shared" si="0"/>
        <v>39397957</v>
      </c>
      <c r="K15" s="73">
        <f t="shared" si="0"/>
        <v>-785530</v>
      </c>
      <c r="L15" s="73">
        <f t="shared" si="0"/>
        <v>18193447</v>
      </c>
      <c r="M15" s="73">
        <f t="shared" si="0"/>
        <v>-62420887</v>
      </c>
      <c r="N15" s="73">
        <f t="shared" si="0"/>
        <v>-45012970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-5615013</v>
      </c>
      <c r="X15" s="73">
        <f t="shared" si="0"/>
        <v>176217284</v>
      </c>
      <c r="Y15" s="73">
        <f t="shared" si="0"/>
        <v>-181832297</v>
      </c>
      <c r="Z15" s="170">
        <f>+IF(X15&lt;&gt;0,+(Y15/X15)*100,0)</f>
        <v>-103.18641444956103</v>
      </c>
      <c r="AA15" s="74">
        <f>SUM(AA6:AA14)</f>
        <v>201101000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-17533000</v>
      </c>
      <c r="F21" s="60">
        <v>-17533000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-17533000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-192786000</v>
      </c>
      <c r="F24" s="60">
        <v>-192786000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-51744000</v>
      </c>
      <c r="Y24" s="60">
        <v>51744000</v>
      </c>
      <c r="Z24" s="140">
        <v>-100</v>
      </c>
      <c r="AA24" s="62">
        <v>-192786000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-210319000</v>
      </c>
      <c r="F25" s="73">
        <f t="shared" si="1"/>
        <v>-210319000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-51744000</v>
      </c>
      <c r="Y25" s="73">
        <f t="shared" si="1"/>
        <v>51744000</v>
      </c>
      <c r="Z25" s="170">
        <f>+IF(X25&lt;&gt;0,+(Y25/X25)*100,0)</f>
        <v>-100</v>
      </c>
      <c r="AA25" s="74">
        <f>SUM(AA19:AA24)</f>
        <v>-210319000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-9218000</v>
      </c>
      <c r="F36" s="100">
        <f t="shared" si="3"/>
        <v>-9218000</v>
      </c>
      <c r="G36" s="100">
        <f t="shared" si="3"/>
        <v>97366917</v>
      </c>
      <c r="H36" s="100">
        <f t="shared" si="3"/>
        <v>-21814363</v>
      </c>
      <c r="I36" s="100">
        <f t="shared" si="3"/>
        <v>-36154597</v>
      </c>
      <c r="J36" s="100">
        <f t="shared" si="3"/>
        <v>39397957</v>
      </c>
      <c r="K36" s="100">
        <f t="shared" si="3"/>
        <v>-785530</v>
      </c>
      <c r="L36" s="100">
        <f t="shared" si="3"/>
        <v>18193447</v>
      </c>
      <c r="M36" s="100">
        <f t="shared" si="3"/>
        <v>-62420887</v>
      </c>
      <c r="N36" s="100">
        <f t="shared" si="3"/>
        <v>-45012970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-5615013</v>
      </c>
      <c r="X36" s="100">
        <f t="shared" si="3"/>
        <v>124473284</v>
      </c>
      <c r="Y36" s="100">
        <f t="shared" si="3"/>
        <v>-130088297</v>
      </c>
      <c r="Z36" s="137">
        <f>+IF(X36&lt;&gt;0,+(Y36/X36)*100,0)</f>
        <v>-104.51101860540612</v>
      </c>
      <c r="AA36" s="102">
        <f>+AA15+AA25+AA34</f>
        <v>-9218000</v>
      </c>
    </row>
    <row r="37" spans="1:27" ht="13.5">
      <c r="A37" s="249" t="s">
        <v>199</v>
      </c>
      <c r="B37" s="182"/>
      <c r="C37" s="153"/>
      <c r="D37" s="153"/>
      <c r="E37" s="99">
        <v>119085000</v>
      </c>
      <c r="F37" s="100">
        <v>119085000</v>
      </c>
      <c r="G37" s="100">
        <v>43284172</v>
      </c>
      <c r="H37" s="100">
        <v>140651089</v>
      </c>
      <c r="I37" s="100">
        <v>118836726</v>
      </c>
      <c r="J37" s="100">
        <v>43284172</v>
      </c>
      <c r="K37" s="100">
        <v>82682129</v>
      </c>
      <c r="L37" s="100">
        <v>81896599</v>
      </c>
      <c r="M37" s="100">
        <v>100090046</v>
      </c>
      <c r="N37" s="100">
        <v>82682129</v>
      </c>
      <c r="O37" s="100"/>
      <c r="P37" s="100"/>
      <c r="Q37" s="100"/>
      <c r="R37" s="100"/>
      <c r="S37" s="100"/>
      <c r="T37" s="100"/>
      <c r="U37" s="100"/>
      <c r="V37" s="100"/>
      <c r="W37" s="100">
        <v>43284172</v>
      </c>
      <c r="X37" s="100">
        <v>119085000</v>
      </c>
      <c r="Y37" s="100">
        <v>-75800828</v>
      </c>
      <c r="Z37" s="137">
        <v>-63.65</v>
      </c>
      <c r="AA37" s="102">
        <v>119085000</v>
      </c>
    </row>
    <row r="38" spans="1:27" ht="13.5">
      <c r="A38" s="269" t="s">
        <v>200</v>
      </c>
      <c r="B38" s="256"/>
      <c r="C38" s="257"/>
      <c r="D38" s="257"/>
      <c r="E38" s="258">
        <v>109867000</v>
      </c>
      <c r="F38" s="259">
        <v>109867000</v>
      </c>
      <c r="G38" s="259">
        <v>140651089</v>
      </c>
      <c r="H38" s="259">
        <v>118836726</v>
      </c>
      <c r="I38" s="259">
        <v>82682129</v>
      </c>
      <c r="J38" s="259">
        <v>82682129</v>
      </c>
      <c r="K38" s="259">
        <v>81896599</v>
      </c>
      <c r="L38" s="259">
        <v>100090046</v>
      </c>
      <c r="M38" s="259">
        <v>37669159</v>
      </c>
      <c r="N38" s="259">
        <v>37669159</v>
      </c>
      <c r="O38" s="259"/>
      <c r="P38" s="259"/>
      <c r="Q38" s="259"/>
      <c r="R38" s="259"/>
      <c r="S38" s="259"/>
      <c r="T38" s="259"/>
      <c r="U38" s="259"/>
      <c r="V38" s="259"/>
      <c r="W38" s="259">
        <v>37669159</v>
      </c>
      <c r="X38" s="259">
        <v>243558284</v>
      </c>
      <c r="Y38" s="259">
        <v>-205889125</v>
      </c>
      <c r="Z38" s="260">
        <v>-84.53</v>
      </c>
      <c r="AA38" s="261">
        <v>109867000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192786000</v>
      </c>
      <c r="F5" s="106">
        <f t="shared" si="0"/>
        <v>192786000</v>
      </c>
      <c r="G5" s="106">
        <f t="shared" si="0"/>
        <v>3663957</v>
      </c>
      <c r="H5" s="106">
        <f t="shared" si="0"/>
        <v>208291</v>
      </c>
      <c r="I5" s="106">
        <f t="shared" si="0"/>
        <v>28917640</v>
      </c>
      <c r="J5" s="106">
        <f t="shared" si="0"/>
        <v>32789888</v>
      </c>
      <c r="K5" s="106">
        <f t="shared" si="0"/>
        <v>25373063</v>
      </c>
      <c r="L5" s="106">
        <f t="shared" si="0"/>
        <v>23894289</v>
      </c>
      <c r="M5" s="106">
        <f t="shared" si="0"/>
        <v>15654938</v>
      </c>
      <c r="N5" s="106">
        <f t="shared" si="0"/>
        <v>64922290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97712178</v>
      </c>
      <c r="X5" s="106">
        <f t="shared" si="0"/>
        <v>96393000</v>
      </c>
      <c r="Y5" s="106">
        <f t="shared" si="0"/>
        <v>1319178</v>
      </c>
      <c r="Z5" s="201">
        <f>+IF(X5&lt;&gt;0,+(Y5/X5)*100,0)</f>
        <v>1.3685412841181415</v>
      </c>
      <c r="AA5" s="199">
        <f>SUM(AA11:AA18)</f>
        <v>192786000</v>
      </c>
    </row>
    <row r="6" spans="1:27" ht="13.5">
      <c r="A6" s="291" t="s">
        <v>204</v>
      </c>
      <c r="B6" s="142"/>
      <c r="C6" s="62"/>
      <c r="D6" s="156"/>
      <c r="E6" s="60">
        <v>177650000</v>
      </c>
      <c r="F6" s="60">
        <v>177650000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88825000</v>
      </c>
      <c r="Y6" s="60">
        <v>-88825000</v>
      </c>
      <c r="Z6" s="140">
        <v>-100</v>
      </c>
      <c r="AA6" s="155">
        <v>177650000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>
        <v>3597800</v>
      </c>
      <c r="H8" s="60"/>
      <c r="I8" s="60">
        <v>28917640</v>
      </c>
      <c r="J8" s="60">
        <v>32515440</v>
      </c>
      <c r="K8" s="60">
        <v>25314823</v>
      </c>
      <c r="L8" s="60"/>
      <c r="M8" s="60"/>
      <c r="N8" s="60">
        <v>25314823</v>
      </c>
      <c r="O8" s="60"/>
      <c r="P8" s="60"/>
      <c r="Q8" s="60"/>
      <c r="R8" s="60"/>
      <c r="S8" s="60"/>
      <c r="T8" s="60"/>
      <c r="U8" s="60"/>
      <c r="V8" s="60"/>
      <c r="W8" s="60">
        <v>57830263</v>
      </c>
      <c r="X8" s="60"/>
      <c r="Y8" s="60">
        <v>57830263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177650000</v>
      </c>
      <c r="F11" s="295">
        <f t="shared" si="1"/>
        <v>177650000</v>
      </c>
      <c r="G11" s="295">
        <f t="shared" si="1"/>
        <v>3597800</v>
      </c>
      <c r="H11" s="295">
        <f t="shared" si="1"/>
        <v>0</v>
      </c>
      <c r="I11" s="295">
        <f t="shared" si="1"/>
        <v>28917640</v>
      </c>
      <c r="J11" s="295">
        <f t="shared" si="1"/>
        <v>32515440</v>
      </c>
      <c r="K11" s="295">
        <f t="shared" si="1"/>
        <v>25314823</v>
      </c>
      <c r="L11" s="295">
        <f t="shared" si="1"/>
        <v>0</v>
      </c>
      <c r="M11" s="295">
        <f t="shared" si="1"/>
        <v>0</v>
      </c>
      <c r="N11" s="295">
        <f t="shared" si="1"/>
        <v>25314823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57830263</v>
      </c>
      <c r="X11" s="295">
        <f t="shared" si="1"/>
        <v>88825000</v>
      </c>
      <c r="Y11" s="295">
        <f t="shared" si="1"/>
        <v>-30994737</v>
      </c>
      <c r="Z11" s="296">
        <f>+IF(X11&lt;&gt;0,+(Y11/X11)*100,0)</f>
        <v>-34.894159301998315</v>
      </c>
      <c r="AA11" s="297">
        <f>SUM(AA6:AA10)</f>
        <v>177650000</v>
      </c>
    </row>
    <row r="12" spans="1:27" ht="13.5">
      <c r="A12" s="298" t="s">
        <v>210</v>
      </c>
      <c r="B12" s="136"/>
      <c r="C12" s="62"/>
      <c r="D12" s="156"/>
      <c r="E12" s="60">
        <v>270000</v>
      </c>
      <c r="F12" s="60">
        <v>270000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135000</v>
      </c>
      <c r="Y12" s="60">
        <v>-135000</v>
      </c>
      <c r="Z12" s="140">
        <v>-100</v>
      </c>
      <c r="AA12" s="155">
        <v>270000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14866000</v>
      </c>
      <c r="F15" s="60">
        <v>14866000</v>
      </c>
      <c r="G15" s="60">
        <v>66157</v>
      </c>
      <c r="H15" s="60">
        <v>208291</v>
      </c>
      <c r="I15" s="60"/>
      <c r="J15" s="60">
        <v>274448</v>
      </c>
      <c r="K15" s="60">
        <v>58240</v>
      </c>
      <c r="L15" s="60">
        <v>23894289</v>
      </c>
      <c r="M15" s="60">
        <v>15654938</v>
      </c>
      <c r="N15" s="60">
        <v>39607467</v>
      </c>
      <c r="O15" s="60"/>
      <c r="P15" s="60"/>
      <c r="Q15" s="60"/>
      <c r="R15" s="60"/>
      <c r="S15" s="60"/>
      <c r="T15" s="60"/>
      <c r="U15" s="60"/>
      <c r="V15" s="60"/>
      <c r="W15" s="60">
        <v>39881915</v>
      </c>
      <c r="X15" s="60">
        <v>7433000</v>
      </c>
      <c r="Y15" s="60">
        <v>32448915</v>
      </c>
      <c r="Z15" s="140">
        <v>436.55</v>
      </c>
      <c r="AA15" s="155">
        <v>14866000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177650000</v>
      </c>
      <c r="F36" s="60">
        <f t="shared" si="4"/>
        <v>177650000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88825000</v>
      </c>
      <c r="Y36" s="60">
        <f t="shared" si="4"/>
        <v>-88825000</v>
      </c>
      <c r="Z36" s="140">
        <f aca="true" t="shared" si="5" ref="Z36:Z49">+IF(X36&lt;&gt;0,+(Y36/X36)*100,0)</f>
        <v>-100</v>
      </c>
      <c r="AA36" s="155">
        <f>AA6+AA21</f>
        <v>177650000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3597800</v>
      </c>
      <c r="H38" s="60">
        <f t="shared" si="4"/>
        <v>0</v>
      </c>
      <c r="I38" s="60">
        <f t="shared" si="4"/>
        <v>28917640</v>
      </c>
      <c r="J38" s="60">
        <f t="shared" si="4"/>
        <v>32515440</v>
      </c>
      <c r="K38" s="60">
        <f t="shared" si="4"/>
        <v>25314823</v>
      </c>
      <c r="L38" s="60">
        <f t="shared" si="4"/>
        <v>0</v>
      </c>
      <c r="M38" s="60">
        <f t="shared" si="4"/>
        <v>0</v>
      </c>
      <c r="N38" s="60">
        <f t="shared" si="4"/>
        <v>25314823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57830263</v>
      </c>
      <c r="X38" s="60">
        <f t="shared" si="4"/>
        <v>0</v>
      </c>
      <c r="Y38" s="60">
        <f t="shared" si="4"/>
        <v>57830263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177650000</v>
      </c>
      <c r="F41" s="295">
        <f t="shared" si="6"/>
        <v>177650000</v>
      </c>
      <c r="G41" s="295">
        <f t="shared" si="6"/>
        <v>3597800</v>
      </c>
      <c r="H41" s="295">
        <f t="shared" si="6"/>
        <v>0</v>
      </c>
      <c r="I41" s="295">
        <f t="shared" si="6"/>
        <v>28917640</v>
      </c>
      <c r="J41" s="295">
        <f t="shared" si="6"/>
        <v>32515440</v>
      </c>
      <c r="K41" s="295">
        <f t="shared" si="6"/>
        <v>25314823</v>
      </c>
      <c r="L41" s="295">
        <f t="shared" si="6"/>
        <v>0</v>
      </c>
      <c r="M41" s="295">
        <f t="shared" si="6"/>
        <v>0</v>
      </c>
      <c r="N41" s="295">
        <f t="shared" si="6"/>
        <v>25314823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57830263</v>
      </c>
      <c r="X41" s="295">
        <f t="shared" si="6"/>
        <v>88825000</v>
      </c>
      <c r="Y41" s="295">
        <f t="shared" si="6"/>
        <v>-30994737</v>
      </c>
      <c r="Z41" s="296">
        <f t="shared" si="5"/>
        <v>-34.894159301998315</v>
      </c>
      <c r="AA41" s="297">
        <f>SUM(AA36:AA40)</f>
        <v>177650000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270000</v>
      </c>
      <c r="F42" s="54">
        <f t="shared" si="7"/>
        <v>270000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135000</v>
      </c>
      <c r="Y42" s="54">
        <f t="shared" si="7"/>
        <v>-135000</v>
      </c>
      <c r="Z42" s="184">
        <f t="shared" si="5"/>
        <v>-100</v>
      </c>
      <c r="AA42" s="130">
        <f aca="true" t="shared" si="8" ref="AA42:AA48">AA12+AA27</f>
        <v>270000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14866000</v>
      </c>
      <c r="F45" s="54">
        <f t="shared" si="7"/>
        <v>14866000</v>
      </c>
      <c r="G45" s="54">
        <f t="shared" si="7"/>
        <v>66157</v>
      </c>
      <c r="H45" s="54">
        <f t="shared" si="7"/>
        <v>208291</v>
      </c>
      <c r="I45" s="54">
        <f t="shared" si="7"/>
        <v>0</v>
      </c>
      <c r="J45" s="54">
        <f t="shared" si="7"/>
        <v>274448</v>
      </c>
      <c r="K45" s="54">
        <f t="shared" si="7"/>
        <v>58240</v>
      </c>
      <c r="L45" s="54">
        <f t="shared" si="7"/>
        <v>23894289</v>
      </c>
      <c r="M45" s="54">
        <f t="shared" si="7"/>
        <v>15654938</v>
      </c>
      <c r="N45" s="54">
        <f t="shared" si="7"/>
        <v>39607467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39881915</v>
      </c>
      <c r="X45" s="54">
        <f t="shared" si="7"/>
        <v>7433000</v>
      </c>
      <c r="Y45" s="54">
        <f t="shared" si="7"/>
        <v>32448915</v>
      </c>
      <c r="Z45" s="184">
        <f t="shared" si="5"/>
        <v>436.5520651150276</v>
      </c>
      <c r="AA45" s="130">
        <f t="shared" si="8"/>
        <v>14866000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192786000</v>
      </c>
      <c r="F49" s="220">
        <f t="shared" si="9"/>
        <v>192786000</v>
      </c>
      <c r="G49" s="220">
        <f t="shared" si="9"/>
        <v>3663957</v>
      </c>
      <c r="H49" s="220">
        <f t="shared" si="9"/>
        <v>208291</v>
      </c>
      <c r="I49" s="220">
        <f t="shared" si="9"/>
        <v>28917640</v>
      </c>
      <c r="J49" s="220">
        <f t="shared" si="9"/>
        <v>32789888</v>
      </c>
      <c r="K49" s="220">
        <f t="shared" si="9"/>
        <v>25373063</v>
      </c>
      <c r="L49" s="220">
        <f t="shared" si="9"/>
        <v>23894289</v>
      </c>
      <c r="M49" s="220">
        <f t="shared" si="9"/>
        <v>15654938</v>
      </c>
      <c r="N49" s="220">
        <f t="shared" si="9"/>
        <v>64922290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97712178</v>
      </c>
      <c r="X49" s="220">
        <f t="shared" si="9"/>
        <v>96393000</v>
      </c>
      <c r="Y49" s="220">
        <f t="shared" si="9"/>
        <v>1319178</v>
      </c>
      <c r="Z49" s="221">
        <f t="shared" si="5"/>
        <v>1.3685412841181415</v>
      </c>
      <c r="AA49" s="222">
        <f>SUM(AA41:AA48)</f>
        <v>192786000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36255</v>
      </c>
      <c r="H51" s="54">
        <f t="shared" si="10"/>
        <v>15722072</v>
      </c>
      <c r="I51" s="54">
        <f t="shared" si="10"/>
        <v>486</v>
      </c>
      <c r="J51" s="54">
        <f t="shared" si="10"/>
        <v>15758813</v>
      </c>
      <c r="K51" s="54">
        <f t="shared" si="10"/>
        <v>115164</v>
      </c>
      <c r="L51" s="54">
        <f t="shared" si="10"/>
        <v>269547</v>
      </c>
      <c r="M51" s="54">
        <f t="shared" si="10"/>
        <v>212144</v>
      </c>
      <c r="N51" s="54">
        <f t="shared" si="10"/>
        <v>596855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16355668</v>
      </c>
      <c r="X51" s="54">
        <f t="shared" si="10"/>
        <v>0</v>
      </c>
      <c r="Y51" s="54">
        <f t="shared" si="10"/>
        <v>16355668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>
        <v>15717371</v>
      </c>
      <c r="I54" s="60"/>
      <c r="J54" s="60">
        <v>15717371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15717371</v>
      </c>
      <c r="X54" s="60"/>
      <c r="Y54" s="60">
        <v>15717371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15717371</v>
      </c>
      <c r="I57" s="295">
        <f t="shared" si="11"/>
        <v>0</v>
      </c>
      <c r="J57" s="295">
        <f t="shared" si="11"/>
        <v>15717371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15717371</v>
      </c>
      <c r="X57" s="295">
        <f t="shared" si="11"/>
        <v>0</v>
      </c>
      <c r="Y57" s="295">
        <f t="shared" si="11"/>
        <v>15717371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36255</v>
      </c>
      <c r="H61" s="60">
        <v>4701</v>
      </c>
      <c r="I61" s="60">
        <v>486</v>
      </c>
      <c r="J61" s="60">
        <v>41442</v>
      </c>
      <c r="K61" s="60">
        <v>115164</v>
      </c>
      <c r="L61" s="60">
        <v>269547</v>
      </c>
      <c r="M61" s="60">
        <v>212144</v>
      </c>
      <c r="N61" s="60">
        <v>596855</v>
      </c>
      <c r="O61" s="60"/>
      <c r="P61" s="60"/>
      <c r="Q61" s="60"/>
      <c r="R61" s="60"/>
      <c r="S61" s="60"/>
      <c r="T61" s="60"/>
      <c r="U61" s="60"/>
      <c r="V61" s="60"/>
      <c r="W61" s="60">
        <v>638297</v>
      </c>
      <c r="X61" s="60"/>
      <c r="Y61" s="60">
        <v>638297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2229000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2229000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4458000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177650000</v>
      </c>
      <c r="F5" s="358">
        <f t="shared" si="0"/>
        <v>177650000</v>
      </c>
      <c r="G5" s="358">
        <f t="shared" si="0"/>
        <v>3597800</v>
      </c>
      <c r="H5" s="356">
        <f t="shared" si="0"/>
        <v>0</v>
      </c>
      <c r="I5" s="356">
        <f t="shared" si="0"/>
        <v>28917640</v>
      </c>
      <c r="J5" s="358">
        <f t="shared" si="0"/>
        <v>32515440</v>
      </c>
      <c r="K5" s="358">
        <f t="shared" si="0"/>
        <v>25314823</v>
      </c>
      <c r="L5" s="356">
        <f t="shared" si="0"/>
        <v>0</v>
      </c>
      <c r="M5" s="356">
        <f t="shared" si="0"/>
        <v>0</v>
      </c>
      <c r="N5" s="358">
        <f t="shared" si="0"/>
        <v>25314823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57830263</v>
      </c>
      <c r="X5" s="356">
        <f t="shared" si="0"/>
        <v>88825000</v>
      </c>
      <c r="Y5" s="358">
        <f t="shared" si="0"/>
        <v>-30994737</v>
      </c>
      <c r="Z5" s="359">
        <f>+IF(X5&lt;&gt;0,+(Y5/X5)*100,0)</f>
        <v>-34.894159301998315</v>
      </c>
      <c r="AA5" s="360">
        <f>+AA6+AA8+AA11+AA13+AA15</f>
        <v>177650000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177650000</v>
      </c>
      <c r="F6" s="59">
        <f t="shared" si="1"/>
        <v>177650000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88825000</v>
      </c>
      <c r="Y6" s="59">
        <f t="shared" si="1"/>
        <v>-88825000</v>
      </c>
      <c r="Z6" s="61">
        <f>+IF(X6&lt;&gt;0,+(Y6/X6)*100,0)</f>
        <v>-100</v>
      </c>
      <c r="AA6" s="62">
        <f t="shared" si="1"/>
        <v>177650000</v>
      </c>
    </row>
    <row r="7" spans="1:27" ht="13.5">
      <c r="A7" s="291" t="s">
        <v>228</v>
      </c>
      <c r="B7" s="142"/>
      <c r="C7" s="60"/>
      <c r="D7" s="340"/>
      <c r="E7" s="60">
        <v>177650000</v>
      </c>
      <c r="F7" s="59">
        <v>177650000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88825000</v>
      </c>
      <c r="Y7" s="59">
        <v>-88825000</v>
      </c>
      <c r="Z7" s="61">
        <v>-100</v>
      </c>
      <c r="AA7" s="62">
        <v>177650000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3597800</v>
      </c>
      <c r="H11" s="362">
        <f t="shared" si="3"/>
        <v>0</v>
      </c>
      <c r="I11" s="362">
        <f t="shared" si="3"/>
        <v>28917640</v>
      </c>
      <c r="J11" s="364">
        <f t="shared" si="3"/>
        <v>32515440</v>
      </c>
      <c r="K11" s="364">
        <f t="shared" si="3"/>
        <v>25314823</v>
      </c>
      <c r="L11" s="362">
        <f t="shared" si="3"/>
        <v>0</v>
      </c>
      <c r="M11" s="362">
        <f t="shared" si="3"/>
        <v>0</v>
      </c>
      <c r="N11" s="364">
        <f t="shared" si="3"/>
        <v>25314823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57830263</v>
      </c>
      <c r="X11" s="362">
        <f t="shared" si="3"/>
        <v>0</v>
      </c>
      <c r="Y11" s="364">
        <f t="shared" si="3"/>
        <v>57830263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3597800</v>
      </c>
      <c r="H12" s="60"/>
      <c r="I12" s="60">
        <v>28917640</v>
      </c>
      <c r="J12" s="59">
        <v>32515440</v>
      </c>
      <c r="K12" s="59">
        <v>25314823</v>
      </c>
      <c r="L12" s="60"/>
      <c r="M12" s="60"/>
      <c r="N12" s="59">
        <v>25314823</v>
      </c>
      <c r="O12" s="59"/>
      <c r="P12" s="60"/>
      <c r="Q12" s="60"/>
      <c r="R12" s="59"/>
      <c r="S12" s="59"/>
      <c r="T12" s="60"/>
      <c r="U12" s="60"/>
      <c r="V12" s="59"/>
      <c r="W12" s="59">
        <v>57830263</v>
      </c>
      <c r="X12" s="60"/>
      <c r="Y12" s="59">
        <v>57830263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270000</v>
      </c>
      <c r="F22" s="345">
        <f t="shared" si="6"/>
        <v>270000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135000</v>
      </c>
      <c r="Y22" s="345">
        <f t="shared" si="6"/>
        <v>-135000</v>
      </c>
      <c r="Z22" s="336">
        <f>+IF(X22&lt;&gt;0,+(Y22/X22)*100,0)</f>
        <v>-100</v>
      </c>
      <c r="AA22" s="350">
        <f>SUM(AA23:AA32)</f>
        <v>270000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270000</v>
      </c>
      <c r="F32" s="59">
        <v>270000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135000</v>
      </c>
      <c r="Y32" s="59">
        <v>-135000</v>
      </c>
      <c r="Z32" s="61">
        <v>-100</v>
      </c>
      <c r="AA32" s="62">
        <v>270000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14866000</v>
      </c>
      <c r="F40" s="345">
        <f t="shared" si="9"/>
        <v>14866000</v>
      </c>
      <c r="G40" s="345">
        <f t="shared" si="9"/>
        <v>66157</v>
      </c>
      <c r="H40" s="343">
        <f t="shared" si="9"/>
        <v>208291</v>
      </c>
      <c r="I40" s="343">
        <f t="shared" si="9"/>
        <v>0</v>
      </c>
      <c r="J40" s="345">
        <f t="shared" si="9"/>
        <v>274448</v>
      </c>
      <c r="K40" s="345">
        <f t="shared" si="9"/>
        <v>58240</v>
      </c>
      <c r="L40" s="343">
        <f t="shared" si="9"/>
        <v>23894289</v>
      </c>
      <c r="M40" s="343">
        <f t="shared" si="9"/>
        <v>15654938</v>
      </c>
      <c r="N40" s="345">
        <f t="shared" si="9"/>
        <v>39607467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39881915</v>
      </c>
      <c r="X40" s="343">
        <f t="shared" si="9"/>
        <v>7433001</v>
      </c>
      <c r="Y40" s="345">
        <f t="shared" si="9"/>
        <v>32448914</v>
      </c>
      <c r="Z40" s="336">
        <f>+IF(X40&lt;&gt;0,+(Y40/X40)*100,0)</f>
        <v>436.5519929299081</v>
      </c>
      <c r="AA40" s="350">
        <f>SUM(AA41:AA49)</f>
        <v>14866000</v>
      </c>
    </row>
    <row r="41" spans="1:27" ht="13.5">
      <c r="A41" s="361" t="s">
        <v>247</v>
      </c>
      <c r="B41" s="142"/>
      <c r="C41" s="362"/>
      <c r="D41" s="363"/>
      <c r="E41" s="362">
        <v>600000</v>
      </c>
      <c r="F41" s="364">
        <v>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300000</v>
      </c>
      <c r="Y41" s="364">
        <v>-300000</v>
      </c>
      <c r="Z41" s="365">
        <v>-100</v>
      </c>
      <c r="AA41" s="366">
        <v>600000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23619140</v>
      </c>
      <c r="M43" s="305">
        <v>15488389</v>
      </c>
      <c r="N43" s="370">
        <v>39107529</v>
      </c>
      <c r="O43" s="370"/>
      <c r="P43" s="305"/>
      <c r="Q43" s="305"/>
      <c r="R43" s="370"/>
      <c r="S43" s="370"/>
      <c r="T43" s="305"/>
      <c r="U43" s="305"/>
      <c r="V43" s="370"/>
      <c r="W43" s="370">
        <v>39107529</v>
      </c>
      <c r="X43" s="305"/>
      <c r="Y43" s="370">
        <v>39107529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486000</v>
      </c>
      <c r="F44" s="53">
        <v>486000</v>
      </c>
      <c r="G44" s="53">
        <v>66157</v>
      </c>
      <c r="H44" s="54">
        <v>208291</v>
      </c>
      <c r="I44" s="54"/>
      <c r="J44" s="53">
        <v>274448</v>
      </c>
      <c r="K44" s="53">
        <v>58240</v>
      </c>
      <c r="L44" s="54">
        <v>135397</v>
      </c>
      <c r="M44" s="54">
        <v>166549</v>
      </c>
      <c r="N44" s="53">
        <v>360186</v>
      </c>
      <c r="O44" s="53"/>
      <c r="P44" s="54"/>
      <c r="Q44" s="54"/>
      <c r="R44" s="53"/>
      <c r="S44" s="53"/>
      <c r="T44" s="54"/>
      <c r="U44" s="54"/>
      <c r="V44" s="53"/>
      <c r="W44" s="53">
        <v>634634</v>
      </c>
      <c r="X44" s="54">
        <v>243000</v>
      </c>
      <c r="Y44" s="53">
        <v>391634</v>
      </c>
      <c r="Z44" s="94">
        <v>161.17</v>
      </c>
      <c r="AA44" s="95">
        <v>486000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13479901</v>
      </c>
      <c r="F48" s="53">
        <v>13479901</v>
      </c>
      <c r="G48" s="53"/>
      <c r="H48" s="54"/>
      <c r="I48" s="54"/>
      <c r="J48" s="53"/>
      <c r="K48" s="53"/>
      <c r="L48" s="54">
        <v>139752</v>
      </c>
      <c r="M48" s="54"/>
      <c r="N48" s="53">
        <v>139752</v>
      </c>
      <c r="O48" s="53"/>
      <c r="P48" s="54"/>
      <c r="Q48" s="54"/>
      <c r="R48" s="53"/>
      <c r="S48" s="53"/>
      <c r="T48" s="54"/>
      <c r="U48" s="54"/>
      <c r="V48" s="53"/>
      <c r="W48" s="53">
        <v>139752</v>
      </c>
      <c r="X48" s="54">
        <v>6739951</v>
      </c>
      <c r="Y48" s="53">
        <v>-6600199</v>
      </c>
      <c r="Z48" s="94">
        <v>-97.93</v>
      </c>
      <c r="AA48" s="95">
        <v>13479901</v>
      </c>
    </row>
    <row r="49" spans="1:27" ht="13.5">
      <c r="A49" s="361" t="s">
        <v>93</v>
      </c>
      <c r="B49" s="136"/>
      <c r="C49" s="54"/>
      <c r="D49" s="368"/>
      <c r="E49" s="54">
        <v>300099</v>
      </c>
      <c r="F49" s="53">
        <v>300099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150050</v>
      </c>
      <c r="Y49" s="53">
        <v>-150050</v>
      </c>
      <c r="Z49" s="94">
        <v>-100</v>
      </c>
      <c r="AA49" s="95">
        <v>300099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192786000</v>
      </c>
      <c r="F60" s="264">
        <f t="shared" si="14"/>
        <v>192786000</v>
      </c>
      <c r="G60" s="264">
        <f t="shared" si="14"/>
        <v>3663957</v>
      </c>
      <c r="H60" s="219">
        <f t="shared" si="14"/>
        <v>208291</v>
      </c>
      <c r="I60" s="219">
        <f t="shared" si="14"/>
        <v>28917640</v>
      </c>
      <c r="J60" s="264">
        <f t="shared" si="14"/>
        <v>32789888</v>
      </c>
      <c r="K60" s="264">
        <f t="shared" si="14"/>
        <v>25373063</v>
      </c>
      <c r="L60" s="219">
        <f t="shared" si="14"/>
        <v>23894289</v>
      </c>
      <c r="M60" s="219">
        <f t="shared" si="14"/>
        <v>15654938</v>
      </c>
      <c r="N60" s="264">
        <f t="shared" si="14"/>
        <v>64922290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97712178</v>
      </c>
      <c r="X60" s="219">
        <f t="shared" si="14"/>
        <v>96393001</v>
      </c>
      <c r="Y60" s="264">
        <f t="shared" si="14"/>
        <v>1319177</v>
      </c>
      <c r="Z60" s="337">
        <f>+IF(X60&lt;&gt;0,+(Y60/X60)*100,0)</f>
        <v>1.3685402325009053</v>
      </c>
      <c r="AA60" s="232">
        <f>+AA57+AA54+AA51+AA40+AA37+AA34+AA22+AA5</f>
        <v>192786000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2014-02-03T13:54:30Z</dcterms:created>
  <dcterms:modified xsi:type="dcterms:W3CDTF">2014-02-03T13:54:33Z</dcterms:modified>
  <cp:category/>
  <cp:version/>
  <cp:contentType/>
  <cp:contentStatus/>
</cp:coreProperties>
</file>