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<sst xmlns="http://schemas.openxmlformats.org/spreadsheetml/2006/main" count="855" uniqueCount="302">
  <si>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Eden(DC4)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</si>
  <si>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</si>
  <si>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</si>
  <si>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</si>
  <si>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</si>
  <si>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</si>
  <si>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</si>
  <si>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</si>
  <si>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</si>
  <si>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</si>
  <si>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</si>
  <si>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</si>
  <si>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</si>
  <si>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</si>
  <si>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</si>
  <si>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</si>
  <si>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</si>
  <si>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</si>
  <si>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</si>
  <si>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</si>
  <si>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</si>
  <si>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</si>
  <si>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</si>
  <si>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</si>
  <si>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</si>
  <si>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</si>
  <si>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</si>
  <si>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</si>
  <si>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</si>
  <si>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</si>
  <si>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</si>
  <si>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</si>
  <si>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</si>
  <si>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</si>
  <si>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</si>
  <si>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</si>
  <si>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</si>
  <si>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</si>
  <si>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</si>
  <si>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</si>
  <si>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</si>
  <si>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</si>
  <si>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</si>
  <si>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</si>
  <si>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</si>
  <si>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</si>
  <si>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</si>
  <si>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</si>
  <si>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</si>
  <si>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</si>
  <si>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</si>
  <si>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</si>
  <si>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</si>
  <si>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</si>
  <si>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</si>
  <si>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</si>
  <si>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</si>
  <si>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</si>
  <si>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</si>
  <si>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</si>
  <si>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</si>
  <si>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</si>
  <si>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</si>
  <si>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</si>
  <si>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</si>
  <si>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</si>
  <si>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</si>
  <si>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</si>
  <si>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</si>
  <si>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</si>
  <si>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Eden(DC4)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</si>
  <si>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</si>
  <si>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</si>
  <si>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</si>
  <si>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</si>
  <si>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</si>
  <si>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</si>
  <si>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</si>
  <si>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</si>
  <si>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</si>
  <si>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</si>
  <si>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</si>
  <si>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</si>
  <si>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</si>
  <si>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</si>
  <si>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</si>
  <si>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</si>
  <si>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</si>
  <si>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</si>
  <si>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</si>
  <si>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</si>
  <si>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</si>
  <si>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</si>
  <si>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</si>
  <si>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</si>
  <si>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</si>
  <si>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</si>
  <si>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</si>
  <si>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</si>
  <si>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</si>
  <si>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Eden(DC4)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</si>
  <si>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</si>
  <si>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</si>
  <si>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</si>
  <si>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</si>
  <si>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</si>
  <si>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</si>
  <si>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</si>
  <si>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</si>
  <si>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</si>
  <si>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</si>
  <si>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</si>
  <si>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</si>
  <si>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</si>
  <si>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</si>
  <si>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</si>
  <si>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</si>
  <si>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</si>
  <si>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</si>
  <si>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</si>
  <si>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</si>
  <si>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</si>
  <si>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</si>
  <si>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</si>
  <si>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</si>
  <si>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</si>
  <si>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</si>
  <si>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</si>
  <si>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</si>
  <si>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Eden(DC4)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</si>
  <si>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</si>
  <si>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</si>
  <si>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</si>
  <si>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</si>
  <si>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</si>
  <si>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</si>
  <si>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</si>
  <si>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</si>
  <si>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</si>
  <si>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</si>
  <si>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Eden(DC4)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</si>
  <si>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</si>
  <si>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</si>
  <si>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</si>
  <si>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</si>
  <si>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</si>
  <si>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</si>
  <si>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</si>
  <si>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</si>
  <si>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</si>
  <si>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</si>
  <si>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</si>
  <si>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</si>
  <si>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</si>
  <si>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</si>
  <si>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</si>
  <si>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</si>
  <si>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</si>
  <si>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</si>
  <si>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</si>
  <si>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</si>
  <si>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</si>
  <si>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</si>
  <si>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</si>
  <si>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</si>
  <si>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</si>
  <si>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</si>
  <si>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</si>
  <si>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</si>
  <si>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</si>
  <si>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</si>
  <si>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</si>
  <si>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</si>
  <si>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</si>
  <si>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Eden(DC4)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</si>
  <si>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</si>
  <si>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</si>
  <si>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</si>
  <si>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</si>
  <si>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</si>
  <si>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</si>
  <si>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</si>
  <si>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</si>
  <si>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</si>
  <si>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</si>
  <si>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</si>
  <si>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</si>
  <si>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</si>
  <si>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</si>
  <si>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</si>
  <si>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</si>
  <si>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</si>
  <si>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</si>
  <si>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</si>
  <si>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</si>
  <si>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</si>
  <si>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</si>
  <si>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</si>
  <si>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</si>
  <si>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</si>
  <si>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</si>
  <si>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Eden(DC4)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</si>
  <si>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</si>
  <si>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</si>
  <si>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</si>
  <si>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</si>
  <si>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</si>
  <si>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</si>
  <si>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</si>
  <si>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</si>
  <si>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</si>
  <si>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</si>
  <si>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</si>
  <si>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</si>
  <si>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</si>
  <si>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</si>
  <si>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</si>
  <si>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</si>
  <si>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</si>
  <si>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</si>
  <si>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</si>
  <si>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</si>
  <si>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</si>
  <si>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</si>
  <si>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</si>
  <si>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</si>
  <si>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Eden(DC4)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</si>
  <si>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</si>
  <si>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</si>
  <si>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</si>
  <si>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</si>
  <si>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</si>
  <si>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</si>
  <si>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</si>
  <si>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</si>
  <si>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</si>
  <si>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</si>
  <si>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</si>
  <si>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</si>
  <si>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</si>
  <si>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</si>
  <si>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</si>
  <si>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</si>
  <si>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</si>
  <si>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</si>
  <si>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</si>
  <si>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</si>
  <si>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</si>
  <si>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</si>
  <si>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</si>
  <si>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</si>
  <si>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</si>
  <si>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</si>
  <si>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</si>
  <si>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</si>
  <si>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</si>
  <si>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</si>
  <si>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</si>
  <si>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</si>
  <si>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</si>
  <si>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</si>
  <si>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</si>
  <si>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Eden(DC4)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</si>
  <si>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</si>
  <si>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</si>
  <si>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Western Cape: Eden(DC4)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</si>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</sst>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3432586</v>
      </c>
      <c r="C7" s="19">
        <v>0</v>
      </c>
      <c r="D7" s="59">
        <v>2050635</v>
      </c>
      <c r="E7" s="60">
        <v>2050635</v>
      </c>
      <c r="F7" s="60">
        <v>159186</v>
      </c>
      <c r="G7" s="60">
        <v>640979</v>
      </c>
      <c r="H7" s="60">
        <v>464071</v>
      </c>
      <c r="I7" s="60">
        <v>1264236</v>
      </c>
      <c r="J7" s="60">
        <v>95730</v>
      </c>
      <c r="K7" s="60">
        <v>349772</v>
      </c>
      <c r="L7" s="60">
        <v>249700</v>
      </c>
      <c r="M7" s="60">
        <v>695202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1959438</v>
      </c>
      <c r="W7" s="60">
        <v>1025318</v>
      </c>
      <c r="X7" s="60">
        <v>934120</v>
      </c>
      <c r="Y7" s="61">
        <v>91.11</v>
      </c>
      <c r="Z7" s="62">
        <v>2050635</v>
      </c>
    </row>
    <row r="8" spans="1:26" ht="13.5">
      <c r="A8" s="58" t="s">
        <v>34</v>
      </c>
      <c r="B8" s="19">
        <v>128949000</v>
      </c>
      <c r="C8" s="19">
        <v>0</v>
      </c>
      <c r="D8" s="59">
        <v>133413000</v>
      </c>
      <c r="E8" s="60">
        <v>133413000</v>
      </c>
      <c r="F8" s="60">
        <v>55279000</v>
      </c>
      <c r="G8" s="60">
        <v>1894000</v>
      </c>
      <c r="H8" s="60">
        <v>0</v>
      </c>
      <c r="I8" s="60">
        <v>57173000</v>
      </c>
      <c r="J8" s="60">
        <v>0</v>
      </c>
      <c r="K8" s="60">
        <v>43523000</v>
      </c>
      <c r="L8" s="60">
        <v>0</v>
      </c>
      <c r="M8" s="60">
        <v>43523000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100696000</v>
      </c>
      <c r="W8" s="60">
        <v>66706500</v>
      </c>
      <c r="X8" s="60">
        <v>33989500</v>
      </c>
      <c r="Y8" s="61">
        <v>50.95</v>
      </c>
      <c r="Z8" s="62">
        <v>133413000</v>
      </c>
    </row>
    <row r="9" spans="1:26" ht="13.5">
      <c r="A9" s="58" t="s">
        <v>35</v>
      </c>
      <c r="B9" s="19">
        <v>157763922</v>
      </c>
      <c r="C9" s="19">
        <v>0</v>
      </c>
      <c r="D9" s="59">
        <v>40939143</v>
      </c>
      <c r="E9" s="60">
        <v>40939143</v>
      </c>
      <c r="F9" s="60">
        <v>2802706</v>
      </c>
      <c r="G9" s="60">
        <v>2402775</v>
      </c>
      <c r="H9" s="60">
        <v>1366507</v>
      </c>
      <c r="I9" s="60">
        <v>6571988</v>
      </c>
      <c r="J9" s="60">
        <v>4044410</v>
      </c>
      <c r="K9" s="60">
        <v>3316724</v>
      </c>
      <c r="L9" s="60">
        <v>3731949</v>
      </c>
      <c r="M9" s="60">
        <v>11093083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17665071</v>
      </c>
      <c r="W9" s="60">
        <v>20469572</v>
      </c>
      <c r="X9" s="60">
        <v>-2804501</v>
      </c>
      <c r="Y9" s="61">
        <v>-13.7</v>
      </c>
      <c r="Z9" s="62">
        <v>40939143</v>
      </c>
    </row>
    <row r="10" spans="1:26" ht="25.5">
      <c r="A10" s="63" t="s">
        <v>277</v>
      </c>
      <c r="B10" s="64">
        <f>SUM(B5:B9)</f>
        <v>290145508</v>
      </c>
      <c r="C10" s="64">
        <f>SUM(C5:C9)</f>
        <v>0</v>
      </c>
      <c r="D10" s="65">
        <f aca="true" t="shared" si="0" ref="D10:Z10">SUM(D5:D9)</f>
        <v>176402778</v>
      </c>
      <c r="E10" s="66">
        <f t="shared" si="0"/>
        <v>176402778</v>
      </c>
      <c r="F10" s="66">
        <f t="shared" si="0"/>
        <v>58240892</v>
      </c>
      <c r="G10" s="66">
        <f t="shared" si="0"/>
        <v>4937754</v>
      </c>
      <c r="H10" s="66">
        <f t="shared" si="0"/>
        <v>1830578</v>
      </c>
      <c r="I10" s="66">
        <f t="shared" si="0"/>
        <v>65009224</v>
      </c>
      <c r="J10" s="66">
        <f t="shared" si="0"/>
        <v>4140140</v>
      </c>
      <c r="K10" s="66">
        <f t="shared" si="0"/>
        <v>47189496</v>
      </c>
      <c r="L10" s="66">
        <f t="shared" si="0"/>
        <v>3981649</v>
      </c>
      <c r="M10" s="66">
        <f t="shared" si="0"/>
        <v>55311285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120320509</v>
      </c>
      <c r="W10" s="66">
        <f t="shared" si="0"/>
        <v>88201390</v>
      </c>
      <c r="X10" s="66">
        <f t="shared" si="0"/>
        <v>32119119</v>
      </c>
      <c r="Y10" s="67">
        <f>+IF(W10&lt;&gt;0,(X10/W10)*100,0)</f>
        <v>36.41566079627543</v>
      </c>
      <c r="Z10" s="68">
        <f t="shared" si="0"/>
        <v>176402778</v>
      </c>
    </row>
    <row r="11" spans="1:26" ht="13.5">
      <c r="A11" s="58" t="s">
        <v>37</v>
      </c>
      <c r="B11" s="19">
        <v>91463262</v>
      </c>
      <c r="C11" s="19">
        <v>0</v>
      </c>
      <c r="D11" s="59">
        <v>91951705</v>
      </c>
      <c r="E11" s="60">
        <v>91951705</v>
      </c>
      <c r="F11" s="60">
        <v>6663317</v>
      </c>
      <c r="G11" s="60">
        <v>6854321</v>
      </c>
      <c r="H11" s="60">
        <v>6846319</v>
      </c>
      <c r="I11" s="60">
        <v>20363957</v>
      </c>
      <c r="J11" s="60">
        <v>6672545</v>
      </c>
      <c r="K11" s="60">
        <v>10003638</v>
      </c>
      <c r="L11" s="60">
        <v>7224085</v>
      </c>
      <c r="M11" s="60">
        <v>23900268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44264225</v>
      </c>
      <c r="W11" s="60">
        <v>45975853</v>
      </c>
      <c r="X11" s="60">
        <v>-1711628</v>
      </c>
      <c r="Y11" s="61">
        <v>-3.72</v>
      </c>
      <c r="Z11" s="62">
        <v>91951705</v>
      </c>
    </row>
    <row r="12" spans="1:26" ht="13.5">
      <c r="A12" s="58" t="s">
        <v>38</v>
      </c>
      <c r="B12" s="19">
        <v>6747342</v>
      </c>
      <c r="C12" s="19">
        <v>0</v>
      </c>
      <c r="D12" s="59">
        <v>6953824</v>
      </c>
      <c r="E12" s="60">
        <v>6953824</v>
      </c>
      <c r="F12" s="60">
        <v>537374</v>
      </c>
      <c r="G12" s="60">
        <v>542433</v>
      </c>
      <c r="H12" s="60">
        <v>591818</v>
      </c>
      <c r="I12" s="60">
        <v>1671625</v>
      </c>
      <c r="J12" s="60">
        <v>556420</v>
      </c>
      <c r="K12" s="60">
        <v>568148</v>
      </c>
      <c r="L12" s="60">
        <v>557618</v>
      </c>
      <c r="M12" s="60">
        <v>1682186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3353811</v>
      </c>
      <c r="W12" s="60">
        <v>3476912</v>
      </c>
      <c r="X12" s="60">
        <v>-123101</v>
      </c>
      <c r="Y12" s="61">
        <v>-3.54</v>
      </c>
      <c r="Z12" s="62">
        <v>6953824</v>
      </c>
    </row>
    <row r="13" spans="1:26" ht="13.5">
      <c r="A13" s="58" t="s">
        <v>278</v>
      </c>
      <c r="B13" s="19">
        <v>5143592</v>
      </c>
      <c r="C13" s="19">
        <v>0</v>
      </c>
      <c r="D13" s="59">
        <v>8135841</v>
      </c>
      <c r="E13" s="60">
        <v>8135841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4067921</v>
      </c>
      <c r="X13" s="60">
        <v>-4067921</v>
      </c>
      <c r="Y13" s="61">
        <v>-100</v>
      </c>
      <c r="Z13" s="62">
        <v>8135841</v>
      </c>
    </row>
    <row r="14" spans="1:26" ht="13.5">
      <c r="A14" s="58" t="s">
        <v>40</v>
      </c>
      <c r="B14" s="19">
        <v>285709</v>
      </c>
      <c r="C14" s="19">
        <v>0</v>
      </c>
      <c r="D14" s="59">
        <v>584840</v>
      </c>
      <c r="E14" s="60">
        <v>584840</v>
      </c>
      <c r="F14" s="60">
        <v>0</v>
      </c>
      <c r="G14" s="60">
        <v>0</v>
      </c>
      <c r="H14" s="60">
        <v>122820</v>
      </c>
      <c r="I14" s="60">
        <v>122820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122820</v>
      </c>
      <c r="W14" s="60">
        <v>292420</v>
      </c>
      <c r="X14" s="60">
        <v>-169600</v>
      </c>
      <c r="Y14" s="61">
        <v>-58</v>
      </c>
      <c r="Z14" s="62">
        <v>584840</v>
      </c>
    </row>
    <row r="15" spans="1:26" ht="13.5">
      <c r="A15" s="58" t="s">
        <v>41</v>
      </c>
      <c r="B15" s="19">
        <v>3119135</v>
      </c>
      <c r="C15" s="19">
        <v>0</v>
      </c>
      <c r="D15" s="59">
        <v>4940900</v>
      </c>
      <c r="E15" s="60">
        <v>4940900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2470450</v>
      </c>
      <c r="X15" s="60">
        <v>-2470450</v>
      </c>
      <c r="Y15" s="61">
        <v>-100</v>
      </c>
      <c r="Z15" s="62">
        <v>4940900</v>
      </c>
    </row>
    <row r="16" spans="1:26" ht="13.5">
      <c r="A16" s="69" t="s">
        <v>42</v>
      </c>
      <c r="B16" s="19">
        <v>11523713</v>
      </c>
      <c r="C16" s="19">
        <v>0</v>
      </c>
      <c r="D16" s="59">
        <v>3775000</v>
      </c>
      <c r="E16" s="60">
        <v>3775000</v>
      </c>
      <c r="F16" s="60">
        <v>102203</v>
      </c>
      <c r="G16" s="60">
        <v>275312</v>
      </c>
      <c r="H16" s="60">
        <v>209431</v>
      </c>
      <c r="I16" s="60">
        <v>586946</v>
      </c>
      <c r="J16" s="60">
        <v>314064</v>
      </c>
      <c r="K16" s="60">
        <v>296676</v>
      </c>
      <c r="L16" s="60">
        <v>339341</v>
      </c>
      <c r="M16" s="60">
        <v>950081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1537027</v>
      </c>
      <c r="W16" s="60">
        <v>1887500</v>
      </c>
      <c r="X16" s="60">
        <v>-350473</v>
      </c>
      <c r="Y16" s="61">
        <v>-18.57</v>
      </c>
      <c r="Z16" s="62">
        <v>3775000</v>
      </c>
    </row>
    <row r="17" spans="1:26" ht="13.5">
      <c r="A17" s="58" t="s">
        <v>43</v>
      </c>
      <c r="B17" s="19">
        <v>157196043</v>
      </c>
      <c r="C17" s="19">
        <v>0</v>
      </c>
      <c r="D17" s="59">
        <v>58705310</v>
      </c>
      <c r="E17" s="60">
        <v>58705310</v>
      </c>
      <c r="F17" s="60">
        <v>1025362</v>
      </c>
      <c r="G17" s="60">
        <v>2433940</v>
      </c>
      <c r="H17" s="60">
        <v>2831885</v>
      </c>
      <c r="I17" s="60">
        <v>6291187</v>
      </c>
      <c r="J17" s="60">
        <v>3985552</v>
      </c>
      <c r="K17" s="60">
        <v>2608510</v>
      </c>
      <c r="L17" s="60">
        <v>3654165</v>
      </c>
      <c r="M17" s="60">
        <v>10248227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16539414</v>
      </c>
      <c r="W17" s="60">
        <v>29352655</v>
      </c>
      <c r="X17" s="60">
        <v>-12813241</v>
      </c>
      <c r="Y17" s="61">
        <v>-43.65</v>
      </c>
      <c r="Z17" s="62">
        <v>58705310</v>
      </c>
    </row>
    <row r="18" spans="1:26" ht="13.5">
      <c r="A18" s="70" t="s">
        <v>44</v>
      </c>
      <c r="B18" s="71">
        <f>SUM(B11:B17)</f>
        <v>275478796</v>
      </c>
      <c r="C18" s="71">
        <f>SUM(C11:C17)</f>
        <v>0</v>
      </c>
      <c r="D18" s="72">
        <f aca="true" t="shared" si="1" ref="D18:Z18">SUM(D11:D17)</f>
        <v>175047420</v>
      </c>
      <c r="E18" s="73">
        <f t="shared" si="1"/>
        <v>175047420</v>
      </c>
      <c r="F18" s="73">
        <f t="shared" si="1"/>
        <v>8328256</v>
      </c>
      <c r="G18" s="73">
        <f t="shared" si="1"/>
        <v>10106006</v>
      </c>
      <c r="H18" s="73">
        <f t="shared" si="1"/>
        <v>10602273</v>
      </c>
      <c r="I18" s="73">
        <f t="shared" si="1"/>
        <v>29036535</v>
      </c>
      <c r="J18" s="73">
        <f t="shared" si="1"/>
        <v>11528581</v>
      </c>
      <c r="K18" s="73">
        <f t="shared" si="1"/>
        <v>13476972</v>
      </c>
      <c r="L18" s="73">
        <f t="shared" si="1"/>
        <v>11775209</v>
      </c>
      <c r="M18" s="73">
        <f t="shared" si="1"/>
        <v>36780762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65817297</v>
      </c>
      <c r="W18" s="73">
        <f t="shared" si="1"/>
        <v>87523711</v>
      </c>
      <c r="X18" s="73">
        <f t="shared" si="1"/>
        <v>-21706414</v>
      </c>
      <c r="Y18" s="67">
        <f>+IF(W18&lt;&gt;0,(X18/W18)*100,0)</f>
        <v>-24.80060974562653</v>
      </c>
      <c r="Z18" s="74">
        <f t="shared" si="1"/>
        <v>175047420</v>
      </c>
    </row>
    <row r="19" spans="1:26" ht="13.5">
      <c r="A19" s="70" t="s">
        <v>45</v>
      </c>
      <c r="B19" s="75">
        <f>+B10-B18</f>
        <v>14666712</v>
      </c>
      <c r="C19" s="75">
        <f>+C10-C18</f>
        <v>0</v>
      </c>
      <c r="D19" s="76">
        <f aca="true" t="shared" si="2" ref="D19:Z19">+D10-D18</f>
        <v>1355358</v>
      </c>
      <c r="E19" s="77">
        <f t="shared" si="2"/>
        <v>1355358</v>
      </c>
      <c r="F19" s="77">
        <f t="shared" si="2"/>
        <v>49912636</v>
      </c>
      <c r="G19" s="77">
        <f t="shared" si="2"/>
        <v>-5168252</v>
      </c>
      <c r="H19" s="77">
        <f t="shared" si="2"/>
        <v>-8771695</v>
      </c>
      <c r="I19" s="77">
        <f t="shared" si="2"/>
        <v>35972689</v>
      </c>
      <c r="J19" s="77">
        <f t="shared" si="2"/>
        <v>-7388441</v>
      </c>
      <c r="K19" s="77">
        <f t="shared" si="2"/>
        <v>33712524</v>
      </c>
      <c r="L19" s="77">
        <f t="shared" si="2"/>
        <v>-7793560</v>
      </c>
      <c r="M19" s="77">
        <f t="shared" si="2"/>
        <v>18530523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54503212</v>
      </c>
      <c r="W19" s="77">
        <f>IF(E10=E18,0,W10-W18)</f>
        <v>677679</v>
      </c>
      <c r="X19" s="77">
        <f t="shared" si="2"/>
        <v>53825533</v>
      </c>
      <c r="Y19" s="78">
        <f>+IF(W19&lt;&gt;0,(X19/W19)*100,0)</f>
        <v>7942.629622579422</v>
      </c>
      <c r="Z19" s="79">
        <f t="shared" si="2"/>
        <v>1355358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14666712</v>
      </c>
      <c r="C22" s="86">
        <f>SUM(C19:C21)</f>
        <v>0</v>
      </c>
      <c r="D22" s="87">
        <f aca="true" t="shared" si="3" ref="D22:Z22">SUM(D19:D21)</f>
        <v>1355358</v>
      </c>
      <c r="E22" s="88">
        <f t="shared" si="3"/>
        <v>1355358</v>
      </c>
      <c r="F22" s="88">
        <f t="shared" si="3"/>
        <v>49912636</v>
      </c>
      <c r="G22" s="88">
        <f t="shared" si="3"/>
        <v>-5168252</v>
      </c>
      <c r="H22" s="88">
        <f t="shared" si="3"/>
        <v>-8771695</v>
      </c>
      <c r="I22" s="88">
        <f t="shared" si="3"/>
        <v>35972689</v>
      </c>
      <c r="J22" s="88">
        <f t="shared" si="3"/>
        <v>-7388441</v>
      </c>
      <c r="K22" s="88">
        <f t="shared" si="3"/>
        <v>33712524</v>
      </c>
      <c r="L22" s="88">
        <f t="shared" si="3"/>
        <v>-7793560</v>
      </c>
      <c r="M22" s="88">
        <f t="shared" si="3"/>
        <v>18530523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54503212</v>
      </c>
      <c r="W22" s="88">
        <f t="shared" si="3"/>
        <v>677679</v>
      </c>
      <c r="X22" s="88">
        <f t="shared" si="3"/>
        <v>53825533</v>
      </c>
      <c r="Y22" s="89">
        <f>+IF(W22&lt;&gt;0,(X22/W22)*100,0)</f>
        <v>7942.629622579422</v>
      </c>
      <c r="Z22" s="90">
        <f t="shared" si="3"/>
        <v>1355358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14666712</v>
      </c>
      <c r="C24" s="75">
        <f>SUM(C22:C23)</f>
        <v>0</v>
      </c>
      <c r="D24" s="76">
        <f aca="true" t="shared" si="4" ref="D24:Z24">SUM(D22:D23)</f>
        <v>1355358</v>
      </c>
      <c r="E24" s="77">
        <f t="shared" si="4"/>
        <v>1355358</v>
      </c>
      <c r="F24" s="77">
        <f t="shared" si="4"/>
        <v>49912636</v>
      </c>
      <c r="G24" s="77">
        <f t="shared" si="4"/>
        <v>-5168252</v>
      </c>
      <c r="H24" s="77">
        <f t="shared" si="4"/>
        <v>-8771695</v>
      </c>
      <c r="I24" s="77">
        <f t="shared" si="4"/>
        <v>35972689</v>
      </c>
      <c r="J24" s="77">
        <f t="shared" si="4"/>
        <v>-7388441</v>
      </c>
      <c r="K24" s="77">
        <f t="shared" si="4"/>
        <v>33712524</v>
      </c>
      <c r="L24" s="77">
        <f t="shared" si="4"/>
        <v>-7793560</v>
      </c>
      <c r="M24" s="77">
        <f t="shared" si="4"/>
        <v>18530523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54503212</v>
      </c>
      <c r="W24" s="77">
        <f t="shared" si="4"/>
        <v>677679</v>
      </c>
      <c r="X24" s="77">
        <f t="shared" si="4"/>
        <v>53825533</v>
      </c>
      <c r="Y24" s="78">
        <f>+IF(W24&lt;&gt;0,(X24/W24)*100,0)</f>
        <v>7942.629622579422</v>
      </c>
      <c r="Z24" s="79">
        <f t="shared" si="4"/>
        <v>1355358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875756</v>
      </c>
      <c r="C27" s="22">
        <v>0</v>
      </c>
      <c r="D27" s="99">
        <v>8875000</v>
      </c>
      <c r="E27" s="100">
        <v>8875000</v>
      </c>
      <c r="F27" s="100">
        <v>0</v>
      </c>
      <c r="G27" s="100">
        <v>0</v>
      </c>
      <c r="H27" s="100">
        <v>3542</v>
      </c>
      <c r="I27" s="100">
        <v>3542</v>
      </c>
      <c r="J27" s="100">
        <v>594</v>
      </c>
      <c r="K27" s="100">
        <v>0</v>
      </c>
      <c r="L27" s="100">
        <v>96404</v>
      </c>
      <c r="M27" s="100">
        <v>96998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100540</v>
      </c>
      <c r="W27" s="100">
        <v>4437500</v>
      </c>
      <c r="X27" s="100">
        <v>-4336960</v>
      </c>
      <c r="Y27" s="101">
        <v>-97.73</v>
      </c>
      <c r="Z27" s="102">
        <v>8875000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875756</v>
      </c>
      <c r="C31" s="19">
        <v>0</v>
      </c>
      <c r="D31" s="59">
        <v>8875000</v>
      </c>
      <c r="E31" s="60">
        <v>8875000</v>
      </c>
      <c r="F31" s="60">
        <v>0</v>
      </c>
      <c r="G31" s="60">
        <v>0</v>
      </c>
      <c r="H31" s="60">
        <v>3542</v>
      </c>
      <c r="I31" s="60">
        <v>3542</v>
      </c>
      <c r="J31" s="60">
        <v>594</v>
      </c>
      <c r="K31" s="60">
        <v>0</v>
      </c>
      <c r="L31" s="60">
        <v>96404</v>
      </c>
      <c r="M31" s="60">
        <v>96998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100540</v>
      </c>
      <c r="W31" s="60">
        <v>4437500</v>
      </c>
      <c r="X31" s="60">
        <v>-4336960</v>
      </c>
      <c r="Y31" s="61">
        <v>-97.73</v>
      </c>
      <c r="Z31" s="62">
        <v>8875000</v>
      </c>
    </row>
    <row r="32" spans="1:26" ht="13.5">
      <c r="A32" s="70" t="s">
        <v>54</v>
      </c>
      <c r="B32" s="22">
        <f>SUM(B28:B31)</f>
        <v>875756</v>
      </c>
      <c r="C32" s="22">
        <f>SUM(C28:C31)</f>
        <v>0</v>
      </c>
      <c r="D32" s="99">
        <f aca="true" t="shared" si="5" ref="D32:Z32">SUM(D28:D31)</f>
        <v>8875000</v>
      </c>
      <c r="E32" s="100">
        <f t="shared" si="5"/>
        <v>8875000</v>
      </c>
      <c r="F32" s="100">
        <f t="shared" si="5"/>
        <v>0</v>
      </c>
      <c r="G32" s="100">
        <f t="shared" si="5"/>
        <v>0</v>
      </c>
      <c r="H32" s="100">
        <f t="shared" si="5"/>
        <v>3542</v>
      </c>
      <c r="I32" s="100">
        <f t="shared" si="5"/>
        <v>3542</v>
      </c>
      <c r="J32" s="100">
        <f t="shared" si="5"/>
        <v>594</v>
      </c>
      <c r="K32" s="100">
        <f t="shared" si="5"/>
        <v>0</v>
      </c>
      <c r="L32" s="100">
        <f t="shared" si="5"/>
        <v>96404</v>
      </c>
      <c r="M32" s="100">
        <f t="shared" si="5"/>
        <v>96998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100540</v>
      </c>
      <c r="W32" s="100">
        <f t="shared" si="5"/>
        <v>4437500</v>
      </c>
      <c r="X32" s="100">
        <f t="shared" si="5"/>
        <v>-4336960</v>
      </c>
      <c r="Y32" s="101">
        <f>+IF(W32&lt;&gt;0,(X32/W32)*100,0)</f>
        <v>-97.73430985915493</v>
      </c>
      <c r="Z32" s="102">
        <f t="shared" si="5"/>
        <v>8875000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95900696</v>
      </c>
      <c r="C35" s="19">
        <v>0</v>
      </c>
      <c r="D35" s="59">
        <v>53866000</v>
      </c>
      <c r="E35" s="60">
        <v>53866000</v>
      </c>
      <c r="F35" s="60">
        <v>81962885</v>
      </c>
      <c r="G35" s="60">
        <v>81962885</v>
      </c>
      <c r="H35" s="60">
        <v>81962885</v>
      </c>
      <c r="I35" s="60">
        <v>81962885</v>
      </c>
      <c r="J35" s="60">
        <v>81962885</v>
      </c>
      <c r="K35" s="60">
        <v>81962885</v>
      </c>
      <c r="L35" s="60">
        <v>81962885</v>
      </c>
      <c r="M35" s="60">
        <v>81962885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81962885</v>
      </c>
      <c r="W35" s="60">
        <v>26933000</v>
      </c>
      <c r="X35" s="60">
        <v>55029885</v>
      </c>
      <c r="Y35" s="61">
        <v>204.32</v>
      </c>
      <c r="Z35" s="62">
        <v>53866000</v>
      </c>
    </row>
    <row r="36" spans="1:26" ht="13.5">
      <c r="A36" s="58" t="s">
        <v>57</v>
      </c>
      <c r="B36" s="19">
        <v>554947327</v>
      </c>
      <c r="C36" s="19">
        <v>0</v>
      </c>
      <c r="D36" s="59">
        <v>629283000</v>
      </c>
      <c r="E36" s="60">
        <v>629283000</v>
      </c>
      <c r="F36" s="60">
        <v>628315736</v>
      </c>
      <c r="G36" s="60">
        <v>628315736</v>
      </c>
      <c r="H36" s="60">
        <v>628315736</v>
      </c>
      <c r="I36" s="60">
        <v>628315736</v>
      </c>
      <c r="J36" s="60">
        <v>628315736</v>
      </c>
      <c r="K36" s="60">
        <v>628315736</v>
      </c>
      <c r="L36" s="60">
        <v>628315736</v>
      </c>
      <c r="M36" s="60">
        <v>628315736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628315736</v>
      </c>
      <c r="W36" s="60">
        <v>314641500</v>
      </c>
      <c r="X36" s="60">
        <v>313674236</v>
      </c>
      <c r="Y36" s="61">
        <v>99.69</v>
      </c>
      <c r="Z36" s="62">
        <v>629283000</v>
      </c>
    </row>
    <row r="37" spans="1:26" ht="13.5">
      <c r="A37" s="58" t="s">
        <v>58</v>
      </c>
      <c r="B37" s="19">
        <v>73660576</v>
      </c>
      <c r="C37" s="19">
        <v>0</v>
      </c>
      <c r="D37" s="59">
        <v>45243000</v>
      </c>
      <c r="E37" s="60">
        <v>45243000</v>
      </c>
      <c r="F37" s="60">
        <v>55616264</v>
      </c>
      <c r="G37" s="60">
        <v>55616264</v>
      </c>
      <c r="H37" s="60">
        <v>55616264</v>
      </c>
      <c r="I37" s="60">
        <v>55616264</v>
      </c>
      <c r="J37" s="60">
        <v>55616264</v>
      </c>
      <c r="K37" s="60">
        <v>55616264</v>
      </c>
      <c r="L37" s="60">
        <v>55616264</v>
      </c>
      <c r="M37" s="60">
        <v>55616264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55616264</v>
      </c>
      <c r="W37" s="60">
        <v>22621500</v>
      </c>
      <c r="X37" s="60">
        <v>32994764</v>
      </c>
      <c r="Y37" s="61">
        <v>145.86</v>
      </c>
      <c r="Z37" s="62">
        <v>45243000</v>
      </c>
    </row>
    <row r="38" spans="1:26" ht="13.5">
      <c r="A38" s="58" t="s">
        <v>59</v>
      </c>
      <c r="B38" s="19">
        <v>105298111</v>
      </c>
      <c r="C38" s="19">
        <v>0</v>
      </c>
      <c r="D38" s="59">
        <v>89124000</v>
      </c>
      <c r="E38" s="60">
        <v>89124000</v>
      </c>
      <c r="F38" s="60">
        <v>95261284</v>
      </c>
      <c r="G38" s="60">
        <v>95261284</v>
      </c>
      <c r="H38" s="60">
        <v>95261284</v>
      </c>
      <c r="I38" s="60">
        <v>95261284</v>
      </c>
      <c r="J38" s="60">
        <v>95261284</v>
      </c>
      <c r="K38" s="60">
        <v>95261284</v>
      </c>
      <c r="L38" s="60">
        <v>95261284</v>
      </c>
      <c r="M38" s="60">
        <v>95261284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95261284</v>
      </c>
      <c r="W38" s="60">
        <v>44562000</v>
      </c>
      <c r="X38" s="60">
        <v>50699284</v>
      </c>
      <c r="Y38" s="61">
        <v>113.77</v>
      </c>
      <c r="Z38" s="62">
        <v>89124000</v>
      </c>
    </row>
    <row r="39" spans="1:26" ht="13.5">
      <c r="A39" s="58" t="s">
        <v>60</v>
      </c>
      <c r="B39" s="19">
        <v>471889336</v>
      </c>
      <c r="C39" s="19">
        <v>0</v>
      </c>
      <c r="D39" s="59">
        <v>548782000</v>
      </c>
      <c r="E39" s="60">
        <v>548782000</v>
      </c>
      <c r="F39" s="60">
        <v>559401073</v>
      </c>
      <c r="G39" s="60">
        <v>559401073</v>
      </c>
      <c r="H39" s="60">
        <v>559401073</v>
      </c>
      <c r="I39" s="60">
        <v>559401073</v>
      </c>
      <c r="J39" s="60">
        <v>559401073</v>
      </c>
      <c r="K39" s="60">
        <v>559401073</v>
      </c>
      <c r="L39" s="60">
        <v>559401073</v>
      </c>
      <c r="M39" s="60">
        <v>559401073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559401073</v>
      </c>
      <c r="W39" s="60">
        <v>274391000</v>
      </c>
      <c r="X39" s="60">
        <v>285010073</v>
      </c>
      <c r="Y39" s="61">
        <v>103.87</v>
      </c>
      <c r="Z39" s="62">
        <v>548782000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34595984</v>
      </c>
      <c r="C42" s="19">
        <v>0</v>
      </c>
      <c r="D42" s="59">
        <v>17893</v>
      </c>
      <c r="E42" s="60">
        <v>17893</v>
      </c>
      <c r="F42" s="60">
        <v>-38256741</v>
      </c>
      <c r="G42" s="60">
        <v>-94286050</v>
      </c>
      <c r="H42" s="60">
        <v>-11554212</v>
      </c>
      <c r="I42" s="60">
        <v>-144097003</v>
      </c>
      <c r="J42" s="60">
        <v>-62084751</v>
      </c>
      <c r="K42" s="60">
        <v>-13416888</v>
      </c>
      <c r="L42" s="60">
        <v>-8377864</v>
      </c>
      <c r="M42" s="60">
        <v>-83879503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-227976506</v>
      </c>
      <c r="W42" s="60">
        <v>38855</v>
      </c>
      <c r="X42" s="60">
        <v>-228015361</v>
      </c>
      <c r="Y42" s="61">
        <v>-586836.6</v>
      </c>
      <c r="Z42" s="62">
        <v>17893</v>
      </c>
    </row>
    <row r="43" spans="1:26" ht="13.5">
      <c r="A43" s="58" t="s">
        <v>63</v>
      </c>
      <c r="B43" s="19">
        <v>-252517</v>
      </c>
      <c r="C43" s="19">
        <v>0</v>
      </c>
      <c r="D43" s="59">
        <v>8000</v>
      </c>
      <c r="E43" s="60">
        <v>8000</v>
      </c>
      <c r="F43" s="60">
        <v>0</v>
      </c>
      <c r="G43" s="60">
        <v>90419133</v>
      </c>
      <c r="H43" s="60">
        <v>86293987</v>
      </c>
      <c r="I43" s="60">
        <v>176713120</v>
      </c>
      <c r="J43" s="60">
        <v>594</v>
      </c>
      <c r="K43" s="60">
        <v>50215976</v>
      </c>
      <c r="L43" s="60">
        <v>-96404</v>
      </c>
      <c r="M43" s="60">
        <v>50120166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226833286</v>
      </c>
      <c r="W43" s="60">
        <v>0</v>
      </c>
      <c r="X43" s="60">
        <v>226833286</v>
      </c>
      <c r="Y43" s="61">
        <v>0</v>
      </c>
      <c r="Z43" s="62">
        <v>8000</v>
      </c>
    </row>
    <row r="44" spans="1:26" ht="13.5">
      <c r="A44" s="58" t="s">
        <v>64</v>
      </c>
      <c r="B44" s="19">
        <v>1822104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78938189</v>
      </c>
      <c r="C45" s="22">
        <v>0</v>
      </c>
      <c r="D45" s="99">
        <v>25893</v>
      </c>
      <c r="E45" s="100">
        <v>25893</v>
      </c>
      <c r="F45" s="100">
        <v>14686601</v>
      </c>
      <c r="G45" s="100">
        <v>10819684</v>
      </c>
      <c r="H45" s="100">
        <v>85559459</v>
      </c>
      <c r="I45" s="100">
        <v>85559459</v>
      </c>
      <c r="J45" s="100">
        <v>23475302</v>
      </c>
      <c r="K45" s="100">
        <v>60274390</v>
      </c>
      <c r="L45" s="100">
        <v>51800122</v>
      </c>
      <c r="M45" s="100">
        <v>51800122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51800122</v>
      </c>
      <c r="W45" s="100">
        <v>38855</v>
      </c>
      <c r="X45" s="100">
        <v>51761267</v>
      </c>
      <c r="Y45" s="101">
        <v>133216.49</v>
      </c>
      <c r="Z45" s="102">
        <v>25893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640515</v>
      </c>
      <c r="C49" s="52">
        <v>0</v>
      </c>
      <c r="D49" s="129">
        <v>1118402</v>
      </c>
      <c r="E49" s="54">
        <v>664476</v>
      </c>
      <c r="F49" s="54">
        <v>0</v>
      </c>
      <c r="G49" s="54">
        <v>0</v>
      </c>
      <c r="H49" s="54">
        <v>0</v>
      </c>
      <c r="I49" s="54">
        <v>10260461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12683854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2211633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2211633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284315109</v>
      </c>
      <c r="D5" s="153">
        <f>SUM(D6:D8)</f>
        <v>0</v>
      </c>
      <c r="E5" s="154">
        <f t="shared" si="0"/>
        <v>171639826</v>
      </c>
      <c r="F5" s="100">
        <f t="shared" si="0"/>
        <v>171639826</v>
      </c>
      <c r="G5" s="100">
        <f t="shared" si="0"/>
        <v>57921470</v>
      </c>
      <c r="H5" s="100">
        <f t="shared" si="0"/>
        <v>4247464</v>
      </c>
      <c r="I5" s="100">
        <f t="shared" si="0"/>
        <v>1171006</v>
      </c>
      <c r="J5" s="100">
        <f t="shared" si="0"/>
        <v>63339940</v>
      </c>
      <c r="K5" s="100">
        <f t="shared" si="0"/>
        <v>3665604</v>
      </c>
      <c r="L5" s="100">
        <f t="shared" si="0"/>
        <v>46535284</v>
      </c>
      <c r="M5" s="100">
        <f t="shared" si="0"/>
        <v>3301226</v>
      </c>
      <c r="N5" s="100">
        <f t="shared" si="0"/>
        <v>53502114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116842054</v>
      </c>
      <c r="X5" s="100">
        <f t="shared" si="0"/>
        <v>85819913</v>
      </c>
      <c r="Y5" s="100">
        <f t="shared" si="0"/>
        <v>31022141</v>
      </c>
      <c r="Z5" s="137">
        <f>+IF(X5&lt;&gt;0,+(Y5/X5)*100,0)</f>
        <v>36.14795204931051</v>
      </c>
      <c r="AA5" s="153">
        <f>SUM(AA6:AA8)</f>
        <v>171639826</v>
      </c>
    </row>
    <row r="6" spans="1:27" ht="13.5">
      <c r="A6" s="138" t="s">
        <v>75</v>
      </c>
      <c r="B6" s="136"/>
      <c r="C6" s="155">
        <v>283413280</v>
      </c>
      <c r="D6" s="155"/>
      <c r="E6" s="156">
        <v>170528076</v>
      </c>
      <c r="F6" s="60">
        <v>170528076</v>
      </c>
      <c r="G6" s="60">
        <v>57921470</v>
      </c>
      <c r="H6" s="60">
        <v>4247464</v>
      </c>
      <c r="I6" s="60">
        <v>1171006</v>
      </c>
      <c r="J6" s="60">
        <v>63339940</v>
      </c>
      <c r="K6" s="60">
        <v>3665604</v>
      </c>
      <c r="L6" s="60">
        <v>46284484</v>
      </c>
      <c r="M6" s="60">
        <v>3144476</v>
      </c>
      <c r="N6" s="60">
        <v>53094564</v>
      </c>
      <c r="O6" s="60"/>
      <c r="P6" s="60"/>
      <c r="Q6" s="60"/>
      <c r="R6" s="60"/>
      <c r="S6" s="60"/>
      <c r="T6" s="60"/>
      <c r="U6" s="60"/>
      <c r="V6" s="60"/>
      <c r="W6" s="60">
        <v>116434504</v>
      </c>
      <c r="X6" s="60">
        <v>85264038</v>
      </c>
      <c r="Y6" s="60">
        <v>31170466</v>
      </c>
      <c r="Z6" s="140">
        <v>36.56</v>
      </c>
      <c r="AA6" s="155">
        <v>170528076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/>
    </row>
    <row r="8" spans="1:27" ht="13.5">
      <c r="A8" s="138" t="s">
        <v>77</v>
      </c>
      <c r="B8" s="136"/>
      <c r="C8" s="155">
        <v>901829</v>
      </c>
      <c r="D8" s="155"/>
      <c r="E8" s="156">
        <v>1111750</v>
      </c>
      <c r="F8" s="60">
        <v>1111750</v>
      </c>
      <c r="G8" s="60"/>
      <c r="H8" s="60"/>
      <c r="I8" s="60"/>
      <c r="J8" s="60"/>
      <c r="K8" s="60"/>
      <c r="L8" s="60">
        <v>250800</v>
      </c>
      <c r="M8" s="60">
        <v>156750</v>
      </c>
      <c r="N8" s="60">
        <v>407550</v>
      </c>
      <c r="O8" s="60"/>
      <c r="P8" s="60"/>
      <c r="Q8" s="60"/>
      <c r="R8" s="60"/>
      <c r="S8" s="60"/>
      <c r="T8" s="60"/>
      <c r="U8" s="60"/>
      <c r="V8" s="60"/>
      <c r="W8" s="60">
        <v>407550</v>
      </c>
      <c r="X8" s="60">
        <v>555875</v>
      </c>
      <c r="Y8" s="60">
        <v>-148325</v>
      </c>
      <c r="Z8" s="140">
        <v>-26.68</v>
      </c>
      <c r="AA8" s="155">
        <v>1111750</v>
      </c>
    </row>
    <row r="9" spans="1:27" ht="13.5">
      <c r="A9" s="135" t="s">
        <v>78</v>
      </c>
      <c r="B9" s="136"/>
      <c r="C9" s="153">
        <f aca="true" t="shared" si="1" ref="C9:Y9">SUM(C10:C14)</f>
        <v>5009070</v>
      </c>
      <c r="D9" s="153">
        <f>SUM(D10:D14)</f>
        <v>0</v>
      </c>
      <c r="E9" s="154">
        <f t="shared" si="1"/>
        <v>4712952</v>
      </c>
      <c r="F9" s="100">
        <f t="shared" si="1"/>
        <v>4712952</v>
      </c>
      <c r="G9" s="100">
        <f t="shared" si="1"/>
        <v>317422</v>
      </c>
      <c r="H9" s="100">
        <f t="shared" si="1"/>
        <v>615330</v>
      </c>
      <c r="I9" s="100">
        <f t="shared" si="1"/>
        <v>645502</v>
      </c>
      <c r="J9" s="100">
        <f t="shared" si="1"/>
        <v>1578254</v>
      </c>
      <c r="K9" s="100">
        <f t="shared" si="1"/>
        <v>474536</v>
      </c>
      <c r="L9" s="100">
        <f t="shared" si="1"/>
        <v>631412</v>
      </c>
      <c r="M9" s="100">
        <f t="shared" si="1"/>
        <v>612301</v>
      </c>
      <c r="N9" s="100">
        <f t="shared" si="1"/>
        <v>1718249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3296503</v>
      </c>
      <c r="X9" s="100">
        <f t="shared" si="1"/>
        <v>2356476</v>
      </c>
      <c r="Y9" s="100">
        <f t="shared" si="1"/>
        <v>940027</v>
      </c>
      <c r="Z9" s="137">
        <f>+IF(X9&lt;&gt;0,+(Y9/X9)*100,0)</f>
        <v>39.89121892181376</v>
      </c>
      <c r="AA9" s="153">
        <f>SUM(AA10:AA14)</f>
        <v>4712952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>
        <v>4878435</v>
      </c>
      <c r="D11" s="155"/>
      <c r="E11" s="156">
        <v>4552952</v>
      </c>
      <c r="F11" s="60">
        <v>4552952</v>
      </c>
      <c r="G11" s="60">
        <v>304560</v>
      </c>
      <c r="H11" s="60">
        <v>603623</v>
      </c>
      <c r="I11" s="60">
        <v>630255</v>
      </c>
      <c r="J11" s="60">
        <v>1538438</v>
      </c>
      <c r="K11" s="60">
        <v>459535</v>
      </c>
      <c r="L11" s="60">
        <v>611030</v>
      </c>
      <c r="M11" s="60">
        <v>593851</v>
      </c>
      <c r="N11" s="60">
        <v>1664416</v>
      </c>
      <c r="O11" s="60"/>
      <c r="P11" s="60"/>
      <c r="Q11" s="60"/>
      <c r="R11" s="60"/>
      <c r="S11" s="60"/>
      <c r="T11" s="60"/>
      <c r="U11" s="60"/>
      <c r="V11" s="60"/>
      <c r="W11" s="60">
        <v>3202854</v>
      </c>
      <c r="X11" s="60">
        <v>2276476</v>
      </c>
      <c r="Y11" s="60">
        <v>926378</v>
      </c>
      <c r="Z11" s="140">
        <v>40.69</v>
      </c>
      <c r="AA11" s="155">
        <v>4552952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130635</v>
      </c>
      <c r="D14" s="157"/>
      <c r="E14" s="158">
        <v>160000</v>
      </c>
      <c r="F14" s="159">
        <v>160000</v>
      </c>
      <c r="G14" s="159">
        <v>12862</v>
      </c>
      <c r="H14" s="159">
        <v>11707</v>
      </c>
      <c r="I14" s="159">
        <v>15247</v>
      </c>
      <c r="J14" s="159">
        <v>39816</v>
      </c>
      <c r="K14" s="159">
        <v>15001</v>
      </c>
      <c r="L14" s="159">
        <v>20382</v>
      </c>
      <c r="M14" s="159">
        <v>18450</v>
      </c>
      <c r="N14" s="159">
        <v>53833</v>
      </c>
      <c r="O14" s="159"/>
      <c r="P14" s="159"/>
      <c r="Q14" s="159"/>
      <c r="R14" s="159"/>
      <c r="S14" s="159"/>
      <c r="T14" s="159"/>
      <c r="U14" s="159"/>
      <c r="V14" s="159"/>
      <c r="W14" s="159">
        <v>93649</v>
      </c>
      <c r="X14" s="159">
        <v>80000</v>
      </c>
      <c r="Y14" s="159">
        <v>13649</v>
      </c>
      <c r="Z14" s="141">
        <v>17.06</v>
      </c>
      <c r="AA14" s="157">
        <v>160000</v>
      </c>
    </row>
    <row r="15" spans="1:27" ht="13.5">
      <c r="A15" s="135" t="s">
        <v>84</v>
      </c>
      <c r="B15" s="142"/>
      <c r="C15" s="153">
        <f aca="true" t="shared" si="2" ref="C15:Y15">SUM(C16:C18)</f>
        <v>509587</v>
      </c>
      <c r="D15" s="153">
        <f>SUM(D16:D18)</f>
        <v>0</v>
      </c>
      <c r="E15" s="154">
        <f t="shared" si="2"/>
        <v>50000</v>
      </c>
      <c r="F15" s="100">
        <f t="shared" si="2"/>
        <v>50000</v>
      </c>
      <c r="G15" s="100">
        <f t="shared" si="2"/>
        <v>2000</v>
      </c>
      <c r="H15" s="100">
        <f t="shared" si="2"/>
        <v>74960</v>
      </c>
      <c r="I15" s="100">
        <f t="shared" si="2"/>
        <v>14070</v>
      </c>
      <c r="J15" s="100">
        <f t="shared" si="2"/>
        <v>91030</v>
      </c>
      <c r="K15" s="100">
        <f t="shared" si="2"/>
        <v>0</v>
      </c>
      <c r="L15" s="100">
        <f t="shared" si="2"/>
        <v>22800</v>
      </c>
      <c r="M15" s="100">
        <f t="shared" si="2"/>
        <v>0</v>
      </c>
      <c r="N15" s="100">
        <f t="shared" si="2"/>
        <v>22800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113830</v>
      </c>
      <c r="X15" s="100">
        <f t="shared" si="2"/>
        <v>25000</v>
      </c>
      <c r="Y15" s="100">
        <f t="shared" si="2"/>
        <v>88830</v>
      </c>
      <c r="Z15" s="137">
        <f>+IF(X15&lt;&gt;0,+(Y15/X15)*100,0)</f>
        <v>355.32</v>
      </c>
      <c r="AA15" s="153">
        <f>SUM(AA16:AA18)</f>
        <v>50000</v>
      </c>
    </row>
    <row r="16" spans="1:27" ht="13.5">
      <c r="A16" s="138" t="s">
        <v>85</v>
      </c>
      <c r="B16" s="136"/>
      <c r="C16" s="155">
        <v>21292</v>
      </c>
      <c r="D16" s="155"/>
      <c r="E16" s="156"/>
      <c r="F16" s="60"/>
      <c r="G16" s="60">
        <v>2000</v>
      </c>
      <c r="H16" s="60">
        <v>2000</v>
      </c>
      <c r="I16" s="60"/>
      <c r="J16" s="60">
        <v>4000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4000</v>
      </c>
      <c r="X16" s="60"/>
      <c r="Y16" s="60">
        <v>4000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488295</v>
      </c>
      <c r="D18" s="155"/>
      <c r="E18" s="156">
        <v>50000</v>
      </c>
      <c r="F18" s="60">
        <v>50000</v>
      </c>
      <c r="G18" s="60"/>
      <c r="H18" s="60">
        <v>72960</v>
      </c>
      <c r="I18" s="60">
        <v>14070</v>
      </c>
      <c r="J18" s="60">
        <v>87030</v>
      </c>
      <c r="K18" s="60"/>
      <c r="L18" s="60">
        <v>22800</v>
      </c>
      <c r="M18" s="60"/>
      <c r="N18" s="60">
        <v>22800</v>
      </c>
      <c r="O18" s="60"/>
      <c r="P18" s="60"/>
      <c r="Q18" s="60"/>
      <c r="R18" s="60"/>
      <c r="S18" s="60"/>
      <c r="T18" s="60"/>
      <c r="U18" s="60"/>
      <c r="V18" s="60"/>
      <c r="W18" s="60">
        <v>109830</v>
      </c>
      <c r="X18" s="60">
        <v>25000</v>
      </c>
      <c r="Y18" s="60">
        <v>84830</v>
      </c>
      <c r="Z18" s="140">
        <v>339.32</v>
      </c>
      <c r="AA18" s="155">
        <v>50000</v>
      </c>
    </row>
    <row r="19" spans="1:27" ht="13.5">
      <c r="A19" s="135" t="s">
        <v>88</v>
      </c>
      <c r="B19" s="142"/>
      <c r="C19" s="153">
        <f aca="true" t="shared" si="3" ref="C19:Y19">SUM(C20:C23)</f>
        <v>311742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68122</v>
      </c>
      <c r="N19" s="100">
        <f t="shared" si="3"/>
        <v>68122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68122</v>
      </c>
      <c r="X19" s="100">
        <f t="shared" si="3"/>
        <v>0</v>
      </c>
      <c r="Y19" s="100">
        <f t="shared" si="3"/>
        <v>68122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311742</v>
      </c>
      <c r="D23" s="155"/>
      <c r="E23" s="156"/>
      <c r="F23" s="60"/>
      <c r="G23" s="60"/>
      <c r="H23" s="60"/>
      <c r="I23" s="60"/>
      <c r="J23" s="60"/>
      <c r="K23" s="60"/>
      <c r="L23" s="60"/>
      <c r="M23" s="60">
        <v>68122</v>
      </c>
      <c r="N23" s="60">
        <v>68122</v>
      </c>
      <c r="O23" s="60"/>
      <c r="P23" s="60"/>
      <c r="Q23" s="60"/>
      <c r="R23" s="60"/>
      <c r="S23" s="60"/>
      <c r="T23" s="60"/>
      <c r="U23" s="60"/>
      <c r="V23" s="60"/>
      <c r="W23" s="60">
        <v>68122</v>
      </c>
      <c r="X23" s="60"/>
      <c r="Y23" s="60">
        <v>68122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290145508</v>
      </c>
      <c r="D25" s="168">
        <f>+D5+D9+D15+D19+D24</f>
        <v>0</v>
      </c>
      <c r="E25" s="169">
        <f t="shared" si="4"/>
        <v>176402778</v>
      </c>
      <c r="F25" s="73">
        <f t="shared" si="4"/>
        <v>176402778</v>
      </c>
      <c r="G25" s="73">
        <f t="shared" si="4"/>
        <v>58240892</v>
      </c>
      <c r="H25" s="73">
        <f t="shared" si="4"/>
        <v>4937754</v>
      </c>
      <c r="I25" s="73">
        <f t="shared" si="4"/>
        <v>1830578</v>
      </c>
      <c r="J25" s="73">
        <f t="shared" si="4"/>
        <v>65009224</v>
      </c>
      <c r="K25" s="73">
        <f t="shared" si="4"/>
        <v>4140140</v>
      </c>
      <c r="L25" s="73">
        <f t="shared" si="4"/>
        <v>47189496</v>
      </c>
      <c r="M25" s="73">
        <f t="shared" si="4"/>
        <v>3981649</v>
      </c>
      <c r="N25" s="73">
        <f t="shared" si="4"/>
        <v>55311285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120320509</v>
      </c>
      <c r="X25" s="73">
        <f t="shared" si="4"/>
        <v>88201389</v>
      </c>
      <c r="Y25" s="73">
        <f t="shared" si="4"/>
        <v>32119120</v>
      </c>
      <c r="Z25" s="170">
        <f>+IF(X25&lt;&gt;0,+(Y25/X25)*100,0)</f>
        <v>36.4156623429139</v>
      </c>
      <c r="AA25" s="168">
        <f>+AA5+AA9+AA15+AA19+AA24</f>
        <v>176402778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205824152</v>
      </c>
      <c r="D28" s="153">
        <f>SUM(D29:D31)</f>
        <v>0</v>
      </c>
      <c r="E28" s="154">
        <f t="shared" si="5"/>
        <v>92558601</v>
      </c>
      <c r="F28" s="100">
        <f t="shared" si="5"/>
        <v>92558601</v>
      </c>
      <c r="G28" s="100">
        <f t="shared" si="5"/>
        <v>3715390</v>
      </c>
      <c r="H28" s="100">
        <f t="shared" si="5"/>
        <v>5100757</v>
      </c>
      <c r="I28" s="100">
        <f t="shared" si="5"/>
        <v>4972544</v>
      </c>
      <c r="J28" s="100">
        <f t="shared" si="5"/>
        <v>13788691</v>
      </c>
      <c r="K28" s="100">
        <f t="shared" si="5"/>
        <v>5657592</v>
      </c>
      <c r="L28" s="100">
        <f t="shared" si="5"/>
        <v>5879042</v>
      </c>
      <c r="M28" s="100">
        <f t="shared" si="5"/>
        <v>5922264</v>
      </c>
      <c r="N28" s="100">
        <f t="shared" si="5"/>
        <v>17458898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31247589</v>
      </c>
      <c r="X28" s="100">
        <f t="shared" si="5"/>
        <v>46279301</v>
      </c>
      <c r="Y28" s="100">
        <f t="shared" si="5"/>
        <v>-15031712</v>
      </c>
      <c r="Z28" s="137">
        <f>+IF(X28&lt;&gt;0,+(Y28/X28)*100,0)</f>
        <v>-32.480421430738545</v>
      </c>
      <c r="AA28" s="153">
        <f>SUM(AA29:AA31)</f>
        <v>92558601</v>
      </c>
    </row>
    <row r="29" spans="1:27" ht="13.5">
      <c r="A29" s="138" t="s">
        <v>75</v>
      </c>
      <c r="B29" s="136"/>
      <c r="C29" s="155">
        <v>165346727</v>
      </c>
      <c r="D29" s="155"/>
      <c r="E29" s="156">
        <v>44269818</v>
      </c>
      <c r="F29" s="60">
        <v>44269818</v>
      </c>
      <c r="G29" s="60">
        <v>1074689</v>
      </c>
      <c r="H29" s="60">
        <v>1495469</v>
      </c>
      <c r="I29" s="60">
        <v>1566684</v>
      </c>
      <c r="J29" s="60">
        <v>4136842</v>
      </c>
      <c r="K29" s="60">
        <v>2470967</v>
      </c>
      <c r="L29" s="60">
        <v>1617614</v>
      </c>
      <c r="M29" s="60">
        <v>2855259</v>
      </c>
      <c r="N29" s="60">
        <v>6943840</v>
      </c>
      <c r="O29" s="60"/>
      <c r="P29" s="60"/>
      <c r="Q29" s="60"/>
      <c r="R29" s="60"/>
      <c r="S29" s="60"/>
      <c r="T29" s="60"/>
      <c r="U29" s="60"/>
      <c r="V29" s="60"/>
      <c r="W29" s="60">
        <v>11080682</v>
      </c>
      <c r="X29" s="60">
        <v>22134909</v>
      </c>
      <c r="Y29" s="60">
        <v>-11054227</v>
      </c>
      <c r="Z29" s="140">
        <v>-49.94</v>
      </c>
      <c r="AA29" s="155">
        <v>44269818</v>
      </c>
    </row>
    <row r="30" spans="1:27" ht="13.5">
      <c r="A30" s="138" t="s">
        <v>76</v>
      </c>
      <c r="B30" s="136"/>
      <c r="C30" s="157">
        <v>16825752</v>
      </c>
      <c r="D30" s="157"/>
      <c r="E30" s="158">
        <v>20012304</v>
      </c>
      <c r="F30" s="159">
        <v>20012304</v>
      </c>
      <c r="G30" s="159">
        <v>1093541</v>
      </c>
      <c r="H30" s="159">
        <v>1381922</v>
      </c>
      <c r="I30" s="159">
        <v>1442462</v>
      </c>
      <c r="J30" s="159">
        <v>3917925</v>
      </c>
      <c r="K30" s="159">
        <v>1194317</v>
      </c>
      <c r="L30" s="159">
        <v>1718894</v>
      </c>
      <c r="M30" s="159">
        <v>1107125</v>
      </c>
      <c r="N30" s="159">
        <v>4020336</v>
      </c>
      <c r="O30" s="159"/>
      <c r="P30" s="159"/>
      <c r="Q30" s="159"/>
      <c r="R30" s="159"/>
      <c r="S30" s="159"/>
      <c r="T30" s="159"/>
      <c r="U30" s="159"/>
      <c r="V30" s="159"/>
      <c r="W30" s="159">
        <v>7938261</v>
      </c>
      <c r="X30" s="159">
        <v>10006152</v>
      </c>
      <c r="Y30" s="159">
        <v>-2067891</v>
      </c>
      <c r="Z30" s="141">
        <v>-20.67</v>
      </c>
      <c r="AA30" s="157">
        <v>20012304</v>
      </c>
    </row>
    <row r="31" spans="1:27" ht="13.5">
      <c r="A31" s="138" t="s">
        <v>77</v>
      </c>
      <c r="B31" s="136"/>
      <c r="C31" s="155">
        <v>23651673</v>
      </c>
      <c r="D31" s="155"/>
      <c r="E31" s="156">
        <v>28276479</v>
      </c>
      <c r="F31" s="60">
        <v>28276479</v>
      </c>
      <c r="G31" s="60">
        <v>1547160</v>
      </c>
      <c r="H31" s="60">
        <v>2223366</v>
      </c>
      <c r="I31" s="60">
        <v>1963398</v>
      </c>
      <c r="J31" s="60">
        <v>5733924</v>
      </c>
      <c r="K31" s="60">
        <v>1992308</v>
      </c>
      <c r="L31" s="60">
        <v>2542534</v>
      </c>
      <c r="M31" s="60">
        <v>1959880</v>
      </c>
      <c r="N31" s="60">
        <v>6494722</v>
      </c>
      <c r="O31" s="60"/>
      <c r="P31" s="60"/>
      <c r="Q31" s="60"/>
      <c r="R31" s="60"/>
      <c r="S31" s="60"/>
      <c r="T31" s="60"/>
      <c r="U31" s="60"/>
      <c r="V31" s="60"/>
      <c r="W31" s="60">
        <v>12228646</v>
      </c>
      <c r="X31" s="60">
        <v>14138240</v>
      </c>
      <c r="Y31" s="60">
        <v>-1909594</v>
      </c>
      <c r="Z31" s="140">
        <v>-13.51</v>
      </c>
      <c r="AA31" s="155">
        <v>28276479</v>
      </c>
    </row>
    <row r="32" spans="1:27" ht="13.5">
      <c r="A32" s="135" t="s">
        <v>78</v>
      </c>
      <c r="B32" s="136"/>
      <c r="C32" s="153">
        <f aca="true" t="shared" si="6" ref="C32:Y32">SUM(C33:C37)</f>
        <v>57064675</v>
      </c>
      <c r="D32" s="153">
        <f>SUM(D33:D37)</f>
        <v>0</v>
      </c>
      <c r="E32" s="154">
        <f t="shared" si="6"/>
        <v>60969967</v>
      </c>
      <c r="F32" s="100">
        <f t="shared" si="6"/>
        <v>60969967</v>
      </c>
      <c r="G32" s="100">
        <f t="shared" si="6"/>
        <v>3750752</v>
      </c>
      <c r="H32" s="100">
        <f t="shared" si="6"/>
        <v>3912011</v>
      </c>
      <c r="I32" s="100">
        <f t="shared" si="6"/>
        <v>4391457</v>
      </c>
      <c r="J32" s="100">
        <f t="shared" si="6"/>
        <v>12054220</v>
      </c>
      <c r="K32" s="100">
        <f t="shared" si="6"/>
        <v>4162792</v>
      </c>
      <c r="L32" s="100">
        <f t="shared" si="6"/>
        <v>6075628</v>
      </c>
      <c r="M32" s="100">
        <f t="shared" si="6"/>
        <v>4435511</v>
      </c>
      <c r="N32" s="100">
        <f t="shared" si="6"/>
        <v>14673931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26728151</v>
      </c>
      <c r="X32" s="100">
        <f t="shared" si="6"/>
        <v>30484984</v>
      </c>
      <c r="Y32" s="100">
        <f t="shared" si="6"/>
        <v>-3756833</v>
      </c>
      <c r="Z32" s="137">
        <f>+IF(X32&lt;&gt;0,+(Y32/X32)*100,0)</f>
        <v>-12.323552474227968</v>
      </c>
      <c r="AA32" s="153">
        <f>SUM(AA33:AA37)</f>
        <v>60969967</v>
      </c>
    </row>
    <row r="33" spans="1:27" ht="13.5">
      <c r="A33" s="138" t="s">
        <v>79</v>
      </c>
      <c r="B33" s="136"/>
      <c r="C33" s="155">
        <v>3378233</v>
      </c>
      <c r="D33" s="155"/>
      <c r="E33" s="156">
        <v>2939616</v>
      </c>
      <c r="F33" s="60">
        <v>2939616</v>
      </c>
      <c r="G33" s="60">
        <v>196028</v>
      </c>
      <c r="H33" s="60">
        <v>182451</v>
      </c>
      <c r="I33" s="60">
        <v>178508</v>
      </c>
      <c r="J33" s="60">
        <v>556987</v>
      </c>
      <c r="K33" s="60">
        <v>180412</v>
      </c>
      <c r="L33" s="60">
        <v>276313</v>
      </c>
      <c r="M33" s="60">
        <v>162625</v>
      </c>
      <c r="N33" s="60">
        <v>619350</v>
      </c>
      <c r="O33" s="60"/>
      <c r="P33" s="60"/>
      <c r="Q33" s="60"/>
      <c r="R33" s="60"/>
      <c r="S33" s="60"/>
      <c r="T33" s="60"/>
      <c r="U33" s="60"/>
      <c r="V33" s="60"/>
      <c r="W33" s="60">
        <v>1176337</v>
      </c>
      <c r="X33" s="60">
        <v>1469808</v>
      </c>
      <c r="Y33" s="60">
        <v>-293471</v>
      </c>
      <c r="Z33" s="140">
        <v>-19.97</v>
      </c>
      <c r="AA33" s="155">
        <v>2939616</v>
      </c>
    </row>
    <row r="34" spans="1:27" ht="13.5">
      <c r="A34" s="138" t="s">
        <v>80</v>
      </c>
      <c r="B34" s="136"/>
      <c r="C34" s="155">
        <v>7456638</v>
      </c>
      <c r="D34" s="155"/>
      <c r="E34" s="156">
        <v>8008336</v>
      </c>
      <c r="F34" s="60">
        <v>8008336</v>
      </c>
      <c r="G34" s="60">
        <v>401567</v>
      </c>
      <c r="H34" s="60">
        <v>550644</v>
      </c>
      <c r="I34" s="60">
        <v>509319</v>
      </c>
      <c r="J34" s="60">
        <v>1461530</v>
      </c>
      <c r="K34" s="60">
        <v>533098</v>
      </c>
      <c r="L34" s="60">
        <v>666011</v>
      </c>
      <c r="M34" s="60">
        <v>695090</v>
      </c>
      <c r="N34" s="60">
        <v>1894199</v>
      </c>
      <c r="O34" s="60"/>
      <c r="P34" s="60"/>
      <c r="Q34" s="60"/>
      <c r="R34" s="60"/>
      <c r="S34" s="60"/>
      <c r="T34" s="60"/>
      <c r="U34" s="60"/>
      <c r="V34" s="60"/>
      <c r="W34" s="60">
        <v>3355729</v>
      </c>
      <c r="X34" s="60">
        <v>4004168</v>
      </c>
      <c r="Y34" s="60">
        <v>-648439</v>
      </c>
      <c r="Z34" s="140">
        <v>-16.19</v>
      </c>
      <c r="AA34" s="155">
        <v>8008336</v>
      </c>
    </row>
    <row r="35" spans="1:27" ht="13.5">
      <c r="A35" s="138" t="s">
        <v>81</v>
      </c>
      <c r="B35" s="136"/>
      <c r="C35" s="155">
        <v>23388322</v>
      </c>
      <c r="D35" s="155"/>
      <c r="E35" s="156">
        <v>25608229</v>
      </c>
      <c r="F35" s="60">
        <v>25608229</v>
      </c>
      <c r="G35" s="60">
        <v>1350029</v>
      </c>
      <c r="H35" s="60">
        <v>1372057</v>
      </c>
      <c r="I35" s="60">
        <v>1769930</v>
      </c>
      <c r="J35" s="60">
        <v>4492016</v>
      </c>
      <c r="K35" s="60">
        <v>1578187</v>
      </c>
      <c r="L35" s="60">
        <v>2608426</v>
      </c>
      <c r="M35" s="60">
        <v>1588722</v>
      </c>
      <c r="N35" s="60">
        <v>5775335</v>
      </c>
      <c r="O35" s="60"/>
      <c r="P35" s="60"/>
      <c r="Q35" s="60"/>
      <c r="R35" s="60"/>
      <c r="S35" s="60"/>
      <c r="T35" s="60"/>
      <c r="U35" s="60"/>
      <c r="V35" s="60"/>
      <c r="W35" s="60">
        <v>10267351</v>
      </c>
      <c r="X35" s="60">
        <v>12804115</v>
      </c>
      <c r="Y35" s="60">
        <v>-2536764</v>
      </c>
      <c r="Z35" s="140">
        <v>-19.81</v>
      </c>
      <c r="AA35" s="155">
        <v>25608229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22841482</v>
      </c>
      <c r="D37" s="157"/>
      <c r="E37" s="158">
        <v>24413786</v>
      </c>
      <c r="F37" s="159">
        <v>24413786</v>
      </c>
      <c r="G37" s="159">
        <v>1803128</v>
      </c>
      <c r="H37" s="159">
        <v>1806859</v>
      </c>
      <c r="I37" s="159">
        <v>1933700</v>
      </c>
      <c r="J37" s="159">
        <v>5543687</v>
      </c>
      <c r="K37" s="159">
        <v>1871095</v>
      </c>
      <c r="L37" s="159">
        <v>2524878</v>
      </c>
      <c r="M37" s="159">
        <v>1989074</v>
      </c>
      <c r="N37" s="159">
        <v>6385047</v>
      </c>
      <c r="O37" s="159"/>
      <c r="P37" s="159"/>
      <c r="Q37" s="159"/>
      <c r="R37" s="159"/>
      <c r="S37" s="159"/>
      <c r="T37" s="159"/>
      <c r="U37" s="159"/>
      <c r="V37" s="159"/>
      <c r="W37" s="159">
        <v>11928734</v>
      </c>
      <c r="X37" s="159">
        <v>12206893</v>
      </c>
      <c r="Y37" s="159">
        <v>-278159</v>
      </c>
      <c r="Z37" s="141">
        <v>-2.28</v>
      </c>
      <c r="AA37" s="157">
        <v>24413786</v>
      </c>
    </row>
    <row r="38" spans="1:27" ht="13.5">
      <c r="A38" s="135" t="s">
        <v>84</v>
      </c>
      <c r="B38" s="142"/>
      <c r="C38" s="153">
        <f aca="true" t="shared" si="7" ref="C38:Y38">SUM(C39:C41)</f>
        <v>10371379</v>
      </c>
      <c r="D38" s="153">
        <f>SUM(D39:D41)</f>
        <v>0</v>
      </c>
      <c r="E38" s="154">
        <f t="shared" si="7"/>
        <v>18506301</v>
      </c>
      <c r="F38" s="100">
        <f t="shared" si="7"/>
        <v>18506301</v>
      </c>
      <c r="G38" s="100">
        <f t="shared" si="7"/>
        <v>750280</v>
      </c>
      <c r="H38" s="100">
        <f t="shared" si="7"/>
        <v>974527</v>
      </c>
      <c r="I38" s="100">
        <f t="shared" si="7"/>
        <v>908887</v>
      </c>
      <c r="J38" s="100">
        <f t="shared" si="7"/>
        <v>2633694</v>
      </c>
      <c r="K38" s="100">
        <f t="shared" si="7"/>
        <v>1028504</v>
      </c>
      <c r="L38" s="100">
        <f t="shared" si="7"/>
        <v>1352078</v>
      </c>
      <c r="M38" s="100">
        <f t="shared" si="7"/>
        <v>972427</v>
      </c>
      <c r="N38" s="100">
        <f t="shared" si="7"/>
        <v>3353009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5986703</v>
      </c>
      <c r="X38" s="100">
        <f t="shared" si="7"/>
        <v>9253151</v>
      </c>
      <c r="Y38" s="100">
        <f t="shared" si="7"/>
        <v>-3266448</v>
      </c>
      <c r="Z38" s="137">
        <f>+IF(X38&lt;&gt;0,+(Y38/X38)*100,0)</f>
        <v>-35.300926138566204</v>
      </c>
      <c r="AA38" s="153">
        <f>SUM(AA39:AA41)</f>
        <v>18506301</v>
      </c>
    </row>
    <row r="39" spans="1:27" ht="13.5">
      <c r="A39" s="138" t="s">
        <v>85</v>
      </c>
      <c r="B39" s="136"/>
      <c r="C39" s="155">
        <v>6727967</v>
      </c>
      <c r="D39" s="155"/>
      <c r="E39" s="156">
        <v>7091640</v>
      </c>
      <c r="F39" s="60">
        <v>7091640</v>
      </c>
      <c r="G39" s="60">
        <v>376378</v>
      </c>
      <c r="H39" s="60">
        <v>395965</v>
      </c>
      <c r="I39" s="60">
        <v>399498</v>
      </c>
      <c r="J39" s="60">
        <v>1171841</v>
      </c>
      <c r="K39" s="60">
        <v>390816</v>
      </c>
      <c r="L39" s="60">
        <v>590729</v>
      </c>
      <c r="M39" s="60">
        <v>380003</v>
      </c>
      <c r="N39" s="60">
        <v>1361548</v>
      </c>
      <c r="O39" s="60"/>
      <c r="P39" s="60"/>
      <c r="Q39" s="60"/>
      <c r="R39" s="60"/>
      <c r="S39" s="60"/>
      <c r="T39" s="60"/>
      <c r="U39" s="60"/>
      <c r="V39" s="60"/>
      <c r="W39" s="60">
        <v>2533389</v>
      </c>
      <c r="X39" s="60">
        <v>3545820</v>
      </c>
      <c r="Y39" s="60">
        <v>-1012431</v>
      </c>
      <c r="Z39" s="140">
        <v>-28.55</v>
      </c>
      <c r="AA39" s="155">
        <v>7091640</v>
      </c>
    </row>
    <row r="40" spans="1:27" ht="13.5">
      <c r="A40" s="138" t="s">
        <v>86</v>
      </c>
      <c r="B40" s="136"/>
      <c r="C40" s="155"/>
      <c r="D40" s="155"/>
      <c r="E40" s="156">
        <v>1151502</v>
      </c>
      <c r="F40" s="60">
        <v>1151502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575751</v>
      </c>
      <c r="Y40" s="60">
        <v>-575751</v>
      </c>
      <c r="Z40" s="140">
        <v>-100</v>
      </c>
      <c r="AA40" s="155">
        <v>1151502</v>
      </c>
    </row>
    <row r="41" spans="1:27" ht="13.5">
      <c r="A41" s="138" t="s">
        <v>87</v>
      </c>
      <c r="B41" s="136"/>
      <c r="C41" s="155">
        <v>3643412</v>
      </c>
      <c r="D41" s="155"/>
      <c r="E41" s="156">
        <v>10263159</v>
      </c>
      <c r="F41" s="60">
        <v>10263159</v>
      </c>
      <c r="G41" s="60">
        <v>373902</v>
      </c>
      <c r="H41" s="60">
        <v>578562</v>
      </c>
      <c r="I41" s="60">
        <v>509389</v>
      </c>
      <c r="J41" s="60">
        <v>1461853</v>
      </c>
      <c r="K41" s="60">
        <v>637688</v>
      </c>
      <c r="L41" s="60">
        <v>761349</v>
      </c>
      <c r="M41" s="60">
        <v>592424</v>
      </c>
      <c r="N41" s="60">
        <v>1991461</v>
      </c>
      <c r="O41" s="60"/>
      <c r="P41" s="60"/>
      <c r="Q41" s="60"/>
      <c r="R41" s="60"/>
      <c r="S41" s="60"/>
      <c r="T41" s="60"/>
      <c r="U41" s="60"/>
      <c r="V41" s="60"/>
      <c r="W41" s="60">
        <v>3453314</v>
      </c>
      <c r="X41" s="60">
        <v>5131580</v>
      </c>
      <c r="Y41" s="60">
        <v>-1678266</v>
      </c>
      <c r="Z41" s="140">
        <v>-32.7</v>
      </c>
      <c r="AA41" s="155">
        <v>10263159</v>
      </c>
    </row>
    <row r="42" spans="1:27" ht="13.5">
      <c r="A42" s="135" t="s">
        <v>88</v>
      </c>
      <c r="B42" s="142"/>
      <c r="C42" s="153">
        <f aca="true" t="shared" si="8" ref="C42:Y42">SUM(C43:C46)</f>
        <v>2218590</v>
      </c>
      <c r="D42" s="153">
        <f>SUM(D43:D46)</f>
        <v>0</v>
      </c>
      <c r="E42" s="154">
        <f t="shared" si="8"/>
        <v>3012551</v>
      </c>
      <c r="F42" s="100">
        <f t="shared" si="8"/>
        <v>3012551</v>
      </c>
      <c r="G42" s="100">
        <f t="shared" si="8"/>
        <v>111834</v>
      </c>
      <c r="H42" s="100">
        <f t="shared" si="8"/>
        <v>118711</v>
      </c>
      <c r="I42" s="100">
        <f t="shared" si="8"/>
        <v>329385</v>
      </c>
      <c r="J42" s="100">
        <f t="shared" si="8"/>
        <v>559930</v>
      </c>
      <c r="K42" s="100">
        <f t="shared" si="8"/>
        <v>679693</v>
      </c>
      <c r="L42" s="100">
        <f t="shared" si="8"/>
        <v>170224</v>
      </c>
      <c r="M42" s="100">
        <f t="shared" si="8"/>
        <v>445007</v>
      </c>
      <c r="N42" s="100">
        <f t="shared" si="8"/>
        <v>1294924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1854854</v>
      </c>
      <c r="X42" s="100">
        <f t="shared" si="8"/>
        <v>1506276</v>
      </c>
      <c r="Y42" s="100">
        <f t="shared" si="8"/>
        <v>348578</v>
      </c>
      <c r="Z42" s="137">
        <f>+IF(X42&lt;&gt;0,+(Y42/X42)*100,0)</f>
        <v>23.141708425281955</v>
      </c>
      <c r="AA42" s="153">
        <f>SUM(AA43:AA46)</f>
        <v>3012551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66464</v>
      </c>
      <c r="D44" s="155"/>
      <c r="E44" s="156">
        <v>505000</v>
      </c>
      <c r="F44" s="60">
        <v>505000</v>
      </c>
      <c r="G44" s="60">
        <v>16725</v>
      </c>
      <c r="H44" s="60">
        <v>16725</v>
      </c>
      <c r="I44" s="60">
        <v>196823</v>
      </c>
      <c r="J44" s="60">
        <v>230273</v>
      </c>
      <c r="K44" s="60">
        <v>566640</v>
      </c>
      <c r="L44" s="60">
        <v>16725</v>
      </c>
      <c r="M44" s="60">
        <v>90185</v>
      </c>
      <c r="N44" s="60">
        <v>673550</v>
      </c>
      <c r="O44" s="60"/>
      <c r="P44" s="60"/>
      <c r="Q44" s="60"/>
      <c r="R44" s="60"/>
      <c r="S44" s="60"/>
      <c r="T44" s="60"/>
      <c r="U44" s="60"/>
      <c r="V44" s="60"/>
      <c r="W44" s="60">
        <v>903823</v>
      </c>
      <c r="X44" s="60">
        <v>252500</v>
      </c>
      <c r="Y44" s="60">
        <v>651323</v>
      </c>
      <c r="Z44" s="140">
        <v>257.95</v>
      </c>
      <c r="AA44" s="155">
        <v>505000</v>
      </c>
    </row>
    <row r="45" spans="1:27" ht="13.5">
      <c r="A45" s="138" t="s">
        <v>91</v>
      </c>
      <c r="B45" s="136"/>
      <c r="C45" s="157">
        <v>3865</v>
      </c>
      <c r="D45" s="157"/>
      <c r="E45" s="158">
        <v>458060</v>
      </c>
      <c r="F45" s="159">
        <v>458060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229030</v>
      </c>
      <c r="Y45" s="159">
        <v>-229030</v>
      </c>
      <c r="Z45" s="141">
        <v>-100</v>
      </c>
      <c r="AA45" s="157">
        <v>458060</v>
      </c>
    </row>
    <row r="46" spans="1:27" ht="13.5">
      <c r="A46" s="138" t="s">
        <v>92</v>
      </c>
      <c r="B46" s="136"/>
      <c r="C46" s="155">
        <v>2148261</v>
      </c>
      <c r="D46" s="155"/>
      <c r="E46" s="156">
        <v>2049491</v>
      </c>
      <c r="F46" s="60">
        <v>2049491</v>
      </c>
      <c r="G46" s="60">
        <v>95109</v>
      </c>
      <c r="H46" s="60">
        <v>101986</v>
      </c>
      <c r="I46" s="60">
        <v>132562</v>
      </c>
      <c r="J46" s="60">
        <v>329657</v>
      </c>
      <c r="K46" s="60">
        <v>113053</v>
      </c>
      <c r="L46" s="60">
        <v>153499</v>
      </c>
      <c r="M46" s="60">
        <v>354822</v>
      </c>
      <c r="N46" s="60">
        <v>621374</v>
      </c>
      <c r="O46" s="60"/>
      <c r="P46" s="60"/>
      <c r="Q46" s="60"/>
      <c r="R46" s="60"/>
      <c r="S46" s="60"/>
      <c r="T46" s="60"/>
      <c r="U46" s="60"/>
      <c r="V46" s="60"/>
      <c r="W46" s="60">
        <v>951031</v>
      </c>
      <c r="X46" s="60">
        <v>1024746</v>
      </c>
      <c r="Y46" s="60">
        <v>-73715</v>
      </c>
      <c r="Z46" s="140">
        <v>-7.19</v>
      </c>
      <c r="AA46" s="155">
        <v>2049491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275478796</v>
      </c>
      <c r="D48" s="168">
        <f>+D28+D32+D38+D42+D47</f>
        <v>0</v>
      </c>
      <c r="E48" s="169">
        <f t="shared" si="9"/>
        <v>175047420</v>
      </c>
      <c r="F48" s="73">
        <f t="shared" si="9"/>
        <v>175047420</v>
      </c>
      <c r="G48" s="73">
        <f t="shared" si="9"/>
        <v>8328256</v>
      </c>
      <c r="H48" s="73">
        <f t="shared" si="9"/>
        <v>10106006</v>
      </c>
      <c r="I48" s="73">
        <f t="shared" si="9"/>
        <v>10602273</v>
      </c>
      <c r="J48" s="73">
        <f t="shared" si="9"/>
        <v>29036535</v>
      </c>
      <c r="K48" s="73">
        <f t="shared" si="9"/>
        <v>11528581</v>
      </c>
      <c r="L48" s="73">
        <f t="shared" si="9"/>
        <v>13476972</v>
      </c>
      <c r="M48" s="73">
        <f t="shared" si="9"/>
        <v>11775209</v>
      </c>
      <c r="N48" s="73">
        <f t="shared" si="9"/>
        <v>36780762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65817297</v>
      </c>
      <c r="X48" s="73">
        <f t="shared" si="9"/>
        <v>87523712</v>
      </c>
      <c r="Y48" s="73">
        <f t="shared" si="9"/>
        <v>-21706415</v>
      </c>
      <c r="Z48" s="170">
        <f>+IF(X48&lt;&gt;0,+(Y48/X48)*100,0)</f>
        <v>-24.800610604815297</v>
      </c>
      <c r="AA48" s="168">
        <f>+AA28+AA32+AA38+AA42+AA47</f>
        <v>175047420</v>
      </c>
    </row>
    <row r="49" spans="1:27" ht="13.5">
      <c r="A49" s="148" t="s">
        <v>49</v>
      </c>
      <c r="B49" s="149"/>
      <c r="C49" s="171">
        <f aca="true" t="shared" si="10" ref="C49:Y49">+C25-C48</f>
        <v>14666712</v>
      </c>
      <c r="D49" s="171">
        <f>+D25-D48</f>
        <v>0</v>
      </c>
      <c r="E49" s="172">
        <f t="shared" si="10"/>
        <v>1355358</v>
      </c>
      <c r="F49" s="173">
        <f t="shared" si="10"/>
        <v>1355358</v>
      </c>
      <c r="G49" s="173">
        <f t="shared" si="10"/>
        <v>49912636</v>
      </c>
      <c r="H49" s="173">
        <f t="shared" si="10"/>
        <v>-5168252</v>
      </c>
      <c r="I49" s="173">
        <f t="shared" si="10"/>
        <v>-8771695</v>
      </c>
      <c r="J49" s="173">
        <f t="shared" si="10"/>
        <v>35972689</v>
      </c>
      <c r="K49" s="173">
        <f t="shared" si="10"/>
        <v>-7388441</v>
      </c>
      <c r="L49" s="173">
        <f t="shared" si="10"/>
        <v>33712524</v>
      </c>
      <c r="M49" s="173">
        <f t="shared" si="10"/>
        <v>-7793560</v>
      </c>
      <c r="N49" s="173">
        <f t="shared" si="10"/>
        <v>18530523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54503212</v>
      </c>
      <c r="X49" s="173">
        <f>IF(F25=F48,0,X25-X48)</f>
        <v>677677</v>
      </c>
      <c r="Y49" s="173">
        <f t="shared" si="10"/>
        <v>53825535</v>
      </c>
      <c r="Z49" s="174">
        <f>+IF(X49&lt;&gt;0,+(Y49/X49)*100,0)</f>
        <v>7942.653358458381</v>
      </c>
      <c r="AA49" s="171">
        <f>+AA25-AA48</f>
        <v>1355358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1774763</v>
      </c>
      <c r="D12" s="155">
        <v>0</v>
      </c>
      <c r="E12" s="156">
        <v>1889190</v>
      </c>
      <c r="F12" s="60">
        <v>1889190</v>
      </c>
      <c r="G12" s="60">
        <v>324867</v>
      </c>
      <c r="H12" s="60">
        <v>65070</v>
      </c>
      <c r="I12" s="60">
        <v>183928</v>
      </c>
      <c r="J12" s="60">
        <v>573865</v>
      </c>
      <c r="K12" s="60">
        <v>109102</v>
      </c>
      <c r="L12" s="60">
        <v>68044</v>
      </c>
      <c r="M12" s="60">
        <v>80806</v>
      </c>
      <c r="N12" s="60">
        <v>257952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831817</v>
      </c>
      <c r="X12" s="60">
        <v>944595</v>
      </c>
      <c r="Y12" s="60">
        <v>-112778</v>
      </c>
      <c r="Z12" s="140">
        <v>-11.94</v>
      </c>
      <c r="AA12" s="155">
        <v>1889190</v>
      </c>
    </row>
    <row r="13" spans="1:27" ht="13.5">
      <c r="A13" s="181" t="s">
        <v>109</v>
      </c>
      <c r="B13" s="185"/>
      <c r="C13" s="155">
        <v>3432586</v>
      </c>
      <c r="D13" s="155">
        <v>0</v>
      </c>
      <c r="E13" s="156">
        <v>2050635</v>
      </c>
      <c r="F13" s="60">
        <v>2050635</v>
      </c>
      <c r="G13" s="60">
        <v>159186</v>
      </c>
      <c r="H13" s="60">
        <v>640979</v>
      </c>
      <c r="I13" s="60">
        <v>464071</v>
      </c>
      <c r="J13" s="60">
        <v>1264236</v>
      </c>
      <c r="K13" s="60">
        <v>95730</v>
      </c>
      <c r="L13" s="60">
        <v>349772</v>
      </c>
      <c r="M13" s="60">
        <v>249700</v>
      </c>
      <c r="N13" s="60">
        <v>695202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1959438</v>
      </c>
      <c r="X13" s="60">
        <v>1025318</v>
      </c>
      <c r="Y13" s="60">
        <v>934120</v>
      </c>
      <c r="Z13" s="140">
        <v>91.11</v>
      </c>
      <c r="AA13" s="155">
        <v>2050635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14111206</v>
      </c>
      <c r="D18" s="155">
        <v>0</v>
      </c>
      <c r="E18" s="156">
        <v>13779578</v>
      </c>
      <c r="F18" s="60">
        <v>13779578</v>
      </c>
      <c r="G18" s="60">
        <v>1789473</v>
      </c>
      <c r="H18" s="60">
        <v>1123556</v>
      </c>
      <c r="I18" s="60">
        <v>0</v>
      </c>
      <c r="J18" s="60">
        <v>2913029</v>
      </c>
      <c r="K18" s="60">
        <v>2070175</v>
      </c>
      <c r="L18" s="60">
        <v>1035088</v>
      </c>
      <c r="M18" s="60">
        <v>1035088</v>
      </c>
      <c r="N18" s="60">
        <v>4140351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7053380</v>
      </c>
      <c r="X18" s="60">
        <v>6889789</v>
      </c>
      <c r="Y18" s="60">
        <v>163591</v>
      </c>
      <c r="Z18" s="140">
        <v>2.37</v>
      </c>
      <c r="AA18" s="155">
        <v>13779578</v>
      </c>
    </row>
    <row r="19" spans="1:27" ht="13.5">
      <c r="A19" s="181" t="s">
        <v>34</v>
      </c>
      <c r="B19" s="185"/>
      <c r="C19" s="155">
        <v>128949000</v>
      </c>
      <c r="D19" s="155">
        <v>0</v>
      </c>
      <c r="E19" s="156">
        <v>133413000</v>
      </c>
      <c r="F19" s="60">
        <v>133413000</v>
      </c>
      <c r="G19" s="60">
        <v>55279000</v>
      </c>
      <c r="H19" s="60">
        <v>1894000</v>
      </c>
      <c r="I19" s="60">
        <v>0</v>
      </c>
      <c r="J19" s="60">
        <v>57173000</v>
      </c>
      <c r="K19" s="60">
        <v>0</v>
      </c>
      <c r="L19" s="60">
        <v>43523000</v>
      </c>
      <c r="M19" s="60">
        <v>0</v>
      </c>
      <c r="N19" s="60">
        <v>43523000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100696000</v>
      </c>
      <c r="X19" s="60">
        <v>66706500</v>
      </c>
      <c r="Y19" s="60">
        <v>33989500</v>
      </c>
      <c r="Z19" s="140">
        <v>50.95</v>
      </c>
      <c r="AA19" s="155">
        <v>133413000</v>
      </c>
    </row>
    <row r="20" spans="1:27" ht="13.5">
      <c r="A20" s="181" t="s">
        <v>35</v>
      </c>
      <c r="B20" s="185"/>
      <c r="C20" s="155">
        <v>141877953</v>
      </c>
      <c r="D20" s="155">
        <v>0</v>
      </c>
      <c r="E20" s="156">
        <v>17270375</v>
      </c>
      <c r="F20" s="54">
        <v>17270375</v>
      </c>
      <c r="G20" s="54">
        <v>688366</v>
      </c>
      <c r="H20" s="54">
        <v>1214149</v>
      </c>
      <c r="I20" s="54">
        <v>1182579</v>
      </c>
      <c r="J20" s="54">
        <v>3085094</v>
      </c>
      <c r="K20" s="54">
        <v>1865133</v>
      </c>
      <c r="L20" s="54">
        <v>2213592</v>
      </c>
      <c r="M20" s="54">
        <v>2616055</v>
      </c>
      <c r="N20" s="54">
        <v>6694780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9779874</v>
      </c>
      <c r="X20" s="54">
        <v>8635188</v>
      </c>
      <c r="Y20" s="54">
        <v>1144686</v>
      </c>
      <c r="Z20" s="184">
        <v>13.26</v>
      </c>
      <c r="AA20" s="130">
        <v>17270375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8000000</v>
      </c>
      <c r="F21" s="60">
        <v>8000000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4000000</v>
      </c>
      <c r="Y21" s="60">
        <v>-4000000</v>
      </c>
      <c r="Z21" s="140">
        <v>-100</v>
      </c>
      <c r="AA21" s="155">
        <v>8000000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290145508</v>
      </c>
      <c r="D22" s="188">
        <f>SUM(D5:D21)</f>
        <v>0</v>
      </c>
      <c r="E22" s="189">
        <f t="shared" si="0"/>
        <v>176402778</v>
      </c>
      <c r="F22" s="190">
        <f t="shared" si="0"/>
        <v>176402778</v>
      </c>
      <c r="G22" s="190">
        <f t="shared" si="0"/>
        <v>58240892</v>
      </c>
      <c r="H22" s="190">
        <f t="shared" si="0"/>
        <v>4937754</v>
      </c>
      <c r="I22" s="190">
        <f t="shared" si="0"/>
        <v>1830578</v>
      </c>
      <c r="J22" s="190">
        <f t="shared" si="0"/>
        <v>65009224</v>
      </c>
      <c r="K22" s="190">
        <f t="shared" si="0"/>
        <v>4140140</v>
      </c>
      <c r="L22" s="190">
        <f t="shared" si="0"/>
        <v>47189496</v>
      </c>
      <c r="M22" s="190">
        <f t="shared" si="0"/>
        <v>3981649</v>
      </c>
      <c r="N22" s="190">
        <f t="shared" si="0"/>
        <v>55311285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120320509</v>
      </c>
      <c r="X22" s="190">
        <f t="shared" si="0"/>
        <v>88201390</v>
      </c>
      <c r="Y22" s="190">
        <f t="shared" si="0"/>
        <v>32119119</v>
      </c>
      <c r="Z22" s="191">
        <f>+IF(X22&lt;&gt;0,+(Y22/X22)*100,0)</f>
        <v>36.41566079627543</v>
      </c>
      <c r="AA22" s="188">
        <f>SUM(AA5:AA21)</f>
        <v>176402778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91463262</v>
      </c>
      <c r="D25" s="155">
        <v>0</v>
      </c>
      <c r="E25" s="156">
        <v>91951705</v>
      </c>
      <c r="F25" s="60">
        <v>91951705</v>
      </c>
      <c r="G25" s="60">
        <v>6663317</v>
      </c>
      <c r="H25" s="60">
        <v>6854321</v>
      </c>
      <c r="I25" s="60">
        <v>6846319</v>
      </c>
      <c r="J25" s="60">
        <v>20363957</v>
      </c>
      <c r="K25" s="60">
        <v>6672545</v>
      </c>
      <c r="L25" s="60">
        <v>10003638</v>
      </c>
      <c r="M25" s="60">
        <v>7224085</v>
      </c>
      <c r="N25" s="60">
        <v>23900268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44264225</v>
      </c>
      <c r="X25" s="60">
        <v>45975853</v>
      </c>
      <c r="Y25" s="60">
        <v>-1711628</v>
      </c>
      <c r="Z25" s="140">
        <v>-3.72</v>
      </c>
      <c r="AA25" s="155">
        <v>91951705</v>
      </c>
    </row>
    <row r="26" spans="1:27" ht="13.5">
      <c r="A26" s="183" t="s">
        <v>38</v>
      </c>
      <c r="B26" s="182"/>
      <c r="C26" s="155">
        <v>6747342</v>
      </c>
      <c r="D26" s="155">
        <v>0</v>
      </c>
      <c r="E26" s="156">
        <v>6953824</v>
      </c>
      <c r="F26" s="60">
        <v>6953824</v>
      </c>
      <c r="G26" s="60">
        <v>537374</v>
      </c>
      <c r="H26" s="60">
        <v>542433</v>
      </c>
      <c r="I26" s="60">
        <v>591818</v>
      </c>
      <c r="J26" s="60">
        <v>1671625</v>
      </c>
      <c r="K26" s="60">
        <v>556420</v>
      </c>
      <c r="L26" s="60">
        <v>568148</v>
      </c>
      <c r="M26" s="60">
        <v>557618</v>
      </c>
      <c r="N26" s="60">
        <v>1682186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3353811</v>
      </c>
      <c r="X26" s="60">
        <v>3476912</v>
      </c>
      <c r="Y26" s="60">
        <v>-123101</v>
      </c>
      <c r="Z26" s="140">
        <v>-3.54</v>
      </c>
      <c r="AA26" s="155">
        <v>6953824</v>
      </c>
    </row>
    <row r="27" spans="1:27" ht="13.5">
      <c r="A27" s="183" t="s">
        <v>118</v>
      </c>
      <c r="B27" s="182"/>
      <c r="C27" s="155">
        <v>2042881</v>
      </c>
      <c r="D27" s="155">
        <v>0</v>
      </c>
      <c r="E27" s="156">
        <v>650000</v>
      </c>
      <c r="F27" s="60">
        <v>650000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325000</v>
      </c>
      <c r="Y27" s="60">
        <v>-325000</v>
      </c>
      <c r="Z27" s="140">
        <v>-100</v>
      </c>
      <c r="AA27" s="155">
        <v>650000</v>
      </c>
    </row>
    <row r="28" spans="1:27" ht="13.5">
      <c r="A28" s="183" t="s">
        <v>39</v>
      </c>
      <c r="B28" s="182"/>
      <c r="C28" s="155">
        <v>5143592</v>
      </c>
      <c r="D28" s="155">
        <v>0</v>
      </c>
      <c r="E28" s="156">
        <v>8135841</v>
      </c>
      <c r="F28" s="60">
        <v>8135841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4067921</v>
      </c>
      <c r="Y28" s="60">
        <v>-4067921</v>
      </c>
      <c r="Z28" s="140">
        <v>-100</v>
      </c>
      <c r="AA28" s="155">
        <v>8135841</v>
      </c>
    </row>
    <row r="29" spans="1:27" ht="13.5">
      <c r="A29" s="183" t="s">
        <v>40</v>
      </c>
      <c r="B29" s="182"/>
      <c r="C29" s="155">
        <v>285709</v>
      </c>
      <c r="D29" s="155">
        <v>0</v>
      </c>
      <c r="E29" s="156">
        <v>584840</v>
      </c>
      <c r="F29" s="60">
        <v>584840</v>
      </c>
      <c r="G29" s="60">
        <v>0</v>
      </c>
      <c r="H29" s="60">
        <v>0</v>
      </c>
      <c r="I29" s="60">
        <v>122820</v>
      </c>
      <c r="J29" s="60">
        <v>122820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122820</v>
      </c>
      <c r="X29" s="60">
        <v>292420</v>
      </c>
      <c r="Y29" s="60">
        <v>-169600</v>
      </c>
      <c r="Z29" s="140">
        <v>-58</v>
      </c>
      <c r="AA29" s="155">
        <v>584840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3119135</v>
      </c>
      <c r="D31" s="155">
        <v>0</v>
      </c>
      <c r="E31" s="156">
        <v>4940900</v>
      </c>
      <c r="F31" s="60">
        <v>4940900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2470450</v>
      </c>
      <c r="Y31" s="60">
        <v>-2470450</v>
      </c>
      <c r="Z31" s="140">
        <v>-100</v>
      </c>
      <c r="AA31" s="155">
        <v>4940900</v>
      </c>
    </row>
    <row r="32" spans="1:27" ht="13.5">
      <c r="A32" s="183" t="s">
        <v>121</v>
      </c>
      <c r="B32" s="182"/>
      <c r="C32" s="155">
        <v>6363033</v>
      </c>
      <c r="D32" s="155">
        <v>0</v>
      </c>
      <c r="E32" s="156">
        <v>11330391</v>
      </c>
      <c r="F32" s="60">
        <v>11330391</v>
      </c>
      <c r="G32" s="60">
        <v>498063</v>
      </c>
      <c r="H32" s="60">
        <v>554195</v>
      </c>
      <c r="I32" s="60">
        <v>806754</v>
      </c>
      <c r="J32" s="60">
        <v>1859012</v>
      </c>
      <c r="K32" s="60">
        <v>579557</v>
      </c>
      <c r="L32" s="60">
        <v>891257</v>
      </c>
      <c r="M32" s="60">
        <v>818327</v>
      </c>
      <c r="N32" s="60">
        <v>2289141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4148153</v>
      </c>
      <c r="X32" s="60">
        <v>5665196</v>
      </c>
      <c r="Y32" s="60">
        <v>-1517043</v>
      </c>
      <c r="Z32" s="140">
        <v>-26.78</v>
      </c>
      <c r="AA32" s="155">
        <v>11330391</v>
      </c>
    </row>
    <row r="33" spans="1:27" ht="13.5">
      <c r="A33" s="183" t="s">
        <v>42</v>
      </c>
      <c r="B33" s="182"/>
      <c r="C33" s="155">
        <v>11523713</v>
      </c>
      <c r="D33" s="155">
        <v>0</v>
      </c>
      <c r="E33" s="156">
        <v>3775000</v>
      </c>
      <c r="F33" s="60">
        <v>3775000</v>
      </c>
      <c r="G33" s="60">
        <v>102203</v>
      </c>
      <c r="H33" s="60">
        <v>275312</v>
      </c>
      <c r="I33" s="60">
        <v>209431</v>
      </c>
      <c r="J33" s="60">
        <v>586946</v>
      </c>
      <c r="K33" s="60">
        <v>314064</v>
      </c>
      <c r="L33" s="60">
        <v>296676</v>
      </c>
      <c r="M33" s="60">
        <v>339341</v>
      </c>
      <c r="N33" s="60">
        <v>950081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1537027</v>
      </c>
      <c r="X33" s="60">
        <v>1887500</v>
      </c>
      <c r="Y33" s="60">
        <v>-350473</v>
      </c>
      <c r="Z33" s="140">
        <v>-18.57</v>
      </c>
      <c r="AA33" s="155">
        <v>3775000</v>
      </c>
    </row>
    <row r="34" spans="1:27" ht="13.5">
      <c r="A34" s="183" t="s">
        <v>43</v>
      </c>
      <c r="B34" s="182"/>
      <c r="C34" s="155">
        <v>148399066</v>
      </c>
      <c r="D34" s="155">
        <v>0</v>
      </c>
      <c r="E34" s="156">
        <v>46724919</v>
      </c>
      <c r="F34" s="60">
        <v>46724919</v>
      </c>
      <c r="G34" s="60">
        <v>527299</v>
      </c>
      <c r="H34" s="60">
        <v>1879745</v>
      </c>
      <c r="I34" s="60">
        <v>2025131</v>
      </c>
      <c r="J34" s="60">
        <v>4432175</v>
      </c>
      <c r="K34" s="60">
        <v>3405995</v>
      </c>
      <c r="L34" s="60">
        <v>1717253</v>
      </c>
      <c r="M34" s="60">
        <v>2835838</v>
      </c>
      <c r="N34" s="60">
        <v>7959086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12391261</v>
      </c>
      <c r="X34" s="60">
        <v>23362460</v>
      </c>
      <c r="Y34" s="60">
        <v>-10971199</v>
      </c>
      <c r="Z34" s="140">
        <v>-46.96</v>
      </c>
      <c r="AA34" s="155">
        <v>46724919</v>
      </c>
    </row>
    <row r="35" spans="1:27" ht="13.5">
      <c r="A35" s="181" t="s">
        <v>122</v>
      </c>
      <c r="B35" s="185"/>
      <c r="C35" s="155">
        <v>391063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275478796</v>
      </c>
      <c r="D36" s="188">
        <f>SUM(D25:D35)</f>
        <v>0</v>
      </c>
      <c r="E36" s="189">
        <f t="shared" si="1"/>
        <v>175047420</v>
      </c>
      <c r="F36" s="190">
        <f t="shared" si="1"/>
        <v>175047420</v>
      </c>
      <c r="G36" s="190">
        <f t="shared" si="1"/>
        <v>8328256</v>
      </c>
      <c r="H36" s="190">
        <f t="shared" si="1"/>
        <v>10106006</v>
      </c>
      <c r="I36" s="190">
        <f t="shared" si="1"/>
        <v>10602273</v>
      </c>
      <c r="J36" s="190">
        <f t="shared" si="1"/>
        <v>29036535</v>
      </c>
      <c r="K36" s="190">
        <f t="shared" si="1"/>
        <v>11528581</v>
      </c>
      <c r="L36" s="190">
        <f t="shared" si="1"/>
        <v>13476972</v>
      </c>
      <c r="M36" s="190">
        <f t="shared" si="1"/>
        <v>11775209</v>
      </c>
      <c r="N36" s="190">
        <f t="shared" si="1"/>
        <v>36780762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65817297</v>
      </c>
      <c r="X36" s="190">
        <f t="shared" si="1"/>
        <v>87523712</v>
      </c>
      <c r="Y36" s="190">
        <f t="shared" si="1"/>
        <v>-21706415</v>
      </c>
      <c r="Z36" s="191">
        <f>+IF(X36&lt;&gt;0,+(Y36/X36)*100,0)</f>
        <v>-24.800610604815297</v>
      </c>
      <c r="AA36" s="188">
        <f>SUM(AA25:AA35)</f>
        <v>175047420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14666712</v>
      </c>
      <c r="D38" s="199">
        <f>+D22-D36</f>
        <v>0</v>
      </c>
      <c r="E38" s="200">
        <f t="shared" si="2"/>
        <v>1355358</v>
      </c>
      <c r="F38" s="106">
        <f t="shared" si="2"/>
        <v>1355358</v>
      </c>
      <c r="G38" s="106">
        <f t="shared" si="2"/>
        <v>49912636</v>
      </c>
      <c r="H38" s="106">
        <f t="shared" si="2"/>
        <v>-5168252</v>
      </c>
      <c r="I38" s="106">
        <f t="shared" si="2"/>
        <v>-8771695</v>
      </c>
      <c r="J38" s="106">
        <f t="shared" si="2"/>
        <v>35972689</v>
      </c>
      <c r="K38" s="106">
        <f t="shared" si="2"/>
        <v>-7388441</v>
      </c>
      <c r="L38" s="106">
        <f t="shared" si="2"/>
        <v>33712524</v>
      </c>
      <c r="M38" s="106">
        <f t="shared" si="2"/>
        <v>-7793560</v>
      </c>
      <c r="N38" s="106">
        <f t="shared" si="2"/>
        <v>18530523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54503212</v>
      </c>
      <c r="X38" s="106">
        <f>IF(F22=F36,0,X22-X36)</f>
        <v>677678</v>
      </c>
      <c r="Y38" s="106">
        <f t="shared" si="2"/>
        <v>53825534</v>
      </c>
      <c r="Z38" s="201">
        <f>+IF(X38&lt;&gt;0,+(Y38/X38)*100,0)</f>
        <v>7942.641490501389</v>
      </c>
      <c r="AA38" s="199">
        <f>+AA22-AA36</f>
        <v>1355358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14666712</v>
      </c>
      <c r="D42" s="206">
        <f>SUM(D38:D41)</f>
        <v>0</v>
      </c>
      <c r="E42" s="207">
        <f t="shared" si="3"/>
        <v>1355358</v>
      </c>
      <c r="F42" s="88">
        <f t="shared" si="3"/>
        <v>1355358</v>
      </c>
      <c r="G42" s="88">
        <f t="shared" si="3"/>
        <v>49912636</v>
      </c>
      <c r="H42" s="88">
        <f t="shared" si="3"/>
        <v>-5168252</v>
      </c>
      <c r="I42" s="88">
        <f t="shared" si="3"/>
        <v>-8771695</v>
      </c>
      <c r="J42" s="88">
        <f t="shared" si="3"/>
        <v>35972689</v>
      </c>
      <c r="K42" s="88">
        <f t="shared" si="3"/>
        <v>-7388441</v>
      </c>
      <c r="L42" s="88">
        <f t="shared" si="3"/>
        <v>33712524</v>
      </c>
      <c r="M42" s="88">
        <f t="shared" si="3"/>
        <v>-7793560</v>
      </c>
      <c r="N42" s="88">
        <f t="shared" si="3"/>
        <v>18530523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54503212</v>
      </c>
      <c r="X42" s="88">
        <f t="shared" si="3"/>
        <v>677678</v>
      </c>
      <c r="Y42" s="88">
        <f t="shared" si="3"/>
        <v>53825534</v>
      </c>
      <c r="Z42" s="208">
        <f>+IF(X42&lt;&gt;0,+(Y42/X42)*100,0)</f>
        <v>7942.641490501389</v>
      </c>
      <c r="AA42" s="206">
        <f>SUM(AA38:AA41)</f>
        <v>1355358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14666712</v>
      </c>
      <c r="D44" s="210">
        <f>+D42-D43</f>
        <v>0</v>
      </c>
      <c r="E44" s="211">
        <f t="shared" si="4"/>
        <v>1355358</v>
      </c>
      <c r="F44" s="77">
        <f t="shared" si="4"/>
        <v>1355358</v>
      </c>
      <c r="G44" s="77">
        <f t="shared" si="4"/>
        <v>49912636</v>
      </c>
      <c r="H44" s="77">
        <f t="shared" si="4"/>
        <v>-5168252</v>
      </c>
      <c r="I44" s="77">
        <f t="shared" si="4"/>
        <v>-8771695</v>
      </c>
      <c r="J44" s="77">
        <f t="shared" si="4"/>
        <v>35972689</v>
      </c>
      <c r="K44" s="77">
        <f t="shared" si="4"/>
        <v>-7388441</v>
      </c>
      <c r="L44" s="77">
        <f t="shared" si="4"/>
        <v>33712524</v>
      </c>
      <c r="M44" s="77">
        <f t="shared" si="4"/>
        <v>-7793560</v>
      </c>
      <c r="N44" s="77">
        <f t="shared" si="4"/>
        <v>18530523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54503212</v>
      </c>
      <c r="X44" s="77">
        <f t="shared" si="4"/>
        <v>677678</v>
      </c>
      <c r="Y44" s="77">
        <f t="shared" si="4"/>
        <v>53825534</v>
      </c>
      <c r="Z44" s="212">
        <f>+IF(X44&lt;&gt;0,+(Y44/X44)*100,0)</f>
        <v>7942.641490501389</v>
      </c>
      <c r="AA44" s="210">
        <f>+AA42-AA43</f>
        <v>1355358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14666712</v>
      </c>
      <c r="D46" s="206">
        <f>SUM(D44:D45)</f>
        <v>0</v>
      </c>
      <c r="E46" s="207">
        <f t="shared" si="5"/>
        <v>1355358</v>
      </c>
      <c r="F46" s="88">
        <f t="shared" si="5"/>
        <v>1355358</v>
      </c>
      <c r="G46" s="88">
        <f t="shared" si="5"/>
        <v>49912636</v>
      </c>
      <c r="H46" s="88">
        <f t="shared" si="5"/>
        <v>-5168252</v>
      </c>
      <c r="I46" s="88">
        <f t="shared" si="5"/>
        <v>-8771695</v>
      </c>
      <c r="J46" s="88">
        <f t="shared" si="5"/>
        <v>35972689</v>
      </c>
      <c r="K46" s="88">
        <f t="shared" si="5"/>
        <v>-7388441</v>
      </c>
      <c r="L46" s="88">
        <f t="shared" si="5"/>
        <v>33712524</v>
      </c>
      <c r="M46" s="88">
        <f t="shared" si="5"/>
        <v>-7793560</v>
      </c>
      <c r="N46" s="88">
        <f t="shared" si="5"/>
        <v>18530523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54503212</v>
      </c>
      <c r="X46" s="88">
        <f t="shared" si="5"/>
        <v>677678</v>
      </c>
      <c r="Y46" s="88">
        <f t="shared" si="5"/>
        <v>53825534</v>
      </c>
      <c r="Z46" s="208">
        <f>+IF(X46&lt;&gt;0,+(Y46/X46)*100,0)</f>
        <v>7942.641490501389</v>
      </c>
      <c r="AA46" s="206">
        <f>SUM(AA44:AA45)</f>
        <v>1355358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14666712</v>
      </c>
      <c r="D48" s="217">
        <f>SUM(D46:D47)</f>
        <v>0</v>
      </c>
      <c r="E48" s="218">
        <f t="shared" si="6"/>
        <v>1355358</v>
      </c>
      <c r="F48" s="219">
        <f t="shared" si="6"/>
        <v>1355358</v>
      </c>
      <c r="G48" s="219">
        <f t="shared" si="6"/>
        <v>49912636</v>
      </c>
      <c r="H48" s="220">
        <f t="shared" si="6"/>
        <v>-5168252</v>
      </c>
      <c r="I48" s="220">
        <f t="shared" si="6"/>
        <v>-8771695</v>
      </c>
      <c r="J48" s="220">
        <f t="shared" si="6"/>
        <v>35972689</v>
      </c>
      <c r="K48" s="220">
        <f t="shared" si="6"/>
        <v>-7388441</v>
      </c>
      <c r="L48" s="220">
        <f t="shared" si="6"/>
        <v>33712524</v>
      </c>
      <c r="M48" s="219">
        <f t="shared" si="6"/>
        <v>-7793560</v>
      </c>
      <c r="N48" s="219">
        <f t="shared" si="6"/>
        <v>18530523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54503212</v>
      </c>
      <c r="X48" s="220">
        <f t="shared" si="6"/>
        <v>677678</v>
      </c>
      <c r="Y48" s="220">
        <f t="shared" si="6"/>
        <v>53825534</v>
      </c>
      <c r="Z48" s="221">
        <f>+IF(X48&lt;&gt;0,+(Y48/X48)*100,0)</f>
        <v>7942.641490501389</v>
      </c>
      <c r="AA48" s="222">
        <f>SUM(AA46:AA47)</f>
        <v>1355358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554247</v>
      </c>
      <c r="D5" s="153">
        <f>SUM(D6:D8)</f>
        <v>0</v>
      </c>
      <c r="E5" s="154">
        <f t="shared" si="0"/>
        <v>225000</v>
      </c>
      <c r="F5" s="100">
        <f t="shared" si="0"/>
        <v>225000</v>
      </c>
      <c r="G5" s="100">
        <f t="shared" si="0"/>
        <v>0</v>
      </c>
      <c r="H5" s="100">
        <f t="shared" si="0"/>
        <v>0</v>
      </c>
      <c r="I5" s="100">
        <f t="shared" si="0"/>
        <v>3542</v>
      </c>
      <c r="J5" s="100">
        <f t="shared" si="0"/>
        <v>3542</v>
      </c>
      <c r="K5" s="100">
        <f t="shared" si="0"/>
        <v>594</v>
      </c>
      <c r="L5" s="100">
        <f t="shared" si="0"/>
        <v>0</v>
      </c>
      <c r="M5" s="100">
        <f t="shared" si="0"/>
        <v>96404</v>
      </c>
      <c r="N5" s="100">
        <f t="shared" si="0"/>
        <v>96998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100540</v>
      </c>
      <c r="X5" s="100">
        <f t="shared" si="0"/>
        <v>112500</v>
      </c>
      <c r="Y5" s="100">
        <f t="shared" si="0"/>
        <v>-11960</v>
      </c>
      <c r="Z5" s="137">
        <f>+IF(X5&lt;&gt;0,+(Y5/X5)*100,0)</f>
        <v>-10.63111111111111</v>
      </c>
      <c r="AA5" s="153">
        <f>SUM(AA6:AA8)</f>
        <v>225000</v>
      </c>
    </row>
    <row r="6" spans="1:27" ht="13.5">
      <c r="A6" s="138" t="s">
        <v>75</v>
      </c>
      <c r="B6" s="136"/>
      <c r="C6" s="155">
        <v>313496</v>
      </c>
      <c r="D6" s="155"/>
      <c r="E6" s="156">
        <v>25000</v>
      </c>
      <c r="F6" s="60">
        <v>25000</v>
      </c>
      <c r="G6" s="60"/>
      <c r="H6" s="60"/>
      <c r="I6" s="60"/>
      <c r="J6" s="60"/>
      <c r="K6" s="60">
        <v>888</v>
      </c>
      <c r="L6" s="60"/>
      <c r="M6" s="60"/>
      <c r="N6" s="60">
        <v>888</v>
      </c>
      <c r="O6" s="60"/>
      <c r="P6" s="60"/>
      <c r="Q6" s="60"/>
      <c r="R6" s="60"/>
      <c r="S6" s="60"/>
      <c r="T6" s="60"/>
      <c r="U6" s="60"/>
      <c r="V6" s="60"/>
      <c r="W6" s="60">
        <v>888</v>
      </c>
      <c r="X6" s="60">
        <v>12500</v>
      </c>
      <c r="Y6" s="60">
        <v>-11612</v>
      </c>
      <c r="Z6" s="140">
        <v>-92.9</v>
      </c>
      <c r="AA6" s="62">
        <v>25000</v>
      </c>
    </row>
    <row r="7" spans="1:27" ht="13.5">
      <c r="A7" s="138" t="s">
        <v>76</v>
      </c>
      <c r="B7" s="136"/>
      <c r="C7" s="157">
        <v>22999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217752</v>
      </c>
      <c r="D8" s="155"/>
      <c r="E8" s="156">
        <v>200000</v>
      </c>
      <c r="F8" s="60">
        <v>200000</v>
      </c>
      <c r="G8" s="60"/>
      <c r="H8" s="60"/>
      <c r="I8" s="60">
        <v>3542</v>
      </c>
      <c r="J8" s="60">
        <v>3542</v>
      </c>
      <c r="K8" s="60">
        <v>-294</v>
      </c>
      <c r="L8" s="60"/>
      <c r="M8" s="60">
        <v>96404</v>
      </c>
      <c r="N8" s="60">
        <v>96110</v>
      </c>
      <c r="O8" s="60"/>
      <c r="P8" s="60"/>
      <c r="Q8" s="60"/>
      <c r="R8" s="60"/>
      <c r="S8" s="60"/>
      <c r="T8" s="60"/>
      <c r="U8" s="60"/>
      <c r="V8" s="60"/>
      <c r="W8" s="60">
        <v>99652</v>
      </c>
      <c r="X8" s="60">
        <v>100000</v>
      </c>
      <c r="Y8" s="60">
        <v>-348</v>
      </c>
      <c r="Z8" s="140">
        <v>-0.35</v>
      </c>
      <c r="AA8" s="62">
        <v>200000</v>
      </c>
    </row>
    <row r="9" spans="1:27" ht="13.5">
      <c r="A9" s="135" t="s">
        <v>78</v>
      </c>
      <c r="B9" s="136"/>
      <c r="C9" s="153">
        <f aca="true" t="shared" si="1" ref="C9:Y9">SUM(C10:C14)</f>
        <v>311702</v>
      </c>
      <c r="D9" s="153">
        <f>SUM(D10:D14)</f>
        <v>0</v>
      </c>
      <c r="E9" s="154">
        <f t="shared" si="1"/>
        <v>650000</v>
      </c>
      <c r="F9" s="100">
        <f t="shared" si="1"/>
        <v>650000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325000</v>
      </c>
      <c r="Y9" s="100">
        <f t="shared" si="1"/>
        <v>-325000</v>
      </c>
      <c r="Z9" s="137">
        <f>+IF(X9&lt;&gt;0,+(Y9/X9)*100,0)</f>
        <v>-100</v>
      </c>
      <c r="AA9" s="102">
        <f>SUM(AA10:AA14)</f>
        <v>650000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72979</v>
      </c>
      <c r="D11" s="155"/>
      <c r="E11" s="156">
        <v>250000</v>
      </c>
      <c r="F11" s="60">
        <v>250000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125000</v>
      </c>
      <c r="Y11" s="60">
        <v>-125000</v>
      </c>
      <c r="Z11" s="140">
        <v>-100</v>
      </c>
      <c r="AA11" s="62">
        <v>250000</v>
      </c>
    </row>
    <row r="12" spans="1:27" ht="13.5">
      <c r="A12" s="138" t="s">
        <v>81</v>
      </c>
      <c r="B12" s="136"/>
      <c r="C12" s="155">
        <v>177947</v>
      </c>
      <c r="D12" s="155"/>
      <c r="E12" s="156">
        <v>400000</v>
      </c>
      <c r="F12" s="60">
        <v>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200000</v>
      </c>
      <c r="Y12" s="60">
        <v>-200000</v>
      </c>
      <c r="Z12" s="140">
        <v>-100</v>
      </c>
      <c r="AA12" s="62">
        <v>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60776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800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9007</v>
      </c>
      <c r="D19" s="153">
        <f>SUM(D20:D23)</f>
        <v>0</v>
      </c>
      <c r="E19" s="154">
        <f t="shared" si="3"/>
        <v>8000000</v>
      </c>
      <c r="F19" s="100">
        <f t="shared" si="3"/>
        <v>8000000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4000000</v>
      </c>
      <c r="Y19" s="100">
        <f t="shared" si="3"/>
        <v>-4000000</v>
      </c>
      <c r="Z19" s="137">
        <f>+IF(X19&lt;&gt;0,+(Y19/X19)*100,0)</f>
        <v>-100</v>
      </c>
      <c r="AA19" s="102">
        <f>SUM(AA20:AA23)</f>
        <v>8000000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9007</v>
      </c>
      <c r="D23" s="155"/>
      <c r="E23" s="156">
        <v>8000000</v>
      </c>
      <c r="F23" s="60">
        <v>8000000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4000000</v>
      </c>
      <c r="Y23" s="60">
        <v>-4000000</v>
      </c>
      <c r="Z23" s="140">
        <v>-100</v>
      </c>
      <c r="AA23" s="62">
        <v>8000000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875756</v>
      </c>
      <c r="D25" s="217">
        <f>+D5+D9+D15+D19+D24</f>
        <v>0</v>
      </c>
      <c r="E25" s="230">
        <f t="shared" si="4"/>
        <v>8875000</v>
      </c>
      <c r="F25" s="219">
        <f t="shared" si="4"/>
        <v>8875000</v>
      </c>
      <c r="G25" s="219">
        <f t="shared" si="4"/>
        <v>0</v>
      </c>
      <c r="H25" s="219">
        <f t="shared" si="4"/>
        <v>0</v>
      </c>
      <c r="I25" s="219">
        <f t="shared" si="4"/>
        <v>3542</v>
      </c>
      <c r="J25" s="219">
        <f t="shared" si="4"/>
        <v>3542</v>
      </c>
      <c r="K25" s="219">
        <f t="shared" si="4"/>
        <v>594</v>
      </c>
      <c r="L25" s="219">
        <f t="shared" si="4"/>
        <v>0</v>
      </c>
      <c r="M25" s="219">
        <f t="shared" si="4"/>
        <v>96404</v>
      </c>
      <c r="N25" s="219">
        <f t="shared" si="4"/>
        <v>96998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100540</v>
      </c>
      <c r="X25" s="219">
        <f t="shared" si="4"/>
        <v>4437500</v>
      </c>
      <c r="Y25" s="219">
        <f t="shared" si="4"/>
        <v>-4336960</v>
      </c>
      <c r="Z25" s="231">
        <f>+IF(X25&lt;&gt;0,+(Y25/X25)*100,0)</f>
        <v>-97.73430985915493</v>
      </c>
      <c r="AA25" s="232">
        <f>+AA5+AA9+AA15+AA19+AA24</f>
        <v>8875000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875756</v>
      </c>
      <c r="D35" s="155"/>
      <c r="E35" s="156">
        <v>8875000</v>
      </c>
      <c r="F35" s="60">
        <v>8875000</v>
      </c>
      <c r="G35" s="60"/>
      <c r="H35" s="60"/>
      <c r="I35" s="60">
        <v>3542</v>
      </c>
      <c r="J35" s="60">
        <v>3542</v>
      </c>
      <c r="K35" s="60">
        <v>594</v>
      </c>
      <c r="L35" s="60"/>
      <c r="M35" s="60">
        <v>96404</v>
      </c>
      <c r="N35" s="60">
        <v>96998</v>
      </c>
      <c r="O35" s="60"/>
      <c r="P35" s="60"/>
      <c r="Q35" s="60"/>
      <c r="R35" s="60"/>
      <c r="S35" s="60"/>
      <c r="T35" s="60"/>
      <c r="U35" s="60"/>
      <c r="V35" s="60"/>
      <c r="W35" s="60">
        <v>100540</v>
      </c>
      <c r="X35" s="60">
        <v>4437500</v>
      </c>
      <c r="Y35" s="60">
        <v>-4336960</v>
      </c>
      <c r="Z35" s="140">
        <v>-97.73</v>
      </c>
      <c r="AA35" s="62">
        <v>8875000</v>
      </c>
    </row>
    <row r="36" spans="1:27" ht="13.5">
      <c r="A36" s="238" t="s">
        <v>139</v>
      </c>
      <c r="B36" s="149"/>
      <c r="C36" s="222">
        <f aca="true" t="shared" si="6" ref="C36:Y36">SUM(C32:C35)</f>
        <v>875756</v>
      </c>
      <c r="D36" s="222">
        <f>SUM(D32:D35)</f>
        <v>0</v>
      </c>
      <c r="E36" s="218">
        <f t="shared" si="6"/>
        <v>8875000</v>
      </c>
      <c r="F36" s="220">
        <f t="shared" si="6"/>
        <v>8875000</v>
      </c>
      <c r="G36" s="220">
        <f t="shared" si="6"/>
        <v>0</v>
      </c>
      <c r="H36" s="220">
        <f t="shared" si="6"/>
        <v>0</v>
      </c>
      <c r="I36" s="220">
        <f t="shared" si="6"/>
        <v>3542</v>
      </c>
      <c r="J36" s="220">
        <f t="shared" si="6"/>
        <v>3542</v>
      </c>
      <c r="K36" s="220">
        <f t="shared" si="6"/>
        <v>594</v>
      </c>
      <c r="L36" s="220">
        <f t="shared" si="6"/>
        <v>0</v>
      </c>
      <c r="M36" s="220">
        <f t="shared" si="6"/>
        <v>96404</v>
      </c>
      <c r="N36" s="220">
        <f t="shared" si="6"/>
        <v>96998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100540</v>
      </c>
      <c r="X36" s="220">
        <f t="shared" si="6"/>
        <v>4437500</v>
      </c>
      <c r="Y36" s="220">
        <f t="shared" si="6"/>
        <v>-4336960</v>
      </c>
      <c r="Z36" s="221">
        <f>+IF(X36&lt;&gt;0,+(Y36/X36)*100,0)</f>
        <v>-97.73430985915493</v>
      </c>
      <c r="AA36" s="239">
        <f>SUM(AA32:AA35)</f>
        <v>8875000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78938189</v>
      </c>
      <c r="D6" s="155"/>
      <c r="E6" s="59">
        <v>25788000</v>
      </c>
      <c r="F6" s="60">
        <v>25788000</v>
      </c>
      <c r="G6" s="60">
        <v>27145311</v>
      </c>
      <c r="H6" s="60">
        <v>27145311</v>
      </c>
      <c r="I6" s="60">
        <v>27145311</v>
      </c>
      <c r="J6" s="60">
        <v>27145311</v>
      </c>
      <c r="K6" s="60">
        <v>27145311</v>
      </c>
      <c r="L6" s="60">
        <v>27145311</v>
      </c>
      <c r="M6" s="60">
        <v>27145311</v>
      </c>
      <c r="N6" s="60">
        <v>27145311</v>
      </c>
      <c r="O6" s="60"/>
      <c r="P6" s="60"/>
      <c r="Q6" s="60"/>
      <c r="R6" s="60"/>
      <c r="S6" s="60"/>
      <c r="T6" s="60"/>
      <c r="U6" s="60"/>
      <c r="V6" s="60"/>
      <c r="W6" s="60">
        <v>27145311</v>
      </c>
      <c r="X6" s="60">
        <v>12894000</v>
      </c>
      <c r="Y6" s="60">
        <v>14251311</v>
      </c>
      <c r="Z6" s="140">
        <v>110.53</v>
      </c>
      <c r="AA6" s="62">
        <v>25788000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</v>
      </c>
      <c r="Y7" s="60">
        <v>-15000000</v>
      </c>
      <c r="Z7" s="140">
        <v>-100</v>
      </c>
      <c r="AA7" s="62">
        <v>30000000</v>
      </c>
    </row>
    <row r="8" spans="1:27" ht="13.5">
      <c r="A8" s="249" t="s">
        <v>145</v>
      </c>
      <c r="B8" s="182"/>
      <c r="C8" s="155">
        <v>3388492</v>
      </c>
      <c r="D8" s="155"/>
      <c r="E8" s="59">
        <v>-19190000</v>
      </c>
      <c r="F8" s="60">
        <v>-19190000</v>
      </c>
      <c r="G8" s="60">
        <v>1674950</v>
      </c>
      <c r="H8" s="60">
        <v>1674950</v>
      </c>
      <c r="I8" s="60">
        <v>1674950</v>
      </c>
      <c r="J8" s="60">
        <v>1674950</v>
      </c>
      <c r="K8" s="60">
        <v>1674950</v>
      </c>
      <c r="L8" s="60">
        <v>1674950</v>
      </c>
      <c r="M8" s="60">
        <v>1674950</v>
      </c>
      <c r="N8" s="60">
        <v>1674950</v>
      </c>
      <c r="O8" s="60"/>
      <c r="P8" s="60"/>
      <c r="Q8" s="60"/>
      <c r="R8" s="60"/>
      <c r="S8" s="60"/>
      <c r="T8" s="60"/>
      <c r="U8" s="60"/>
      <c r="V8" s="60"/>
      <c r="W8" s="60">
        <v>1674950</v>
      </c>
      <c r="X8" s="60">
        <v>-9595000</v>
      </c>
      <c r="Y8" s="60">
        <v>11269950</v>
      </c>
      <c r="Z8" s="140">
        <v>-117.46</v>
      </c>
      <c r="AA8" s="62">
        <v>-19190000</v>
      </c>
    </row>
    <row r="9" spans="1:27" ht="13.5">
      <c r="A9" s="249" t="s">
        <v>146</v>
      </c>
      <c r="B9" s="182"/>
      <c r="C9" s="155">
        <v>7286654</v>
      </c>
      <c r="D9" s="155"/>
      <c r="E9" s="59">
        <v>11734000</v>
      </c>
      <c r="F9" s="60">
        <v>11734000</v>
      </c>
      <c r="G9" s="60">
        <v>12351868</v>
      </c>
      <c r="H9" s="60">
        <v>12351868</v>
      </c>
      <c r="I9" s="60">
        <v>12351868</v>
      </c>
      <c r="J9" s="60">
        <v>12351868</v>
      </c>
      <c r="K9" s="60">
        <v>12351868</v>
      </c>
      <c r="L9" s="60">
        <v>12351868</v>
      </c>
      <c r="M9" s="60">
        <v>12351868</v>
      </c>
      <c r="N9" s="60">
        <v>12351868</v>
      </c>
      <c r="O9" s="60"/>
      <c r="P9" s="60"/>
      <c r="Q9" s="60"/>
      <c r="R9" s="60"/>
      <c r="S9" s="60"/>
      <c r="T9" s="60"/>
      <c r="U9" s="60"/>
      <c r="V9" s="60"/>
      <c r="W9" s="60">
        <v>12351868</v>
      </c>
      <c r="X9" s="60">
        <v>5867000</v>
      </c>
      <c r="Y9" s="60">
        <v>6484868</v>
      </c>
      <c r="Z9" s="140">
        <v>110.53</v>
      </c>
      <c r="AA9" s="62">
        <v>11734000</v>
      </c>
    </row>
    <row r="10" spans="1:27" ht="13.5">
      <c r="A10" s="249" t="s">
        <v>147</v>
      </c>
      <c r="B10" s="182"/>
      <c r="C10" s="155">
        <v>2509080</v>
      </c>
      <c r="D10" s="155"/>
      <c r="E10" s="59">
        <v>2298000</v>
      </c>
      <c r="F10" s="60">
        <v>2298000</v>
      </c>
      <c r="G10" s="159">
        <v>37385210</v>
      </c>
      <c r="H10" s="159">
        <v>37385210</v>
      </c>
      <c r="I10" s="159">
        <v>37385210</v>
      </c>
      <c r="J10" s="60">
        <v>37385210</v>
      </c>
      <c r="K10" s="159">
        <v>37385210</v>
      </c>
      <c r="L10" s="159">
        <v>37385210</v>
      </c>
      <c r="M10" s="60">
        <v>37385210</v>
      </c>
      <c r="N10" s="159">
        <v>37385210</v>
      </c>
      <c r="O10" s="159"/>
      <c r="P10" s="159"/>
      <c r="Q10" s="60"/>
      <c r="R10" s="159"/>
      <c r="S10" s="159"/>
      <c r="T10" s="60"/>
      <c r="U10" s="159"/>
      <c r="V10" s="159"/>
      <c r="W10" s="159">
        <v>37385210</v>
      </c>
      <c r="X10" s="60">
        <v>1149000</v>
      </c>
      <c r="Y10" s="159">
        <v>36236210</v>
      </c>
      <c r="Z10" s="141">
        <v>3153.72</v>
      </c>
      <c r="AA10" s="225">
        <v>2298000</v>
      </c>
    </row>
    <row r="11" spans="1:27" ht="13.5">
      <c r="A11" s="249" t="s">
        <v>148</v>
      </c>
      <c r="B11" s="182"/>
      <c r="C11" s="155">
        <v>3778281</v>
      </c>
      <c r="D11" s="155"/>
      <c r="E11" s="59">
        <v>3236000</v>
      </c>
      <c r="F11" s="60">
        <v>3236000</v>
      </c>
      <c r="G11" s="60">
        <v>3405546</v>
      </c>
      <c r="H11" s="60">
        <v>3405546</v>
      </c>
      <c r="I11" s="60">
        <v>3405546</v>
      </c>
      <c r="J11" s="60">
        <v>3405546</v>
      </c>
      <c r="K11" s="60">
        <v>3405546</v>
      </c>
      <c r="L11" s="60">
        <v>3405546</v>
      </c>
      <c r="M11" s="60">
        <v>3405546</v>
      </c>
      <c r="N11" s="60">
        <v>3405546</v>
      </c>
      <c r="O11" s="60"/>
      <c r="P11" s="60"/>
      <c r="Q11" s="60"/>
      <c r="R11" s="60"/>
      <c r="S11" s="60"/>
      <c r="T11" s="60"/>
      <c r="U11" s="60"/>
      <c r="V11" s="60"/>
      <c r="W11" s="60">
        <v>3405546</v>
      </c>
      <c r="X11" s="60">
        <v>1618000</v>
      </c>
      <c r="Y11" s="60">
        <v>1787546</v>
      </c>
      <c r="Z11" s="140">
        <v>110.48</v>
      </c>
      <c r="AA11" s="62">
        <v>3236000</v>
      </c>
    </row>
    <row r="12" spans="1:27" ht="13.5">
      <c r="A12" s="250" t="s">
        <v>56</v>
      </c>
      <c r="B12" s="251"/>
      <c r="C12" s="168">
        <f aca="true" t="shared" si="0" ref="C12:Y12">SUM(C6:C11)</f>
        <v>95900696</v>
      </c>
      <c r="D12" s="168">
        <f>SUM(D6:D11)</f>
        <v>0</v>
      </c>
      <c r="E12" s="72">
        <f t="shared" si="0"/>
        <v>53866000</v>
      </c>
      <c r="F12" s="73">
        <f t="shared" si="0"/>
        <v>53866000</v>
      </c>
      <c r="G12" s="73">
        <f t="shared" si="0"/>
        <v>81962885</v>
      </c>
      <c r="H12" s="73">
        <f t="shared" si="0"/>
        <v>81962885</v>
      </c>
      <c r="I12" s="73">
        <f t="shared" si="0"/>
        <v>81962885</v>
      </c>
      <c r="J12" s="73">
        <f t="shared" si="0"/>
        <v>81962885</v>
      </c>
      <c r="K12" s="73">
        <f t="shared" si="0"/>
        <v>81962885</v>
      </c>
      <c r="L12" s="73">
        <f t="shared" si="0"/>
        <v>81962885</v>
      </c>
      <c r="M12" s="73">
        <f t="shared" si="0"/>
        <v>81962885</v>
      </c>
      <c r="N12" s="73">
        <f t="shared" si="0"/>
        <v>81962885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81962885</v>
      </c>
      <c r="X12" s="73">
        <f t="shared" si="0"/>
        <v>26933000</v>
      </c>
      <c r="Y12" s="73">
        <f t="shared" si="0"/>
        <v>55029885</v>
      </c>
      <c r="Z12" s="170">
        <f>+IF(X12&lt;&gt;0,+(Y12/X12)*100,0)</f>
        <v>204.32140868080052</v>
      </c>
      <c r="AA12" s="74">
        <f>SUM(AA6:AA11)</f>
        <v>53866000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42283901</v>
      </c>
      <c r="D15" s="155"/>
      <c r="E15" s="59">
        <v>33355000</v>
      </c>
      <c r="F15" s="60">
        <v>33355000</v>
      </c>
      <c r="G15" s="60">
        <v>23461</v>
      </c>
      <c r="H15" s="60">
        <v>23461</v>
      </c>
      <c r="I15" s="60">
        <v>23461</v>
      </c>
      <c r="J15" s="60">
        <v>23461</v>
      </c>
      <c r="K15" s="60">
        <v>23461</v>
      </c>
      <c r="L15" s="60">
        <v>23461</v>
      </c>
      <c r="M15" s="60">
        <v>23461</v>
      </c>
      <c r="N15" s="60">
        <v>23461</v>
      </c>
      <c r="O15" s="60"/>
      <c r="P15" s="60"/>
      <c r="Q15" s="60"/>
      <c r="R15" s="60"/>
      <c r="S15" s="60"/>
      <c r="T15" s="60"/>
      <c r="U15" s="60"/>
      <c r="V15" s="60"/>
      <c r="W15" s="60">
        <v>23461</v>
      </c>
      <c r="X15" s="60">
        <v>16677500</v>
      </c>
      <c r="Y15" s="60">
        <v>-16654039</v>
      </c>
      <c r="Z15" s="140">
        <v>-99.86</v>
      </c>
      <c r="AA15" s="62">
        <v>33355000</v>
      </c>
    </row>
    <row r="16" spans="1:27" ht="13.5">
      <c r="A16" s="249" t="s">
        <v>151</v>
      </c>
      <c r="B16" s="182"/>
      <c r="C16" s="155">
        <v>40774</v>
      </c>
      <c r="D16" s="155"/>
      <c r="E16" s="59"/>
      <c r="F16" s="60"/>
      <c r="G16" s="159">
        <v>40974</v>
      </c>
      <c r="H16" s="159">
        <v>40974</v>
      </c>
      <c r="I16" s="159">
        <v>40974</v>
      </c>
      <c r="J16" s="60">
        <v>40974</v>
      </c>
      <c r="K16" s="159">
        <v>40974</v>
      </c>
      <c r="L16" s="159">
        <v>40974</v>
      </c>
      <c r="M16" s="60">
        <v>40974</v>
      </c>
      <c r="N16" s="159">
        <v>40974</v>
      </c>
      <c r="O16" s="159"/>
      <c r="P16" s="159"/>
      <c r="Q16" s="60"/>
      <c r="R16" s="159"/>
      <c r="S16" s="159"/>
      <c r="T16" s="60"/>
      <c r="U16" s="159"/>
      <c r="V16" s="159"/>
      <c r="W16" s="159">
        <v>40974</v>
      </c>
      <c r="X16" s="60"/>
      <c r="Y16" s="159">
        <v>40974</v>
      </c>
      <c r="Z16" s="141"/>
      <c r="AA16" s="225"/>
    </row>
    <row r="17" spans="1:27" ht="13.5">
      <c r="A17" s="249" t="s">
        <v>152</v>
      </c>
      <c r="B17" s="182"/>
      <c r="C17" s="155">
        <v>349609111</v>
      </c>
      <c r="D17" s="155"/>
      <c r="E17" s="59">
        <v>336326000</v>
      </c>
      <c r="F17" s="60">
        <v>336326000</v>
      </c>
      <c r="G17" s="60">
        <v>354605750</v>
      </c>
      <c r="H17" s="60">
        <v>354605750</v>
      </c>
      <c r="I17" s="60">
        <v>354605750</v>
      </c>
      <c r="J17" s="60">
        <v>354605750</v>
      </c>
      <c r="K17" s="60">
        <v>354605750</v>
      </c>
      <c r="L17" s="60">
        <v>354605750</v>
      </c>
      <c r="M17" s="60">
        <v>354605750</v>
      </c>
      <c r="N17" s="60">
        <v>354605750</v>
      </c>
      <c r="O17" s="60"/>
      <c r="P17" s="60"/>
      <c r="Q17" s="60"/>
      <c r="R17" s="60"/>
      <c r="S17" s="60"/>
      <c r="T17" s="60"/>
      <c r="U17" s="60"/>
      <c r="V17" s="60"/>
      <c r="W17" s="60">
        <v>354605750</v>
      </c>
      <c r="X17" s="60">
        <v>168163000</v>
      </c>
      <c r="Y17" s="60">
        <v>186442750</v>
      </c>
      <c r="Z17" s="140">
        <v>110.87</v>
      </c>
      <c r="AA17" s="62">
        <v>336326000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160492869</v>
      </c>
      <c r="D19" s="155"/>
      <c r="E19" s="59">
        <v>168332000</v>
      </c>
      <c r="F19" s="60">
        <v>168332000</v>
      </c>
      <c r="G19" s="60">
        <v>177571745</v>
      </c>
      <c r="H19" s="60">
        <v>177571745</v>
      </c>
      <c r="I19" s="60">
        <v>177571745</v>
      </c>
      <c r="J19" s="60">
        <v>177571745</v>
      </c>
      <c r="K19" s="60">
        <v>177571745</v>
      </c>
      <c r="L19" s="60">
        <v>177571745</v>
      </c>
      <c r="M19" s="60">
        <v>177571745</v>
      </c>
      <c r="N19" s="60">
        <v>177571745</v>
      </c>
      <c r="O19" s="60"/>
      <c r="P19" s="60"/>
      <c r="Q19" s="60"/>
      <c r="R19" s="60"/>
      <c r="S19" s="60"/>
      <c r="T19" s="60"/>
      <c r="U19" s="60"/>
      <c r="V19" s="60"/>
      <c r="W19" s="60">
        <v>177571745</v>
      </c>
      <c r="X19" s="60">
        <v>84166000</v>
      </c>
      <c r="Y19" s="60">
        <v>93405745</v>
      </c>
      <c r="Z19" s="140">
        <v>110.98</v>
      </c>
      <c r="AA19" s="62">
        <v>168332000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2520672</v>
      </c>
      <c r="D22" s="155"/>
      <c r="E22" s="59">
        <v>3190000</v>
      </c>
      <c r="F22" s="60">
        <v>3190000</v>
      </c>
      <c r="G22" s="60">
        <v>3357640</v>
      </c>
      <c r="H22" s="60">
        <v>3357640</v>
      </c>
      <c r="I22" s="60">
        <v>3357640</v>
      </c>
      <c r="J22" s="60">
        <v>3357640</v>
      </c>
      <c r="K22" s="60">
        <v>3357640</v>
      </c>
      <c r="L22" s="60">
        <v>3357640</v>
      </c>
      <c r="M22" s="60">
        <v>3357640</v>
      </c>
      <c r="N22" s="60">
        <v>3357640</v>
      </c>
      <c r="O22" s="60"/>
      <c r="P22" s="60"/>
      <c r="Q22" s="60"/>
      <c r="R22" s="60"/>
      <c r="S22" s="60"/>
      <c r="T22" s="60"/>
      <c r="U22" s="60"/>
      <c r="V22" s="60"/>
      <c r="W22" s="60">
        <v>3357640</v>
      </c>
      <c r="X22" s="60">
        <v>1595000</v>
      </c>
      <c r="Y22" s="60">
        <v>1762640</v>
      </c>
      <c r="Z22" s="140">
        <v>110.51</v>
      </c>
      <c r="AA22" s="62">
        <v>3190000</v>
      </c>
    </row>
    <row r="23" spans="1:27" ht="13.5">
      <c r="A23" s="249" t="s">
        <v>158</v>
      </c>
      <c r="B23" s="182"/>
      <c r="C23" s="155"/>
      <c r="D23" s="155"/>
      <c r="E23" s="59">
        <v>88080000</v>
      </c>
      <c r="F23" s="60">
        <v>88080000</v>
      </c>
      <c r="G23" s="159">
        <v>92716166</v>
      </c>
      <c r="H23" s="159">
        <v>92716166</v>
      </c>
      <c r="I23" s="159">
        <v>92716166</v>
      </c>
      <c r="J23" s="60">
        <v>92716166</v>
      </c>
      <c r="K23" s="159">
        <v>92716166</v>
      </c>
      <c r="L23" s="159">
        <v>92716166</v>
      </c>
      <c r="M23" s="60">
        <v>92716166</v>
      </c>
      <c r="N23" s="159">
        <v>92716166</v>
      </c>
      <c r="O23" s="159"/>
      <c r="P23" s="159"/>
      <c r="Q23" s="60"/>
      <c r="R23" s="159"/>
      <c r="S23" s="159"/>
      <c r="T23" s="60"/>
      <c r="U23" s="159"/>
      <c r="V23" s="159"/>
      <c r="W23" s="159">
        <v>92716166</v>
      </c>
      <c r="X23" s="60">
        <v>44040000</v>
      </c>
      <c r="Y23" s="159">
        <v>48676166</v>
      </c>
      <c r="Z23" s="141">
        <v>110.53</v>
      </c>
      <c r="AA23" s="225">
        <v>88080000</v>
      </c>
    </row>
    <row r="24" spans="1:27" ht="13.5">
      <c r="A24" s="250" t="s">
        <v>57</v>
      </c>
      <c r="B24" s="253"/>
      <c r="C24" s="168">
        <f aca="true" t="shared" si="1" ref="C24:Y24">SUM(C15:C23)</f>
        <v>554947327</v>
      </c>
      <c r="D24" s="168">
        <f>SUM(D15:D23)</f>
        <v>0</v>
      </c>
      <c r="E24" s="76">
        <f t="shared" si="1"/>
        <v>629283000</v>
      </c>
      <c r="F24" s="77">
        <f t="shared" si="1"/>
        <v>629283000</v>
      </c>
      <c r="G24" s="77">
        <f t="shared" si="1"/>
        <v>628315736</v>
      </c>
      <c r="H24" s="77">
        <f t="shared" si="1"/>
        <v>628315736</v>
      </c>
      <c r="I24" s="77">
        <f t="shared" si="1"/>
        <v>628315736</v>
      </c>
      <c r="J24" s="77">
        <f t="shared" si="1"/>
        <v>628315736</v>
      </c>
      <c r="K24" s="77">
        <f t="shared" si="1"/>
        <v>628315736</v>
      </c>
      <c r="L24" s="77">
        <f t="shared" si="1"/>
        <v>628315736</v>
      </c>
      <c r="M24" s="77">
        <f t="shared" si="1"/>
        <v>628315736</v>
      </c>
      <c r="N24" s="77">
        <f t="shared" si="1"/>
        <v>628315736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628315736</v>
      </c>
      <c r="X24" s="77">
        <f t="shared" si="1"/>
        <v>314641500</v>
      </c>
      <c r="Y24" s="77">
        <f t="shared" si="1"/>
        <v>313674236</v>
      </c>
      <c r="Z24" s="212">
        <f>+IF(X24&lt;&gt;0,+(Y24/X24)*100,0)</f>
        <v>99.69258219274953</v>
      </c>
      <c r="AA24" s="79">
        <f>SUM(AA15:AA23)</f>
        <v>629283000</v>
      </c>
    </row>
    <row r="25" spans="1:27" ht="13.5">
      <c r="A25" s="250" t="s">
        <v>159</v>
      </c>
      <c r="B25" s="251"/>
      <c r="C25" s="168">
        <f aca="true" t="shared" si="2" ref="C25:Y25">+C12+C24</f>
        <v>650848023</v>
      </c>
      <c r="D25" s="168">
        <f>+D12+D24</f>
        <v>0</v>
      </c>
      <c r="E25" s="72">
        <f t="shared" si="2"/>
        <v>683149000</v>
      </c>
      <c r="F25" s="73">
        <f t="shared" si="2"/>
        <v>683149000</v>
      </c>
      <c r="G25" s="73">
        <f t="shared" si="2"/>
        <v>710278621</v>
      </c>
      <c r="H25" s="73">
        <f t="shared" si="2"/>
        <v>710278621</v>
      </c>
      <c r="I25" s="73">
        <f t="shared" si="2"/>
        <v>710278621</v>
      </c>
      <c r="J25" s="73">
        <f t="shared" si="2"/>
        <v>710278621</v>
      </c>
      <c r="K25" s="73">
        <f t="shared" si="2"/>
        <v>710278621</v>
      </c>
      <c r="L25" s="73">
        <f t="shared" si="2"/>
        <v>710278621</v>
      </c>
      <c r="M25" s="73">
        <f t="shared" si="2"/>
        <v>710278621</v>
      </c>
      <c r="N25" s="73">
        <f t="shared" si="2"/>
        <v>710278621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710278621</v>
      </c>
      <c r="X25" s="73">
        <f t="shared" si="2"/>
        <v>341574500</v>
      </c>
      <c r="Y25" s="73">
        <f t="shared" si="2"/>
        <v>368704121</v>
      </c>
      <c r="Z25" s="170">
        <f>+IF(X25&lt;&gt;0,+(Y25/X25)*100,0)</f>
        <v>107.94251942109261</v>
      </c>
      <c r="AA25" s="74">
        <f>+AA12+AA24</f>
        <v>683149000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622328</v>
      </c>
      <c r="D30" s="155"/>
      <c r="E30" s="59">
        <v>510000</v>
      </c>
      <c r="F30" s="60">
        <v>510000</v>
      </c>
      <c r="G30" s="60">
        <v>1583041</v>
      </c>
      <c r="H30" s="60">
        <v>1583041</v>
      </c>
      <c r="I30" s="60">
        <v>1583041</v>
      </c>
      <c r="J30" s="60">
        <v>1583041</v>
      </c>
      <c r="K30" s="60">
        <v>1583041</v>
      </c>
      <c r="L30" s="60">
        <v>1583041</v>
      </c>
      <c r="M30" s="60">
        <v>1583041</v>
      </c>
      <c r="N30" s="60">
        <v>1583041</v>
      </c>
      <c r="O30" s="60"/>
      <c r="P30" s="60"/>
      <c r="Q30" s="60"/>
      <c r="R30" s="60"/>
      <c r="S30" s="60"/>
      <c r="T30" s="60"/>
      <c r="U30" s="60"/>
      <c r="V30" s="60"/>
      <c r="W30" s="60">
        <v>1583041</v>
      </c>
      <c r="X30" s="60">
        <v>255000</v>
      </c>
      <c r="Y30" s="60">
        <v>1328041</v>
      </c>
      <c r="Z30" s="140">
        <v>520.8</v>
      </c>
      <c r="AA30" s="62">
        <v>510000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53380730</v>
      </c>
      <c r="D32" s="155"/>
      <c r="E32" s="59">
        <v>28478000</v>
      </c>
      <c r="F32" s="60">
        <v>28478000</v>
      </c>
      <c r="G32" s="60">
        <v>38178982</v>
      </c>
      <c r="H32" s="60">
        <v>38178982</v>
      </c>
      <c r="I32" s="60">
        <v>38178982</v>
      </c>
      <c r="J32" s="60">
        <v>38178982</v>
      </c>
      <c r="K32" s="60">
        <v>38178982</v>
      </c>
      <c r="L32" s="60">
        <v>38178982</v>
      </c>
      <c r="M32" s="60">
        <v>38178982</v>
      </c>
      <c r="N32" s="60">
        <v>38178982</v>
      </c>
      <c r="O32" s="60"/>
      <c r="P32" s="60"/>
      <c r="Q32" s="60"/>
      <c r="R32" s="60"/>
      <c r="S32" s="60"/>
      <c r="T32" s="60"/>
      <c r="U32" s="60"/>
      <c r="V32" s="60"/>
      <c r="W32" s="60">
        <v>38178982</v>
      </c>
      <c r="X32" s="60">
        <v>14239000</v>
      </c>
      <c r="Y32" s="60">
        <v>23939982</v>
      </c>
      <c r="Z32" s="140">
        <v>168.13</v>
      </c>
      <c r="AA32" s="62">
        <v>28478000</v>
      </c>
    </row>
    <row r="33" spans="1:27" ht="13.5">
      <c r="A33" s="249" t="s">
        <v>165</v>
      </c>
      <c r="B33" s="182"/>
      <c r="C33" s="155">
        <v>19657518</v>
      </c>
      <c r="D33" s="155"/>
      <c r="E33" s="59">
        <v>16255000</v>
      </c>
      <c r="F33" s="60">
        <v>16255000</v>
      </c>
      <c r="G33" s="60">
        <v>15854241</v>
      </c>
      <c r="H33" s="60">
        <v>15854241</v>
      </c>
      <c r="I33" s="60">
        <v>15854241</v>
      </c>
      <c r="J33" s="60">
        <v>15854241</v>
      </c>
      <c r="K33" s="60">
        <v>15854241</v>
      </c>
      <c r="L33" s="60">
        <v>15854241</v>
      </c>
      <c r="M33" s="60">
        <v>15854241</v>
      </c>
      <c r="N33" s="60">
        <v>15854241</v>
      </c>
      <c r="O33" s="60"/>
      <c r="P33" s="60"/>
      <c r="Q33" s="60"/>
      <c r="R33" s="60"/>
      <c r="S33" s="60"/>
      <c r="T33" s="60"/>
      <c r="U33" s="60"/>
      <c r="V33" s="60"/>
      <c r="W33" s="60">
        <v>15854241</v>
      </c>
      <c r="X33" s="60">
        <v>8127500</v>
      </c>
      <c r="Y33" s="60">
        <v>7726741</v>
      </c>
      <c r="Z33" s="140">
        <v>95.07</v>
      </c>
      <c r="AA33" s="62">
        <v>16255000</v>
      </c>
    </row>
    <row r="34" spans="1:27" ht="13.5">
      <c r="A34" s="250" t="s">
        <v>58</v>
      </c>
      <c r="B34" s="251"/>
      <c r="C34" s="168">
        <f aca="true" t="shared" si="3" ref="C34:Y34">SUM(C29:C33)</f>
        <v>73660576</v>
      </c>
      <c r="D34" s="168">
        <f>SUM(D29:D33)</f>
        <v>0</v>
      </c>
      <c r="E34" s="72">
        <f t="shared" si="3"/>
        <v>45243000</v>
      </c>
      <c r="F34" s="73">
        <f t="shared" si="3"/>
        <v>45243000</v>
      </c>
      <c r="G34" s="73">
        <f t="shared" si="3"/>
        <v>55616264</v>
      </c>
      <c r="H34" s="73">
        <f t="shared" si="3"/>
        <v>55616264</v>
      </c>
      <c r="I34" s="73">
        <f t="shared" si="3"/>
        <v>55616264</v>
      </c>
      <c r="J34" s="73">
        <f t="shared" si="3"/>
        <v>55616264</v>
      </c>
      <c r="K34" s="73">
        <f t="shared" si="3"/>
        <v>55616264</v>
      </c>
      <c r="L34" s="73">
        <f t="shared" si="3"/>
        <v>55616264</v>
      </c>
      <c r="M34" s="73">
        <f t="shared" si="3"/>
        <v>55616264</v>
      </c>
      <c r="N34" s="73">
        <f t="shared" si="3"/>
        <v>55616264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55616264</v>
      </c>
      <c r="X34" s="73">
        <f t="shared" si="3"/>
        <v>22621500</v>
      </c>
      <c r="Y34" s="73">
        <f t="shared" si="3"/>
        <v>32994764</v>
      </c>
      <c r="Z34" s="170">
        <f>+IF(X34&lt;&gt;0,+(Y34/X34)*100,0)</f>
        <v>145.8557743739363</v>
      </c>
      <c r="AA34" s="74">
        <f>SUM(AA29:AA33)</f>
        <v>45243000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1743662</v>
      </c>
      <c r="D37" s="155"/>
      <c r="E37" s="59">
        <v>1942000</v>
      </c>
      <c r="F37" s="60">
        <v>1942000</v>
      </c>
      <c r="G37" s="60">
        <v>3178302</v>
      </c>
      <c r="H37" s="60">
        <v>3178302</v>
      </c>
      <c r="I37" s="60">
        <v>3178302</v>
      </c>
      <c r="J37" s="60">
        <v>3178302</v>
      </c>
      <c r="K37" s="60">
        <v>3178302</v>
      </c>
      <c r="L37" s="60">
        <v>3178302</v>
      </c>
      <c r="M37" s="60">
        <v>3178302</v>
      </c>
      <c r="N37" s="60">
        <v>3178302</v>
      </c>
      <c r="O37" s="60"/>
      <c r="P37" s="60"/>
      <c r="Q37" s="60"/>
      <c r="R37" s="60"/>
      <c r="S37" s="60"/>
      <c r="T37" s="60"/>
      <c r="U37" s="60"/>
      <c r="V37" s="60"/>
      <c r="W37" s="60">
        <v>3178302</v>
      </c>
      <c r="X37" s="60">
        <v>971000</v>
      </c>
      <c r="Y37" s="60">
        <v>2207302</v>
      </c>
      <c r="Z37" s="140">
        <v>227.32</v>
      </c>
      <c r="AA37" s="62">
        <v>1942000</v>
      </c>
    </row>
    <row r="38" spans="1:27" ht="13.5">
      <c r="A38" s="249" t="s">
        <v>165</v>
      </c>
      <c r="B38" s="182"/>
      <c r="C38" s="155">
        <v>103554449</v>
      </c>
      <c r="D38" s="155"/>
      <c r="E38" s="59">
        <v>87182000</v>
      </c>
      <c r="F38" s="60">
        <v>87182000</v>
      </c>
      <c r="G38" s="60">
        <v>92082982</v>
      </c>
      <c r="H38" s="60">
        <v>92082982</v>
      </c>
      <c r="I38" s="60">
        <v>92082982</v>
      </c>
      <c r="J38" s="60">
        <v>92082982</v>
      </c>
      <c r="K38" s="60">
        <v>92082982</v>
      </c>
      <c r="L38" s="60">
        <v>92082982</v>
      </c>
      <c r="M38" s="60">
        <v>92082982</v>
      </c>
      <c r="N38" s="60">
        <v>92082982</v>
      </c>
      <c r="O38" s="60"/>
      <c r="P38" s="60"/>
      <c r="Q38" s="60"/>
      <c r="R38" s="60"/>
      <c r="S38" s="60"/>
      <c r="T38" s="60"/>
      <c r="U38" s="60"/>
      <c r="V38" s="60"/>
      <c r="W38" s="60">
        <v>92082982</v>
      </c>
      <c r="X38" s="60">
        <v>43591000</v>
      </c>
      <c r="Y38" s="60">
        <v>48491982</v>
      </c>
      <c r="Z38" s="140">
        <v>111.24</v>
      </c>
      <c r="AA38" s="62">
        <v>87182000</v>
      </c>
    </row>
    <row r="39" spans="1:27" ht="13.5">
      <c r="A39" s="250" t="s">
        <v>59</v>
      </c>
      <c r="B39" s="253"/>
      <c r="C39" s="168">
        <f aca="true" t="shared" si="4" ref="C39:Y39">SUM(C37:C38)</f>
        <v>105298111</v>
      </c>
      <c r="D39" s="168">
        <f>SUM(D37:D38)</f>
        <v>0</v>
      </c>
      <c r="E39" s="76">
        <f t="shared" si="4"/>
        <v>89124000</v>
      </c>
      <c r="F39" s="77">
        <f t="shared" si="4"/>
        <v>89124000</v>
      </c>
      <c r="G39" s="77">
        <f t="shared" si="4"/>
        <v>95261284</v>
      </c>
      <c r="H39" s="77">
        <f t="shared" si="4"/>
        <v>95261284</v>
      </c>
      <c r="I39" s="77">
        <f t="shared" si="4"/>
        <v>95261284</v>
      </c>
      <c r="J39" s="77">
        <f t="shared" si="4"/>
        <v>95261284</v>
      </c>
      <c r="K39" s="77">
        <f t="shared" si="4"/>
        <v>95261284</v>
      </c>
      <c r="L39" s="77">
        <f t="shared" si="4"/>
        <v>95261284</v>
      </c>
      <c r="M39" s="77">
        <f t="shared" si="4"/>
        <v>95261284</v>
      </c>
      <c r="N39" s="77">
        <f t="shared" si="4"/>
        <v>95261284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95261284</v>
      </c>
      <c r="X39" s="77">
        <f t="shared" si="4"/>
        <v>44562000</v>
      </c>
      <c r="Y39" s="77">
        <f t="shared" si="4"/>
        <v>50699284</v>
      </c>
      <c r="Z39" s="212">
        <f>+IF(X39&lt;&gt;0,+(Y39/X39)*100,0)</f>
        <v>113.77246084107536</v>
      </c>
      <c r="AA39" s="79">
        <f>SUM(AA37:AA38)</f>
        <v>89124000</v>
      </c>
    </row>
    <row r="40" spans="1:27" ht="13.5">
      <c r="A40" s="250" t="s">
        <v>167</v>
      </c>
      <c r="B40" s="251"/>
      <c r="C40" s="168">
        <f aca="true" t="shared" si="5" ref="C40:Y40">+C34+C39</f>
        <v>178958687</v>
      </c>
      <c r="D40" s="168">
        <f>+D34+D39</f>
        <v>0</v>
      </c>
      <c r="E40" s="72">
        <f t="shared" si="5"/>
        <v>134367000</v>
      </c>
      <c r="F40" s="73">
        <f t="shared" si="5"/>
        <v>134367000</v>
      </c>
      <c r="G40" s="73">
        <f t="shared" si="5"/>
        <v>150877548</v>
      </c>
      <c r="H40" s="73">
        <f t="shared" si="5"/>
        <v>150877548</v>
      </c>
      <c r="I40" s="73">
        <f t="shared" si="5"/>
        <v>150877548</v>
      </c>
      <c r="J40" s="73">
        <f t="shared" si="5"/>
        <v>150877548</v>
      </c>
      <c r="K40" s="73">
        <f t="shared" si="5"/>
        <v>150877548</v>
      </c>
      <c r="L40" s="73">
        <f t="shared" si="5"/>
        <v>150877548</v>
      </c>
      <c r="M40" s="73">
        <f t="shared" si="5"/>
        <v>150877548</v>
      </c>
      <c r="N40" s="73">
        <f t="shared" si="5"/>
        <v>150877548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150877548</v>
      </c>
      <c r="X40" s="73">
        <f t="shared" si="5"/>
        <v>67183500</v>
      </c>
      <c r="Y40" s="73">
        <f t="shared" si="5"/>
        <v>83694048</v>
      </c>
      <c r="Z40" s="170">
        <f>+IF(X40&lt;&gt;0,+(Y40/X40)*100,0)</f>
        <v>124.5753019714662</v>
      </c>
      <c r="AA40" s="74">
        <f>+AA34+AA39</f>
        <v>134367000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471889336</v>
      </c>
      <c r="D42" s="257">
        <f>+D25-D40</f>
        <v>0</v>
      </c>
      <c r="E42" s="258">
        <f t="shared" si="6"/>
        <v>548782000</v>
      </c>
      <c r="F42" s="259">
        <f t="shared" si="6"/>
        <v>548782000</v>
      </c>
      <c r="G42" s="259">
        <f t="shared" si="6"/>
        <v>559401073</v>
      </c>
      <c r="H42" s="259">
        <f t="shared" si="6"/>
        <v>559401073</v>
      </c>
      <c r="I42" s="259">
        <f t="shared" si="6"/>
        <v>559401073</v>
      </c>
      <c r="J42" s="259">
        <f t="shared" si="6"/>
        <v>559401073</v>
      </c>
      <c r="K42" s="259">
        <f t="shared" si="6"/>
        <v>559401073</v>
      </c>
      <c r="L42" s="259">
        <f t="shared" si="6"/>
        <v>559401073</v>
      </c>
      <c r="M42" s="259">
        <f t="shared" si="6"/>
        <v>559401073</v>
      </c>
      <c r="N42" s="259">
        <f t="shared" si="6"/>
        <v>559401073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559401073</v>
      </c>
      <c r="X42" s="259">
        <f t="shared" si="6"/>
        <v>274391000</v>
      </c>
      <c r="Y42" s="259">
        <f t="shared" si="6"/>
        <v>285010073</v>
      </c>
      <c r="Z42" s="260">
        <f>+IF(X42&lt;&gt;0,+(Y42/X42)*100,0)</f>
        <v>103.8700514958581</v>
      </c>
      <c r="AA42" s="261">
        <f>+AA25-AA40</f>
        <v>548782000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464442364</v>
      </c>
      <c r="D45" s="155"/>
      <c r="E45" s="59">
        <v>534119000</v>
      </c>
      <c r="F45" s="60">
        <v>534119000</v>
      </c>
      <c r="G45" s="60">
        <v>543965525</v>
      </c>
      <c r="H45" s="60">
        <v>543965525</v>
      </c>
      <c r="I45" s="60">
        <v>543965525</v>
      </c>
      <c r="J45" s="60">
        <v>543965525</v>
      </c>
      <c r="K45" s="60">
        <v>543965525</v>
      </c>
      <c r="L45" s="60">
        <v>543965525</v>
      </c>
      <c r="M45" s="60">
        <v>543965525</v>
      </c>
      <c r="N45" s="60">
        <v>543965525</v>
      </c>
      <c r="O45" s="60"/>
      <c r="P45" s="60"/>
      <c r="Q45" s="60"/>
      <c r="R45" s="60"/>
      <c r="S45" s="60"/>
      <c r="T45" s="60"/>
      <c r="U45" s="60"/>
      <c r="V45" s="60"/>
      <c r="W45" s="60">
        <v>543965525</v>
      </c>
      <c r="X45" s="60">
        <v>267059500</v>
      </c>
      <c r="Y45" s="60">
        <v>276906025</v>
      </c>
      <c r="Z45" s="139">
        <v>103.69</v>
      </c>
      <c r="AA45" s="62">
        <v>534119000</v>
      </c>
    </row>
    <row r="46" spans="1:27" ht="13.5">
      <c r="A46" s="249" t="s">
        <v>171</v>
      </c>
      <c r="B46" s="182"/>
      <c r="C46" s="155">
        <v>7446972</v>
      </c>
      <c r="D46" s="155"/>
      <c r="E46" s="59">
        <v>14663000</v>
      </c>
      <c r="F46" s="60">
        <v>14663000</v>
      </c>
      <c r="G46" s="60">
        <v>15435548</v>
      </c>
      <c r="H46" s="60">
        <v>15435548</v>
      </c>
      <c r="I46" s="60">
        <v>15435548</v>
      </c>
      <c r="J46" s="60">
        <v>15435548</v>
      </c>
      <c r="K46" s="60">
        <v>15435548</v>
      </c>
      <c r="L46" s="60">
        <v>15435548</v>
      </c>
      <c r="M46" s="60">
        <v>15435548</v>
      </c>
      <c r="N46" s="60">
        <v>15435548</v>
      </c>
      <c r="O46" s="60"/>
      <c r="P46" s="60"/>
      <c r="Q46" s="60"/>
      <c r="R46" s="60"/>
      <c r="S46" s="60"/>
      <c r="T46" s="60"/>
      <c r="U46" s="60"/>
      <c r="V46" s="60"/>
      <c r="W46" s="60">
        <v>15435548</v>
      </c>
      <c r="X46" s="60">
        <v>7331500</v>
      </c>
      <c r="Y46" s="60">
        <v>8104048</v>
      </c>
      <c r="Z46" s="139">
        <v>110.54</v>
      </c>
      <c r="AA46" s="62">
        <v>14663000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471889336</v>
      </c>
      <c r="D48" s="217">
        <f>SUM(D45:D47)</f>
        <v>0</v>
      </c>
      <c r="E48" s="264">
        <f t="shared" si="7"/>
        <v>548782000</v>
      </c>
      <c r="F48" s="219">
        <f t="shared" si="7"/>
        <v>548782000</v>
      </c>
      <c r="G48" s="219">
        <f t="shared" si="7"/>
        <v>559401073</v>
      </c>
      <c r="H48" s="219">
        <f t="shared" si="7"/>
        <v>559401073</v>
      </c>
      <c r="I48" s="219">
        <f t="shared" si="7"/>
        <v>559401073</v>
      </c>
      <c r="J48" s="219">
        <f t="shared" si="7"/>
        <v>559401073</v>
      </c>
      <c r="K48" s="219">
        <f t="shared" si="7"/>
        <v>559401073</v>
      </c>
      <c r="L48" s="219">
        <f t="shared" si="7"/>
        <v>559401073</v>
      </c>
      <c r="M48" s="219">
        <f t="shared" si="7"/>
        <v>559401073</v>
      </c>
      <c r="N48" s="219">
        <f t="shared" si="7"/>
        <v>559401073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559401073</v>
      </c>
      <c r="X48" s="219">
        <f t="shared" si="7"/>
        <v>274391000</v>
      </c>
      <c r="Y48" s="219">
        <f t="shared" si="7"/>
        <v>285010073</v>
      </c>
      <c r="Z48" s="265">
        <f>+IF(X48&lt;&gt;0,+(Y48/X48)*100,0)</f>
        <v>103.8700514958581</v>
      </c>
      <c r="AA48" s="232">
        <f>SUM(AA45:AA47)</f>
        <v>548782000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37961375</v>
      </c>
      <c r="D6" s="155"/>
      <c r="E6" s="59">
        <v>33249</v>
      </c>
      <c r="F6" s="60">
        <v>33249</v>
      </c>
      <c r="G6" s="60">
        <v>2670435</v>
      </c>
      <c r="H6" s="60">
        <v>2102575</v>
      </c>
      <c r="I6" s="60">
        <v>1366507</v>
      </c>
      <c r="J6" s="60">
        <v>6139517</v>
      </c>
      <c r="K6" s="60">
        <v>4044411</v>
      </c>
      <c r="L6" s="60">
        <v>3316724</v>
      </c>
      <c r="M6" s="60">
        <v>3731949</v>
      </c>
      <c r="N6" s="60">
        <v>11093084</v>
      </c>
      <c r="O6" s="60"/>
      <c r="P6" s="60"/>
      <c r="Q6" s="60"/>
      <c r="R6" s="60"/>
      <c r="S6" s="60"/>
      <c r="T6" s="60"/>
      <c r="U6" s="60"/>
      <c r="V6" s="60"/>
      <c r="W6" s="60">
        <v>17232601</v>
      </c>
      <c r="X6" s="60">
        <v>18733</v>
      </c>
      <c r="Y6" s="60">
        <v>17213868</v>
      </c>
      <c r="Z6" s="140">
        <v>91890.61</v>
      </c>
      <c r="AA6" s="62">
        <v>33249</v>
      </c>
    </row>
    <row r="7" spans="1:27" ht="13.5">
      <c r="A7" s="249" t="s">
        <v>178</v>
      </c>
      <c r="B7" s="182"/>
      <c r="C7" s="155">
        <v>255143043</v>
      </c>
      <c r="D7" s="155"/>
      <c r="E7" s="59">
        <v>133413</v>
      </c>
      <c r="F7" s="60">
        <v>133413</v>
      </c>
      <c r="G7" s="60">
        <v>55411272</v>
      </c>
      <c r="H7" s="60">
        <v>2194200</v>
      </c>
      <c r="I7" s="60"/>
      <c r="J7" s="60">
        <v>57605472</v>
      </c>
      <c r="K7" s="60"/>
      <c r="L7" s="60">
        <v>43523000</v>
      </c>
      <c r="M7" s="60"/>
      <c r="N7" s="60">
        <v>43523000</v>
      </c>
      <c r="O7" s="60"/>
      <c r="P7" s="60"/>
      <c r="Q7" s="60"/>
      <c r="R7" s="60"/>
      <c r="S7" s="60"/>
      <c r="T7" s="60"/>
      <c r="U7" s="60"/>
      <c r="V7" s="60"/>
      <c r="W7" s="60">
        <v>101128472</v>
      </c>
      <c r="X7" s="60">
        <v>100060</v>
      </c>
      <c r="Y7" s="60">
        <v>101028412</v>
      </c>
      <c r="Z7" s="140">
        <v>100967.83</v>
      </c>
      <c r="AA7" s="62">
        <v>133413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3432586</v>
      </c>
      <c r="D9" s="155"/>
      <c r="E9" s="59">
        <v>2052</v>
      </c>
      <c r="F9" s="60">
        <v>2052</v>
      </c>
      <c r="G9" s="60">
        <v>159186</v>
      </c>
      <c r="H9" s="60">
        <v>640979</v>
      </c>
      <c r="I9" s="60">
        <v>464071</v>
      </c>
      <c r="J9" s="60">
        <v>1264236</v>
      </c>
      <c r="K9" s="60">
        <v>95730</v>
      </c>
      <c r="L9" s="60">
        <v>349772</v>
      </c>
      <c r="M9" s="60">
        <v>249700</v>
      </c>
      <c r="N9" s="60">
        <v>695202</v>
      </c>
      <c r="O9" s="60"/>
      <c r="P9" s="60"/>
      <c r="Q9" s="60"/>
      <c r="R9" s="60"/>
      <c r="S9" s="60"/>
      <c r="T9" s="60"/>
      <c r="U9" s="60"/>
      <c r="V9" s="60"/>
      <c r="W9" s="60">
        <v>1959438</v>
      </c>
      <c r="X9" s="60">
        <v>1026</v>
      </c>
      <c r="Y9" s="60">
        <v>1958412</v>
      </c>
      <c r="Z9" s="140">
        <v>190878.36</v>
      </c>
      <c r="AA9" s="62">
        <v>2052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-261941020</v>
      </c>
      <c r="D12" s="155"/>
      <c r="E12" s="59">
        <v>-146092</v>
      </c>
      <c r="F12" s="60">
        <v>-146092</v>
      </c>
      <c r="G12" s="60">
        <v>-96395431</v>
      </c>
      <c r="H12" s="60">
        <v>-98948493</v>
      </c>
      <c r="I12" s="60">
        <v>-13052539</v>
      </c>
      <c r="J12" s="60">
        <v>-208396463</v>
      </c>
      <c r="K12" s="60">
        <v>-65910828</v>
      </c>
      <c r="L12" s="60">
        <v>-60309707</v>
      </c>
      <c r="M12" s="60">
        <v>-11921803</v>
      </c>
      <c r="N12" s="60">
        <v>-138142338</v>
      </c>
      <c r="O12" s="60"/>
      <c r="P12" s="60"/>
      <c r="Q12" s="60"/>
      <c r="R12" s="60"/>
      <c r="S12" s="60"/>
      <c r="T12" s="60"/>
      <c r="U12" s="60"/>
      <c r="V12" s="60"/>
      <c r="W12" s="60">
        <v>-346538801</v>
      </c>
      <c r="X12" s="60">
        <v>-80964</v>
      </c>
      <c r="Y12" s="60">
        <v>-346457837</v>
      </c>
      <c r="Z12" s="140">
        <v>427915.91</v>
      </c>
      <c r="AA12" s="62">
        <v>-146092</v>
      </c>
    </row>
    <row r="13" spans="1:27" ht="13.5">
      <c r="A13" s="249" t="s">
        <v>40</v>
      </c>
      <c r="B13" s="182"/>
      <c r="C13" s="155"/>
      <c r="D13" s="155"/>
      <c r="E13" s="59">
        <v>-985</v>
      </c>
      <c r="F13" s="60">
        <v>-985</v>
      </c>
      <c r="G13" s="60"/>
      <c r="H13" s="60"/>
      <c r="I13" s="60">
        <v>-122820</v>
      </c>
      <c r="J13" s="60">
        <v>-122820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-122820</v>
      </c>
      <c r="X13" s="60"/>
      <c r="Y13" s="60">
        <v>-122820</v>
      </c>
      <c r="Z13" s="140"/>
      <c r="AA13" s="62">
        <v>-985</v>
      </c>
    </row>
    <row r="14" spans="1:27" ht="13.5">
      <c r="A14" s="249" t="s">
        <v>42</v>
      </c>
      <c r="B14" s="182"/>
      <c r="C14" s="155"/>
      <c r="D14" s="155"/>
      <c r="E14" s="59">
        <v>-3744</v>
      </c>
      <c r="F14" s="60">
        <v>-3744</v>
      </c>
      <c r="G14" s="60">
        <v>-102203</v>
      </c>
      <c r="H14" s="60">
        <v>-275311</v>
      </c>
      <c r="I14" s="60">
        <v>-209431</v>
      </c>
      <c r="J14" s="60">
        <v>-586945</v>
      </c>
      <c r="K14" s="60">
        <v>-314064</v>
      </c>
      <c r="L14" s="60">
        <v>-296677</v>
      </c>
      <c r="M14" s="60">
        <v>-437710</v>
      </c>
      <c r="N14" s="60">
        <v>-1048451</v>
      </c>
      <c r="O14" s="60"/>
      <c r="P14" s="60"/>
      <c r="Q14" s="60"/>
      <c r="R14" s="60"/>
      <c r="S14" s="60"/>
      <c r="T14" s="60"/>
      <c r="U14" s="60"/>
      <c r="V14" s="60"/>
      <c r="W14" s="60">
        <v>-1635396</v>
      </c>
      <c r="X14" s="60"/>
      <c r="Y14" s="60">
        <v>-1635396</v>
      </c>
      <c r="Z14" s="140"/>
      <c r="AA14" s="62">
        <v>-3744</v>
      </c>
    </row>
    <row r="15" spans="1:27" ht="13.5">
      <c r="A15" s="250" t="s">
        <v>184</v>
      </c>
      <c r="B15" s="251"/>
      <c r="C15" s="168">
        <f aca="true" t="shared" si="0" ref="C15:Y15">SUM(C6:C14)</f>
        <v>34595984</v>
      </c>
      <c r="D15" s="168">
        <f>SUM(D6:D14)</f>
        <v>0</v>
      </c>
      <c r="E15" s="72">
        <f t="shared" si="0"/>
        <v>17893</v>
      </c>
      <c r="F15" s="73">
        <f t="shared" si="0"/>
        <v>17893</v>
      </c>
      <c r="G15" s="73">
        <f t="shared" si="0"/>
        <v>-38256741</v>
      </c>
      <c r="H15" s="73">
        <f t="shared" si="0"/>
        <v>-94286050</v>
      </c>
      <c r="I15" s="73">
        <f t="shared" si="0"/>
        <v>-11554212</v>
      </c>
      <c r="J15" s="73">
        <f t="shared" si="0"/>
        <v>-144097003</v>
      </c>
      <c r="K15" s="73">
        <f t="shared" si="0"/>
        <v>-62084751</v>
      </c>
      <c r="L15" s="73">
        <f t="shared" si="0"/>
        <v>-13416888</v>
      </c>
      <c r="M15" s="73">
        <f t="shared" si="0"/>
        <v>-8377864</v>
      </c>
      <c r="N15" s="73">
        <f t="shared" si="0"/>
        <v>-83879503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-227976506</v>
      </c>
      <c r="X15" s="73">
        <f t="shared" si="0"/>
        <v>38855</v>
      </c>
      <c r="Y15" s="73">
        <f t="shared" si="0"/>
        <v>-228015361</v>
      </c>
      <c r="Z15" s="170">
        <f>+IF(X15&lt;&gt;0,+(Y15/X15)*100,0)</f>
        <v>-586836.600180157</v>
      </c>
      <c r="AA15" s="74">
        <f>SUM(AA6:AA14)</f>
        <v>17893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169731</v>
      </c>
      <c r="D19" s="155"/>
      <c r="E19" s="59">
        <v>8000</v>
      </c>
      <c r="F19" s="60">
        <v>8000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8000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159045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90419133</v>
      </c>
      <c r="I22" s="60">
        <v>86297529</v>
      </c>
      <c r="J22" s="60">
        <v>176716662</v>
      </c>
      <c r="K22" s="60"/>
      <c r="L22" s="60">
        <v>50215976</v>
      </c>
      <c r="M22" s="60"/>
      <c r="N22" s="60">
        <v>50215976</v>
      </c>
      <c r="O22" s="60"/>
      <c r="P22" s="60"/>
      <c r="Q22" s="60"/>
      <c r="R22" s="60"/>
      <c r="S22" s="60"/>
      <c r="T22" s="60"/>
      <c r="U22" s="60"/>
      <c r="V22" s="60"/>
      <c r="W22" s="60">
        <v>226932638</v>
      </c>
      <c r="X22" s="60"/>
      <c r="Y22" s="60">
        <v>226932638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-581293</v>
      </c>
      <c r="D24" s="155"/>
      <c r="E24" s="59"/>
      <c r="F24" s="60"/>
      <c r="G24" s="60"/>
      <c r="H24" s="60"/>
      <c r="I24" s="60">
        <v>-3542</v>
      </c>
      <c r="J24" s="60">
        <v>-3542</v>
      </c>
      <c r="K24" s="60">
        <v>594</v>
      </c>
      <c r="L24" s="60"/>
      <c r="M24" s="60">
        <v>-96404</v>
      </c>
      <c r="N24" s="60">
        <v>-95810</v>
      </c>
      <c r="O24" s="60"/>
      <c r="P24" s="60"/>
      <c r="Q24" s="60"/>
      <c r="R24" s="60"/>
      <c r="S24" s="60"/>
      <c r="T24" s="60"/>
      <c r="U24" s="60"/>
      <c r="V24" s="60"/>
      <c r="W24" s="60">
        <v>-99352</v>
      </c>
      <c r="X24" s="60"/>
      <c r="Y24" s="60">
        <v>-99352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-252517</v>
      </c>
      <c r="D25" s="168">
        <f>SUM(D19:D24)</f>
        <v>0</v>
      </c>
      <c r="E25" s="72">
        <f t="shared" si="1"/>
        <v>8000</v>
      </c>
      <c r="F25" s="73">
        <f t="shared" si="1"/>
        <v>8000</v>
      </c>
      <c r="G25" s="73">
        <f t="shared" si="1"/>
        <v>0</v>
      </c>
      <c r="H25" s="73">
        <f t="shared" si="1"/>
        <v>90419133</v>
      </c>
      <c r="I25" s="73">
        <f t="shared" si="1"/>
        <v>86293987</v>
      </c>
      <c r="J25" s="73">
        <f t="shared" si="1"/>
        <v>176713120</v>
      </c>
      <c r="K25" s="73">
        <f t="shared" si="1"/>
        <v>594</v>
      </c>
      <c r="L25" s="73">
        <f t="shared" si="1"/>
        <v>50215976</v>
      </c>
      <c r="M25" s="73">
        <f t="shared" si="1"/>
        <v>-96404</v>
      </c>
      <c r="N25" s="73">
        <f t="shared" si="1"/>
        <v>50120166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226833286</v>
      </c>
      <c r="X25" s="73">
        <f t="shared" si="1"/>
        <v>0</v>
      </c>
      <c r="Y25" s="73">
        <f t="shared" si="1"/>
        <v>226833286</v>
      </c>
      <c r="Z25" s="170">
        <f>+IF(X25&lt;&gt;0,+(Y25/X25)*100,0)</f>
        <v>0</v>
      </c>
      <c r="AA25" s="74">
        <f>SUM(AA19:AA24)</f>
        <v>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2604222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-782118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1822104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36165571</v>
      </c>
      <c r="D36" s="153">
        <f>+D15+D25+D34</f>
        <v>0</v>
      </c>
      <c r="E36" s="99">
        <f t="shared" si="3"/>
        <v>25893</v>
      </c>
      <c r="F36" s="100">
        <f t="shared" si="3"/>
        <v>25893</v>
      </c>
      <c r="G36" s="100">
        <f t="shared" si="3"/>
        <v>-38256741</v>
      </c>
      <c r="H36" s="100">
        <f t="shared" si="3"/>
        <v>-3866917</v>
      </c>
      <c r="I36" s="100">
        <f t="shared" si="3"/>
        <v>74739775</v>
      </c>
      <c r="J36" s="100">
        <f t="shared" si="3"/>
        <v>32616117</v>
      </c>
      <c r="K36" s="100">
        <f t="shared" si="3"/>
        <v>-62084157</v>
      </c>
      <c r="L36" s="100">
        <f t="shared" si="3"/>
        <v>36799088</v>
      </c>
      <c r="M36" s="100">
        <f t="shared" si="3"/>
        <v>-8474268</v>
      </c>
      <c r="N36" s="100">
        <f t="shared" si="3"/>
        <v>-33759337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-1143220</v>
      </c>
      <c r="X36" s="100">
        <f t="shared" si="3"/>
        <v>38855</v>
      </c>
      <c r="Y36" s="100">
        <f t="shared" si="3"/>
        <v>-1182075</v>
      </c>
      <c r="Z36" s="137">
        <f>+IF(X36&lt;&gt;0,+(Y36/X36)*100,0)</f>
        <v>-3042.2725517951358</v>
      </c>
      <c r="AA36" s="102">
        <f>+AA15+AA25+AA34</f>
        <v>25893</v>
      </c>
    </row>
    <row r="37" spans="1:27" ht="13.5">
      <c r="A37" s="249" t="s">
        <v>199</v>
      </c>
      <c r="B37" s="182"/>
      <c r="C37" s="153">
        <v>42772618</v>
      </c>
      <c r="D37" s="153"/>
      <c r="E37" s="99"/>
      <c r="F37" s="100"/>
      <c r="G37" s="100">
        <v>52943342</v>
      </c>
      <c r="H37" s="100">
        <v>14686601</v>
      </c>
      <c r="I37" s="100">
        <v>10819684</v>
      </c>
      <c r="J37" s="100">
        <v>52943342</v>
      </c>
      <c r="K37" s="100">
        <v>85559459</v>
      </c>
      <c r="L37" s="100">
        <v>23475302</v>
      </c>
      <c r="M37" s="100">
        <v>60274390</v>
      </c>
      <c r="N37" s="100">
        <v>85559459</v>
      </c>
      <c r="O37" s="100"/>
      <c r="P37" s="100"/>
      <c r="Q37" s="100"/>
      <c r="R37" s="100"/>
      <c r="S37" s="100"/>
      <c r="T37" s="100"/>
      <c r="U37" s="100"/>
      <c r="V37" s="100"/>
      <c r="W37" s="100">
        <v>52943342</v>
      </c>
      <c r="X37" s="100"/>
      <c r="Y37" s="100">
        <v>52943342</v>
      </c>
      <c r="Z37" s="137"/>
      <c r="AA37" s="102"/>
    </row>
    <row r="38" spans="1:27" ht="13.5">
      <c r="A38" s="269" t="s">
        <v>200</v>
      </c>
      <c r="B38" s="256"/>
      <c r="C38" s="257">
        <v>78938189</v>
      </c>
      <c r="D38" s="257"/>
      <c r="E38" s="258">
        <v>25893</v>
      </c>
      <c r="F38" s="259">
        <v>25893</v>
      </c>
      <c r="G38" s="259">
        <v>14686601</v>
      </c>
      <c r="H38" s="259">
        <v>10819684</v>
      </c>
      <c r="I38" s="259">
        <v>85559459</v>
      </c>
      <c r="J38" s="259">
        <v>85559459</v>
      </c>
      <c r="K38" s="259">
        <v>23475302</v>
      </c>
      <c r="L38" s="259">
        <v>60274390</v>
      </c>
      <c r="M38" s="259">
        <v>51800122</v>
      </c>
      <c r="N38" s="259">
        <v>51800122</v>
      </c>
      <c r="O38" s="259"/>
      <c r="P38" s="259"/>
      <c r="Q38" s="259"/>
      <c r="R38" s="259"/>
      <c r="S38" s="259"/>
      <c r="T38" s="259"/>
      <c r="U38" s="259"/>
      <c r="V38" s="259"/>
      <c r="W38" s="259">
        <v>51800122</v>
      </c>
      <c r="X38" s="259">
        <v>38855</v>
      </c>
      <c r="Y38" s="259">
        <v>51761267</v>
      </c>
      <c r="Z38" s="260">
        <v>133216.49</v>
      </c>
      <c r="AA38" s="261">
        <v>25893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875756</v>
      </c>
      <c r="D5" s="200">
        <f t="shared" si="0"/>
        <v>0</v>
      </c>
      <c r="E5" s="106">
        <f t="shared" si="0"/>
        <v>8875000</v>
      </c>
      <c r="F5" s="106">
        <f t="shared" si="0"/>
        <v>8875000</v>
      </c>
      <c r="G5" s="106">
        <f t="shared" si="0"/>
        <v>0</v>
      </c>
      <c r="H5" s="106">
        <f t="shared" si="0"/>
        <v>0</v>
      </c>
      <c r="I5" s="106">
        <f t="shared" si="0"/>
        <v>3542</v>
      </c>
      <c r="J5" s="106">
        <f t="shared" si="0"/>
        <v>3542</v>
      </c>
      <c r="K5" s="106">
        <f t="shared" si="0"/>
        <v>594</v>
      </c>
      <c r="L5" s="106">
        <f t="shared" si="0"/>
        <v>0</v>
      </c>
      <c r="M5" s="106">
        <f t="shared" si="0"/>
        <v>96404</v>
      </c>
      <c r="N5" s="106">
        <f t="shared" si="0"/>
        <v>96998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100540</v>
      </c>
      <c r="X5" s="106">
        <f t="shared" si="0"/>
        <v>4437500</v>
      </c>
      <c r="Y5" s="106">
        <f t="shared" si="0"/>
        <v>-4336960</v>
      </c>
      <c r="Z5" s="201">
        <f>+IF(X5&lt;&gt;0,+(Y5/X5)*100,0)</f>
        <v>-97.73430985915493</v>
      </c>
      <c r="AA5" s="199">
        <f>SUM(AA11:AA18)</f>
        <v>8875000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875756</v>
      </c>
      <c r="D15" s="156"/>
      <c r="E15" s="60">
        <v>8875000</v>
      </c>
      <c r="F15" s="60">
        <v>8875000</v>
      </c>
      <c r="G15" s="60"/>
      <c r="H15" s="60"/>
      <c r="I15" s="60">
        <v>3542</v>
      </c>
      <c r="J15" s="60">
        <v>3542</v>
      </c>
      <c r="K15" s="60">
        <v>594</v>
      </c>
      <c r="L15" s="60"/>
      <c r="M15" s="60">
        <v>96404</v>
      </c>
      <c r="N15" s="60">
        <v>96998</v>
      </c>
      <c r="O15" s="60"/>
      <c r="P15" s="60"/>
      <c r="Q15" s="60"/>
      <c r="R15" s="60"/>
      <c r="S15" s="60"/>
      <c r="T15" s="60"/>
      <c r="U15" s="60"/>
      <c r="V15" s="60"/>
      <c r="W15" s="60">
        <v>100540</v>
      </c>
      <c r="X15" s="60">
        <v>4437500</v>
      </c>
      <c r="Y15" s="60">
        <v>-4336960</v>
      </c>
      <c r="Z15" s="140">
        <v>-97.73</v>
      </c>
      <c r="AA15" s="155">
        <v>8875000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875756</v>
      </c>
      <c r="D45" s="129">
        <f t="shared" si="7"/>
        <v>0</v>
      </c>
      <c r="E45" s="54">
        <f t="shared" si="7"/>
        <v>8875000</v>
      </c>
      <c r="F45" s="54">
        <f t="shared" si="7"/>
        <v>8875000</v>
      </c>
      <c r="G45" s="54">
        <f t="shared" si="7"/>
        <v>0</v>
      </c>
      <c r="H45" s="54">
        <f t="shared" si="7"/>
        <v>0</v>
      </c>
      <c r="I45" s="54">
        <f t="shared" si="7"/>
        <v>3542</v>
      </c>
      <c r="J45" s="54">
        <f t="shared" si="7"/>
        <v>3542</v>
      </c>
      <c r="K45" s="54">
        <f t="shared" si="7"/>
        <v>594</v>
      </c>
      <c r="L45" s="54">
        <f t="shared" si="7"/>
        <v>0</v>
      </c>
      <c r="M45" s="54">
        <f t="shared" si="7"/>
        <v>96404</v>
      </c>
      <c r="N45" s="54">
        <f t="shared" si="7"/>
        <v>96998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100540</v>
      </c>
      <c r="X45" s="54">
        <f t="shared" si="7"/>
        <v>4437500</v>
      </c>
      <c r="Y45" s="54">
        <f t="shared" si="7"/>
        <v>-4336960</v>
      </c>
      <c r="Z45" s="184">
        <f t="shared" si="5"/>
        <v>-97.73430985915493</v>
      </c>
      <c r="AA45" s="130">
        <f t="shared" si="8"/>
        <v>8875000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875756</v>
      </c>
      <c r="D49" s="218">
        <f t="shared" si="9"/>
        <v>0</v>
      </c>
      <c r="E49" s="220">
        <f t="shared" si="9"/>
        <v>8875000</v>
      </c>
      <c r="F49" s="220">
        <f t="shared" si="9"/>
        <v>8875000</v>
      </c>
      <c r="G49" s="220">
        <f t="shared" si="9"/>
        <v>0</v>
      </c>
      <c r="H49" s="220">
        <f t="shared" si="9"/>
        <v>0</v>
      </c>
      <c r="I49" s="220">
        <f t="shared" si="9"/>
        <v>3542</v>
      </c>
      <c r="J49" s="220">
        <f t="shared" si="9"/>
        <v>3542</v>
      </c>
      <c r="K49" s="220">
        <f t="shared" si="9"/>
        <v>594</v>
      </c>
      <c r="L49" s="220">
        <f t="shared" si="9"/>
        <v>0</v>
      </c>
      <c r="M49" s="220">
        <f t="shared" si="9"/>
        <v>96404</v>
      </c>
      <c r="N49" s="220">
        <f t="shared" si="9"/>
        <v>96998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100540</v>
      </c>
      <c r="X49" s="220">
        <f t="shared" si="9"/>
        <v>4437500</v>
      </c>
      <c r="Y49" s="220">
        <f t="shared" si="9"/>
        <v>-4336960</v>
      </c>
      <c r="Z49" s="221">
        <f t="shared" si="5"/>
        <v>-97.73430985915493</v>
      </c>
      <c r="AA49" s="222">
        <f>SUM(AA41:AA48)</f>
        <v>8875000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21666</v>
      </c>
      <c r="H66" s="275">
        <v>132183</v>
      </c>
      <c r="I66" s="275">
        <v>482739</v>
      </c>
      <c r="J66" s="275">
        <v>636588</v>
      </c>
      <c r="K66" s="275">
        <v>339998</v>
      </c>
      <c r="L66" s="275">
        <v>318415</v>
      </c>
      <c r="M66" s="275">
        <v>291818</v>
      </c>
      <c r="N66" s="275">
        <v>950231</v>
      </c>
      <c r="O66" s="275"/>
      <c r="P66" s="275"/>
      <c r="Q66" s="275"/>
      <c r="R66" s="275"/>
      <c r="S66" s="275"/>
      <c r="T66" s="275"/>
      <c r="U66" s="275"/>
      <c r="V66" s="275"/>
      <c r="W66" s="275">
        <v>1586819</v>
      </c>
      <c r="X66" s="275"/>
      <c r="Y66" s="275">
        <v>1586819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21666</v>
      </c>
      <c r="H69" s="220">
        <f t="shared" si="12"/>
        <v>132183</v>
      </c>
      <c r="I69" s="220">
        <f t="shared" si="12"/>
        <v>482739</v>
      </c>
      <c r="J69" s="220">
        <f t="shared" si="12"/>
        <v>636588</v>
      </c>
      <c r="K69" s="220">
        <f t="shared" si="12"/>
        <v>339998</v>
      </c>
      <c r="L69" s="220">
        <f t="shared" si="12"/>
        <v>318415</v>
      </c>
      <c r="M69" s="220">
        <f t="shared" si="12"/>
        <v>291818</v>
      </c>
      <c r="N69" s="220">
        <f t="shared" si="12"/>
        <v>950231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1586819</v>
      </c>
      <c r="X69" s="220">
        <f t="shared" si="12"/>
        <v>0</v>
      </c>
      <c r="Y69" s="220">
        <f t="shared" si="12"/>
        <v>1586819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875756</v>
      </c>
      <c r="D40" s="344">
        <f t="shared" si="9"/>
        <v>0</v>
      </c>
      <c r="E40" s="343">
        <f t="shared" si="9"/>
        <v>8875000</v>
      </c>
      <c r="F40" s="345">
        <f t="shared" si="9"/>
        <v>8875000</v>
      </c>
      <c r="G40" s="345">
        <f t="shared" si="9"/>
        <v>0</v>
      </c>
      <c r="H40" s="343">
        <f t="shared" si="9"/>
        <v>0</v>
      </c>
      <c r="I40" s="343">
        <f t="shared" si="9"/>
        <v>3542</v>
      </c>
      <c r="J40" s="345">
        <f t="shared" si="9"/>
        <v>3542</v>
      </c>
      <c r="K40" s="345">
        <f t="shared" si="9"/>
        <v>594</v>
      </c>
      <c r="L40" s="343">
        <f t="shared" si="9"/>
        <v>0</v>
      </c>
      <c r="M40" s="343">
        <f t="shared" si="9"/>
        <v>96404</v>
      </c>
      <c r="N40" s="345">
        <f t="shared" si="9"/>
        <v>96998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100540</v>
      </c>
      <c r="X40" s="343">
        <f t="shared" si="9"/>
        <v>4437500</v>
      </c>
      <c r="Y40" s="345">
        <f t="shared" si="9"/>
        <v>-4336960</v>
      </c>
      <c r="Z40" s="336">
        <f>+IF(X40&lt;&gt;0,+(Y40/X40)*100,0)</f>
        <v>-97.73430985915493</v>
      </c>
      <c r="AA40" s="350">
        <f>SUM(AA41:AA49)</f>
        <v>8875000</v>
      </c>
    </row>
    <row r="41" spans="1:27" ht="13.5">
      <c r="A41" s="361" t="s">
        <v>247</v>
      </c>
      <c r="B41" s="142"/>
      <c r="C41" s="362">
        <v>299439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400000</v>
      </c>
      <c r="F42" s="53">
        <f t="shared" si="10"/>
        <v>400000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200000</v>
      </c>
      <c r="Y42" s="53">
        <f t="shared" si="10"/>
        <v>-200000</v>
      </c>
      <c r="Z42" s="94">
        <f>+IF(X42&lt;&gt;0,+(Y42/X42)*100,0)</f>
        <v>-100</v>
      </c>
      <c r="AA42" s="95">
        <f>+AA62</f>
        <v>400000</v>
      </c>
    </row>
    <row r="43" spans="1:27" ht="13.5">
      <c r="A43" s="361" t="s">
        <v>249</v>
      </c>
      <c r="B43" s="136"/>
      <c r="C43" s="275">
        <v>57261</v>
      </c>
      <c r="D43" s="369"/>
      <c r="E43" s="305">
        <v>225000</v>
      </c>
      <c r="F43" s="370">
        <v>225000</v>
      </c>
      <c r="G43" s="370"/>
      <c r="H43" s="305"/>
      <c r="I43" s="305"/>
      <c r="J43" s="370"/>
      <c r="K43" s="370">
        <v>594</v>
      </c>
      <c r="L43" s="305"/>
      <c r="M43" s="305">
        <v>96404</v>
      </c>
      <c r="N43" s="370">
        <v>96998</v>
      </c>
      <c r="O43" s="370"/>
      <c r="P43" s="305"/>
      <c r="Q43" s="305"/>
      <c r="R43" s="370"/>
      <c r="S43" s="370"/>
      <c r="T43" s="305"/>
      <c r="U43" s="305"/>
      <c r="V43" s="370"/>
      <c r="W43" s="370">
        <v>96998</v>
      </c>
      <c r="X43" s="305">
        <v>112500</v>
      </c>
      <c r="Y43" s="370">
        <v>-15502</v>
      </c>
      <c r="Z43" s="371">
        <v>-13.78</v>
      </c>
      <c r="AA43" s="303">
        <v>225000</v>
      </c>
    </row>
    <row r="44" spans="1:27" ht="13.5">
      <c r="A44" s="361" t="s">
        <v>250</v>
      </c>
      <c r="B44" s="136"/>
      <c r="C44" s="60">
        <v>519056</v>
      </c>
      <c r="D44" s="368"/>
      <c r="E44" s="54"/>
      <c r="F44" s="53"/>
      <c r="G44" s="53"/>
      <c r="H44" s="54"/>
      <c r="I44" s="54">
        <v>3542</v>
      </c>
      <c r="J44" s="53">
        <v>3542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3542</v>
      </c>
      <c r="X44" s="54"/>
      <c r="Y44" s="53">
        <v>3542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8250000</v>
      </c>
      <c r="F48" s="53">
        <v>8250000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4125000</v>
      </c>
      <c r="Y48" s="53">
        <v>-4125000</v>
      </c>
      <c r="Z48" s="94">
        <v>-100</v>
      </c>
      <c r="AA48" s="95">
        <v>8250000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875756</v>
      </c>
      <c r="D60" s="346">
        <f t="shared" si="14"/>
        <v>0</v>
      </c>
      <c r="E60" s="219">
        <f t="shared" si="14"/>
        <v>8875000</v>
      </c>
      <c r="F60" s="264">
        <f t="shared" si="14"/>
        <v>8875000</v>
      </c>
      <c r="G60" s="264">
        <f t="shared" si="14"/>
        <v>0</v>
      </c>
      <c r="H60" s="219">
        <f t="shared" si="14"/>
        <v>0</v>
      </c>
      <c r="I60" s="219">
        <f t="shared" si="14"/>
        <v>3542</v>
      </c>
      <c r="J60" s="264">
        <f t="shared" si="14"/>
        <v>3542</v>
      </c>
      <c r="K60" s="264">
        <f t="shared" si="14"/>
        <v>594</v>
      </c>
      <c r="L60" s="219">
        <f t="shared" si="14"/>
        <v>0</v>
      </c>
      <c r="M60" s="219">
        <f t="shared" si="14"/>
        <v>96404</v>
      </c>
      <c r="N60" s="264">
        <f t="shared" si="14"/>
        <v>96998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100540</v>
      </c>
      <c r="X60" s="219">
        <f t="shared" si="14"/>
        <v>4437500</v>
      </c>
      <c r="Y60" s="264">
        <f t="shared" si="14"/>
        <v>-4336960</v>
      </c>
      <c r="Z60" s="337">
        <f>+IF(X60&lt;&gt;0,+(Y60/X60)*100,0)</f>
        <v>-97.73430985915493</v>
      </c>
      <c r="AA60" s="232">
        <f>+AA57+AA54+AA51+AA40+AA37+AA34+AA22+AA5</f>
        <v>8875000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400000</v>
      </c>
      <c r="F62" s="349">
        <f t="shared" si="15"/>
        <v>400000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200000</v>
      </c>
      <c r="Y62" s="349">
        <f t="shared" si="15"/>
        <v>-200000</v>
      </c>
      <c r="Z62" s="338">
        <f>+IF(X62&lt;&gt;0,+(Y62/X62)*100,0)</f>
        <v>-100</v>
      </c>
      <c r="AA62" s="351">
        <f>SUM(AA63:AA66)</f>
        <v>400000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400000</v>
      </c>
      <c r="F64" s="59">
        <v>400000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200000</v>
      </c>
      <c r="Y64" s="59">
        <v>-200000</v>
      </c>
      <c r="Z64" s="61">
        <v>-100</v>
      </c>
      <c r="AA64" s="62">
        <v>400000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2014-02-11T06:29:12Z</dcterms:created>
  <dcterms:modified xsi:type="dcterms:W3CDTF">2014-02-11T06:29:15Z</dcterms:modified>
  <cp:category/>
  <cp:version/>
  <cp:contentType/>
  <cp:contentStatus/>
</cp:coreProperties>
</file>