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<sst xmlns="http://schemas.openxmlformats.org/spreadsheetml/2006/main" count="855" uniqueCount="302">
  <si>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Alfred Nzo(DC44)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</si>
  <si>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</si>
  <si>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</si>
  <si>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</si>
  <si>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</si>
  <si>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</si>
  <si>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</si>
  <si>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</si>
  <si>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</si>
  <si>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</si>
  <si>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</si>
  <si>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</si>
  <si>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</si>
  <si>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</si>
  <si>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</si>
  <si>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</si>
  <si>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</si>
  <si>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</si>
  <si>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</si>
  <si>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</si>
  <si>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</si>
  <si>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</si>
  <si>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</si>
  <si>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</si>
  <si>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</si>
  <si>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</si>
  <si>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</si>
  <si>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</si>
  <si>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</si>
  <si>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</si>
  <si>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</si>
  <si>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</si>
  <si>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</si>
  <si>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</si>
  <si>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</si>
  <si>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</si>
  <si>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</si>
  <si>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</si>
  <si>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</si>
  <si>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</si>
  <si>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</si>
  <si>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</si>
  <si>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</si>
  <si>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</si>
  <si>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</si>
  <si>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</si>
  <si>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</si>
  <si>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</si>
  <si>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</si>
  <si>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</si>
  <si>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</si>
  <si>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</si>
  <si>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</si>
  <si>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</si>
  <si>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</si>
  <si>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</si>
  <si>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</si>
  <si>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</si>
  <si>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</si>
  <si>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</si>
  <si>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</si>
  <si>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</si>
  <si>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</si>
  <si>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</si>
  <si>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</si>
  <si>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</si>
  <si>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</si>
  <si>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</si>
  <si>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</si>
  <si>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</si>
  <si>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Alfred Nzo(DC44)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</si>
  <si>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</si>
  <si>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</si>
  <si>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</si>
  <si>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</si>
  <si>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</si>
  <si>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</si>
  <si>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</si>
  <si>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</si>
  <si>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</si>
  <si>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</si>
  <si>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</si>
  <si>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</si>
  <si>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</si>
  <si>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</si>
  <si>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</si>
  <si>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</si>
  <si>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</si>
  <si>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</si>
  <si>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</si>
  <si>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</si>
  <si>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</si>
  <si>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</si>
  <si>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</si>
  <si>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</si>
  <si>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</si>
  <si>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</si>
  <si>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</si>
  <si>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</si>
  <si>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</si>
  <si>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Alfred Nzo(DC44)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</si>
  <si>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</si>
  <si>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</si>
  <si>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</si>
  <si>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</si>
  <si>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</si>
  <si>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</si>
  <si>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</si>
  <si>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</si>
  <si>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</si>
  <si>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</si>
  <si>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</si>
  <si>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</si>
  <si>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</si>
  <si>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</si>
  <si>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</si>
  <si>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</si>
  <si>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</si>
  <si>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</si>
  <si>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</si>
  <si>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</si>
  <si>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</si>
  <si>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</si>
  <si>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</si>
  <si>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</si>
  <si>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</si>
  <si>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</si>
  <si>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</si>
  <si>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</si>
  <si>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Alfred Nzo(DC44)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</si>
  <si>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</si>
  <si>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</si>
  <si>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</si>
  <si>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</si>
  <si>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</si>
  <si>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</si>
  <si>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</si>
  <si>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</si>
  <si>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</si>
  <si>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</si>
  <si>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Alfred Nzo(DC44)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</si>
  <si>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</si>
  <si>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</si>
  <si>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</si>
  <si>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</si>
  <si>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</si>
  <si>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</si>
  <si>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</si>
  <si>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</si>
  <si>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</si>
  <si>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</si>
  <si>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</si>
  <si>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</si>
  <si>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</si>
  <si>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</si>
  <si>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</si>
  <si>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</si>
  <si>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</si>
  <si>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</si>
  <si>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</si>
  <si>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</si>
  <si>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</si>
  <si>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</si>
  <si>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</si>
  <si>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</si>
  <si>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</si>
  <si>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</si>
  <si>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</si>
  <si>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</si>
  <si>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</si>
  <si>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</si>
  <si>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</si>
  <si>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</si>
  <si>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</si>
  <si>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Alfred Nzo(DC44)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</si>
  <si>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</si>
  <si>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</si>
  <si>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</si>
  <si>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</si>
  <si>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</si>
  <si>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</si>
  <si>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</si>
  <si>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</si>
  <si>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</si>
  <si>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</si>
  <si>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</si>
  <si>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</si>
  <si>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</si>
  <si>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</si>
  <si>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</si>
  <si>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</si>
  <si>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</si>
  <si>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</si>
  <si>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</si>
  <si>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</si>
  <si>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</si>
  <si>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</si>
  <si>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</si>
  <si>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</si>
  <si>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</si>
  <si>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</si>
  <si>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Alfred Nzo(DC44)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</si>
  <si>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</si>
  <si>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</si>
  <si>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</si>
  <si>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</si>
  <si>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</si>
  <si>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</si>
  <si>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</si>
  <si>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</si>
  <si>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</si>
  <si>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</si>
  <si>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</si>
  <si>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</si>
  <si>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</si>
  <si>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</si>
  <si>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</si>
  <si>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</si>
  <si>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</si>
  <si>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</si>
  <si>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</si>
  <si>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</si>
  <si>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</si>
  <si>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</si>
  <si>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</si>
  <si>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</si>
  <si>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Alfred Nzo(DC44)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</si>
  <si>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</si>
  <si>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</si>
  <si>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</si>
  <si>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</si>
  <si>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</si>
  <si>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</si>
  <si>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</si>
  <si>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</si>
  <si>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</si>
  <si>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</si>
  <si>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</si>
  <si>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</si>
  <si>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</si>
  <si>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</si>
  <si>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</si>
  <si>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</si>
  <si>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</si>
  <si>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</si>
  <si>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</si>
  <si>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</si>
  <si>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</si>
  <si>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</si>
  <si>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</si>
  <si>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</si>
  <si>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</si>
  <si>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</si>
  <si>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</si>
  <si>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</si>
  <si>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</si>
  <si>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</si>
  <si>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</si>
  <si>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</si>
  <si>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</si>
  <si>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</si>
  <si>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</si>
  <si>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Alfred Nzo(DC44)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</si>
  <si>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</si>
  <si>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</si>
  <si>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Alfred Nzo(DC44)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</si>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</sst>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13720324</v>
      </c>
      <c r="C6" s="19">
        <v>0</v>
      </c>
      <c r="D6" s="59">
        <v>20936200</v>
      </c>
      <c r="E6" s="60">
        <v>20936200</v>
      </c>
      <c r="F6" s="60">
        <v>1523500</v>
      </c>
      <c r="G6" s="60">
        <v>1556976</v>
      </c>
      <c r="H6" s="60">
        <v>-1538265</v>
      </c>
      <c r="I6" s="60">
        <v>1542211</v>
      </c>
      <c r="J6" s="60">
        <v>1508706</v>
      </c>
      <c r="K6" s="60">
        <v>2422483</v>
      </c>
      <c r="L6" s="60">
        <v>1412193</v>
      </c>
      <c r="M6" s="60">
        <v>5343382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6885593</v>
      </c>
      <c r="W6" s="60">
        <v>10468100</v>
      </c>
      <c r="X6" s="60">
        <v>-3582507</v>
      </c>
      <c r="Y6" s="61">
        <v>-34.22</v>
      </c>
      <c r="Z6" s="62">
        <v>20936200</v>
      </c>
    </row>
    <row r="7" spans="1:26" ht="13.5">
      <c r="A7" s="58" t="s">
        <v>33</v>
      </c>
      <c r="B7" s="19">
        <v>11879055</v>
      </c>
      <c r="C7" s="19">
        <v>0</v>
      </c>
      <c r="D7" s="59">
        <v>15400000</v>
      </c>
      <c r="E7" s="60">
        <v>15400000</v>
      </c>
      <c r="F7" s="60">
        <v>923050</v>
      </c>
      <c r="G7" s="60">
        <v>0</v>
      </c>
      <c r="H7" s="60">
        <v>-2095622</v>
      </c>
      <c r="I7" s="60">
        <v>-1172572</v>
      </c>
      <c r="J7" s="60">
        <v>663109</v>
      </c>
      <c r="K7" s="60">
        <v>884516</v>
      </c>
      <c r="L7" s="60">
        <v>963728</v>
      </c>
      <c r="M7" s="60">
        <v>2511353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1338781</v>
      </c>
      <c r="W7" s="60">
        <v>7700000</v>
      </c>
      <c r="X7" s="60">
        <v>-6361219</v>
      </c>
      <c r="Y7" s="61">
        <v>-82.61</v>
      </c>
      <c r="Z7" s="62">
        <v>15400000</v>
      </c>
    </row>
    <row r="8" spans="1:26" ht="13.5">
      <c r="A8" s="58" t="s">
        <v>34</v>
      </c>
      <c r="B8" s="19">
        <v>0</v>
      </c>
      <c r="C8" s="19">
        <v>0</v>
      </c>
      <c r="D8" s="59">
        <v>346180000</v>
      </c>
      <c r="E8" s="60">
        <v>346180000</v>
      </c>
      <c r="F8" s="60">
        <v>134001150</v>
      </c>
      <c r="G8" s="60">
        <v>89718</v>
      </c>
      <c r="H8" s="60">
        <v>-6483184</v>
      </c>
      <c r="I8" s="60">
        <v>127607684</v>
      </c>
      <c r="J8" s="60">
        <v>3293562</v>
      </c>
      <c r="K8" s="60">
        <v>111852169</v>
      </c>
      <c r="L8" s="60">
        <v>10710285</v>
      </c>
      <c r="M8" s="60">
        <v>125856016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253463700</v>
      </c>
      <c r="W8" s="60">
        <v>173090000</v>
      </c>
      <c r="X8" s="60">
        <v>80373700</v>
      </c>
      <c r="Y8" s="61">
        <v>46.43</v>
      </c>
      <c r="Z8" s="62">
        <v>346180000</v>
      </c>
    </row>
    <row r="9" spans="1:26" ht="13.5">
      <c r="A9" s="58" t="s">
        <v>35</v>
      </c>
      <c r="B9" s="19">
        <v>746149867</v>
      </c>
      <c r="C9" s="19">
        <v>0</v>
      </c>
      <c r="D9" s="59">
        <v>276268586</v>
      </c>
      <c r="E9" s="60">
        <v>302927900</v>
      </c>
      <c r="F9" s="60">
        <v>39775</v>
      </c>
      <c r="G9" s="60">
        <v>169135</v>
      </c>
      <c r="H9" s="60">
        <v>-98257</v>
      </c>
      <c r="I9" s="60">
        <v>110653</v>
      </c>
      <c r="J9" s="60">
        <v>118053</v>
      </c>
      <c r="K9" s="60">
        <v>128188</v>
      </c>
      <c r="L9" s="60">
        <v>34093</v>
      </c>
      <c r="M9" s="60">
        <v>280334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390987</v>
      </c>
      <c r="W9" s="60">
        <v>151463950</v>
      </c>
      <c r="X9" s="60">
        <v>-151072963</v>
      </c>
      <c r="Y9" s="61">
        <v>-99.74</v>
      </c>
      <c r="Z9" s="62">
        <v>302927900</v>
      </c>
    </row>
    <row r="10" spans="1:26" ht="25.5">
      <c r="A10" s="63" t="s">
        <v>277</v>
      </c>
      <c r="B10" s="64">
        <f>SUM(B5:B9)</f>
        <v>771749246</v>
      </c>
      <c r="C10" s="64">
        <f>SUM(C5:C9)</f>
        <v>0</v>
      </c>
      <c r="D10" s="65">
        <f aca="true" t="shared" si="0" ref="D10:Z10">SUM(D5:D9)</f>
        <v>658784786</v>
      </c>
      <c r="E10" s="66">
        <f t="shared" si="0"/>
        <v>685444100</v>
      </c>
      <c r="F10" s="66">
        <f t="shared" si="0"/>
        <v>136487475</v>
      </c>
      <c r="G10" s="66">
        <f t="shared" si="0"/>
        <v>1815829</v>
      </c>
      <c r="H10" s="66">
        <f t="shared" si="0"/>
        <v>-10215328</v>
      </c>
      <c r="I10" s="66">
        <f t="shared" si="0"/>
        <v>128087976</v>
      </c>
      <c r="J10" s="66">
        <f t="shared" si="0"/>
        <v>5583430</v>
      </c>
      <c r="K10" s="66">
        <f t="shared" si="0"/>
        <v>115287356</v>
      </c>
      <c r="L10" s="66">
        <f t="shared" si="0"/>
        <v>13120299</v>
      </c>
      <c r="M10" s="66">
        <f t="shared" si="0"/>
        <v>133991085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262079061</v>
      </c>
      <c r="W10" s="66">
        <f t="shared" si="0"/>
        <v>342722050</v>
      </c>
      <c r="X10" s="66">
        <f t="shared" si="0"/>
        <v>-80642989</v>
      </c>
      <c r="Y10" s="67">
        <f>+IF(W10&lt;&gt;0,(X10/W10)*100,0)</f>
        <v>-23.530143158282346</v>
      </c>
      <c r="Z10" s="68">
        <f t="shared" si="0"/>
        <v>685444100</v>
      </c>
    </row>
    <row r="11" spans="1:26" ht="13.5">
      <c r="A11" s="58" t="s">
        <v>37</v>
      </c>
      <c r="B11" s="19">
        <v>122984591</v>
      </c>
      <c r="C11" s="19">
        <v>0</v>
      </c>
      <c r="D11" s="59">
        <v>145006884</v>
      </c>
      <c r="E11" s="60">
        <v>145033832</v>
      </c>
      <c r="F11" s="60">
        <v>12676948</v>
      </c>
      <c r="G11" s="60">
        <v>10888437</v>
      </c>
      <c r="H11" s="60">
        <v>11087930</v>
      </c>
      <c r="I11" s="60">
        <v>34653315</v>
      </c>
      <c r="J11" s="60">
        <v>11147594</v>
      </c>
      <c r="K11" s="60">
        <v>11016472</v>
      </c>
      <c r="L11" s="60">
        <v>11453948</v>
      </c>
      <c r="M11" s="60">
        <v>33618014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68271329</v>
      </c>
      <c r="W11" s="60">
        <v>72516916</v>
      </c>
      <c r="X11" s="60">
        <v>-4245587</v>
      </c>
      <c r="Y11" s="61">
        <v>-5.85</v>
      </c>
      <c r="Z11" s="62">
        <v>145033832</v>
      </c>
    </row>
    <row r="12" spans="1:26" ht="13.5">
      <c r="A12" s="58" t="s">
        <v>38</v>
      </c>
      <c r="B12" s="19">
        <v>0</v>
      </c>
      <c r="C12" s="19">
        <v>0</v>
      </c>
      <c r="D12" s="59">
        <v>7928070</v>
      </c>
      <c r="E12" s="60">
        <v>7928072</v>
      </c>
      <c r="F12" s="60">
        <v>353600</v>
      </c>
      <c r="G12" s="60">
        <v>357680</v>
      </c>
      <c r="H12" s="60">
        <v>354883</v>
      </c>
      <c r="I12" s="60">
        <v>1066163</v>
      </c>
      <c r="J12" s="60">
        <v>406600</v>
      </c>
      <c r="K12" s="60">
        <v>430364</v>
      </c>
      <c r="L12" s="60">
        <v>411910</v>
      </c>
      <c r="M12" s="60">
        <v>1248874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2315037</v>
      </c>
      <c r="W12" s="60">
        <v>3964036</v>
      </c>
      <c r="X12" s="60">
        <v>-1648999</v>
      </c>
      <c r="Y12" s="61">
        <v>-41.6</v>
      </c>
      <c r="Z12" s="62">
        <v>7928072</v>
      </c>
    </row>
    <row r="13" spans="1:26" ht="13.5">
      <c r="A13" s="58" t="s">
        <v>278</v>
      </c>
      <c r="B13" s="19">
        <v>49178089</v>
      </c>
      <c r="C13" s="19">
        <v>0</v>
      </c>
      <c r="D13" s="59">
        <v>30000000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15000000</v>
      </c>
      <c r="X13" s="60">
        <v>-15000000</v>
      </c>
      <c r="Y13" s="61">
        <v>-100</v>
      </c>
      <c r="Z13" s="62">
        <v>30000000</v>
      </c>
    </row>
    <row r="14" spans="1:26" ht="13.5">
      <c r="A14" s="58" t="s">
        <v>40</v>
      </c>
      <c r="B14" s="19">
        <v>0</v>
      </c>
      <c r="C14" s="19">
        <v>0</v>
      </c>
      <c r="D14" s="59">
        <v>2913000</v>
      </c>
      <c r="E14" s="60">
        <v>6413000</v>
      </c>
      <c r="F14" s="60">
        <v>0</v>
      </c>
      <c r="G14" s="60">
        <v>0</v>
      </c>
      <c r="H14" s="60">
        <v>1089851</v>
      </c>
      <c r="I14" s="60">
        <v>1089851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1089851</v>
      </c>
      <c r="W14" s="60">
        <v>3206500</v>
      </c>
      <c r="X14" s="60">
        <v>-2116649</v>
      </c>
      <c r="Y14" s="61">
        <v>-66.01</v>
      </c>
      <c r="Z14" s="62">
        <v>6413000</v>
      </c>
    </row>
    <row r="15" spans="1:26" ht="13.5">
      <c r="A15" s="58" t="s">
        <v>41</v>
      </c>
      <c r="B15" s="19">
        <v>1519815</v>
      </c>
      <c r="C15" s="19">
        <v>0</v>
      </c>
      <c r="D15" s="59">
        <v>50090000</v>
      </c>
      <c r="E15" s="60">
        <v>50890000</v>
      </c>
      <c r="F15" s="60">
        <v>502700</v>
      </c>
      <c r="G15" s="60">
        <v>3373216</v>
      </c>
      <c r="H15" s="60">
        <v>3205714</v>
      </c>
      <c r="I15" s="60">
        <v>7081630</v>
      </c>
      <c r="J15" s="60">
        <v>3394765</v>
      </c>
      <c r="K15" s="60">
        <v>3626564</v>
      </c>
      <c r="L15" s="60">
        <v>3334521</v>
      </c>
      <c r="M15" s="60">
        <v>10355850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17437480</v>
      </c>
      <c r="W15" s="60">
        <v>25445000</v>
      </c>
      <c r="X15" s="60">
        <v>-8007520</v>
      </c>
      <c r="Y15" s="61">
        <v>-31.47</v>
      </c>
      <c r="Z15" s="62">
        <v>50890000</v>
      </c>
    </row>
    <row r="16" spans="1:26" ht="13.5">
      <c r="A16" s="69" t="s">
        <v>42</v>
      </c>
      <c r="B16" s="19">
        <v>283920558</v>
      </c>
      <c r="C16" s="19">
        <v>0</v>
      </c>
      <c r="D16" s="59">
        <v>20000000</v>
      </c>
      <c r="E16" s="60">
        <v>20000000</v>
      </c>
      <c r="F16" s="60">
        <v>235596</v>
      </c>
      <c r="G16" s="60">
        <v>163463</v>
      </c>
      <c r="H16" s="60">
        <v>207240</v>
      </c>
      <c r="I16" s="60">
        <v>606299</v>
      </c>
      <c r="J16" s="60">
        <v>5161225</v>
      </c>
      <c r="K16" s="60">
        <v>206398</v>
      </c>
      <c r="L16" s="60">
        <v>714099</v>
      </c>
      <c r="M16" s="60">
        <v>6081722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6688021</v>
      </c>
      <c r="W16" s="60">
        <v>10000000</v>
      </c>
      <c r="X16" s="60">
        <v>-3311979</v>
      </c>
      <c r="Y16" s="61">
        <v>-33.12</v>
      </c>
      <c r="Z16" s="62">
        <v>20000000</v>
      </c>
    </row>
    <row r="17" spans="1:26" ht="13.5">
      <c r="A17" s="58" t="s">
        <v>43</v>
      </c>
      <c r="B17" s="19">
        <v>552999381</v>
      </c>
      <c r="C17" s="19">
        <v>0</v>
      </c>
      <c r="D17" s="59">
        <v>151787800</v>
      </c>
      <c r="E17" s="60">
        <v>155060800</v>
      </c>
      <c r="F17" s="60">
        <v>4662639</v>
      </c>
      <c r="G17" s="60">
        <v>6131259</v>
      </c>
      <c r="H17" s="60">
        <v>10270472</v>
      </c>
      <c r="I17" s="60">
        <v>21064370</v>
      </c>
      <c r="J17" s="60">
        <v>11192714</v>
      </c>
      <c r="K17" s="60">
        <v>10893065</v>
      </c>
      <c r="L17" s="60">
        <v>9444836</v>
      </c>
      <c r="M17" s="60">
        <v>31530615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52594985</v>
      </c>
      <c r="W17" s="60">
        <v>77530400</v>
      </c>
      <c r="X17" s="60">
        <v>-24935415</v>
      </c>
      <c r="Y17" s="61">
        <v>-32.16</v>
      </c>
      <c r="Z17" s="62">
        <v>155060800</v>
      </c>
    </row>
    <row r="18" spans="1:26" ht="13.5">
      <c r="A18" s="70" t="s">
        <v>44</v>
      </c>
      <c r="B18" s="71">
        <f>SUM(B11:B17)</f>
        <v>1010602434</v>
      </c>
      <c r="C18" s="71">
        <f>SUM(C11:C17)</f>
        <v>0</v>
      </c>
      <c r="D18" s="72">
        <f aca="true" t="shared" si="1" ref="D18:Z18">SUM(D11:D17)</f>
        <v>407725754</v>
      </c>
      <c r="E18" s="73">
        <f t="shared" si="1"/>
        <v>415325704</v>
      </c>
      <c r="F18" s="73">
        <f t="shared" si="1"/>
        <v>18431483</v>
      </c>
      <c r="G18" s="73">
        <f t="shared" si="1"/>
        <v>20914055</v>
      </c>
      <c r="H18" s="73">
        <f t="shared" si="1"/>
        <v>26216090</v>
      </c>
      <c r="I18" s="73">
        <f t="shared" si="1"/>
        <v>65561628</v>
      </c>
      <c r="J18" s="73">
        <f t="shared" si="1"/>
        <v>31302898</v>
      </c>
      <c r="K18" s="73">
        <f t="shared" si="1"/>
        <v>26172863</v>
      </c>
      <c r="L18" s="73">
        <f t="shared" si="1"/>
        <v>25359314</v>
      </c>
      <c r="M18" s="73">
        <f t="shared" si="1"/>
        <v>82835075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148396703</v>
      </c>
      <c r="W18" s="73">
        <f t="shared" si="1"/>
        <v>207662852</v>
      </c>
      <c r="X18" s="73">
        <f t="shared" si="1"/>
        <v>-59266149</v>
      </c>
      <c r="Y18" s="67">
        <f>+IF(W18&lt;&gt;0,(X18/W18)*100,0)</f>
        <v>-28.539600814111903</v>
      </c>
      <c r="Z18" s="74">
        <f t="shared" si="1"/>
        <v>415325704</v>
      </c>
    </row>
    <row r="19" spans="1:26" ht="13.5">
      <c r="A19" s="70" t="s">
        <v>45</v>
      </c>
      <c r="B19" s="75">
        <f>+B10-B18</f>
        <v>-238853188</v>
      </c>
      <c r="C19" s="75">
        <f>+C10-C18</f>
        <v>0</v>
      </c>
      <c r="D19" s="76">
        <f aca="true" t="shared" si="2" ref="D19:Z19">+D10-D18</f>
        <v>251059032</v>
      </c>
      <c r="E19" s="77">
        <f t="shared" si="2"/>
        <v>270118396</v>
      </c>
      <c r="F19" s="77">
        <f t="shared" si="2"/>
        <v>118055992</v>
      </c>
      <c r="G19" s="77">
        <f t="shared" si="2"/>
        <v>-19098226</v>
      </c>
      <c r="H19" s="77">
        <f t="shared" si="2"/>
        <v>-36431418</v>
      </c>
      <c r="I19" s="77">
        <f t="shared" si="2"/>
        <v>62526348</v>
      </c>
      <c r="J19" s="77">
        <f t="shared" si="2"/>
        <v>-25719468</v>
      </c>
      <c r="K19" s="77">
        <f t="shared" si="2"/>
        <v>89114493</v>
      </c>
      <c r="L19" s="77">
        <f t="shared" si="2"/>
        <v>-12239015</v>
      </c>
      <c r="M19" s="77">
        <f t="shared" si="2"/>
        <v>51156010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113682358</v>
      </c>
      <c r="W19" s="77">
        <f>IF(E10=E18,0,W10-W18)</f>
        <v>135059198</v>
      </c>
      <c r="X19" s="77">
        <f t="shared" si="2"/>
        <v>-21376840</v>
      </c>
      <c r="Y19" s="78">
        <f>+IF(W19&lt;&gt;0,(X19/W19)*100,0)</f>
        <v>-15.827755766771249</v>
      </c>
      <c r="Z19" s="79">
        <f t="shared" si="2"/>
        <v>270118396</v>
      </c>
    </row>
    <row r="20" spans="1:26" ht="13.5">
      <c r="A20" s="58" t="s">
        <v>46</v>
      </c>
      <c r="B20" s="19">
        <v>0</v>
      </c>
      <c r="C20" s="19">
        <v>0</v>
      </c>
      <c r="D20" s="59">
        <v>549737156</v>
      </c>
      <c r="E20" s="60">
        <v>562826723</v>
      </c>
      <c r="F20" s="60">
        <v>28399586</v>
      </c>
      <c r="G20" s="60">
        <v>48835931</v>
      </c>
      <c r="H20" s="60">
        <v>63261037</v>
      </c>
      <c r="I20" s="60">
        <v>140496554</v>
      </c>
      <c r="J20" s="60">
        <v>84471613</v>
      </c>
      <c r="K20" s="60">
        <v>30261509</v>
      </c>
      <c r="L20" s="60">
        <v>46022446</v>
      </c>
      <c r="M20" s="60">
        <v>160755568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301252122</v>
      </c>
      <c r="W20" s="60">
        <v>281413362</v>
      </c>
      <c r="X20" s="60">
        <v>19838760</v>
      </c>
      <c r="Y20" s="61">
        <v>7.05</v>
      </c>
      <c r="Z20" s="62">
        <v>562826723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-238853188</v>
      </c>
      <c r="C22" s="86">
        <f>SUM(C19:C21)</f>
        <v>0</v>
      </c>
      <c r="D22" s="87">
        <f aca="true" t="shared" si="3" ref="D22:Z22">SUM(D19:D21)</f>
        <v>800796188</v>
      </c>
      <c r="E22" s="88">
        <f t="shared" si="3"/>
        <v>832945119</v>
      </c>
      <c r="F22" s="88">
        <f t="shared" si="3"/>
        <v>146455578</v>
      </c>
      <c r="G22" s="88">
        <f t="shared" si="3"/>
        <v>29737705</v>
      </c>
      <c r="H22" s="88">
        <f t="shared" si="3"/>
        <v>26829619</v>
      </c>
      <c r="I22" s="88">
        <f t="shared" si="3"/>
        <v>203022902</v>
      </c>
      <c r="J22" s="88">
        <f t="shared" si="3"/>
        <v>58752145</v>
      </c>
      <c r="K22" s="88">
        <f t="shared" si="3"/>
        <v>119376002</v>
      </c>
      <c r="L22" s="88">
        <f t="shared" si="3"/>
        <v>33783431</v>
      </c>
      <c r="M22" s="88">
        <f t="shared" si="3"/>
        <v>211911578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414934480</v>
      </c>
      <c r="W22" s="88">
        <f t="shared" si="3"/>
        <v>416472560</v>
      </c>
      <c r="X22" s="88">
        <f t="shared" si="3"/>
        <v>-1538080</v>
      </c>
      <c r="Y22" s="89">
        <f>+IF(W22&lt;&gt;0,(X22/W22)*100,0)</f>
        <v>-0.3693112458597513</v>
      </c>
      <c r="Z22" s="90">
        <f t="shared" si="3"/>
        <v>832945119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-238853188</v>
      </c>
      <c r="C24" s="75">
        <f>SUM(C22:C23)</f>
        <v>0</v>
      </c>
      <c r="D24" s="76">
        <f aca="true" t="shared" si="4" ref="D24:Z24">SUM(D22:D23)</f>
        <v>800796188</v>
      </c>
      <c r="E24" s="77">
        <f t="shared" si="4"/>
        <v>832945119</v>
      </c>
      <c r="F24" s="77">
        <f t="shared" si="4"/>
        <v>146455578</v>
      </c>
      <c r="G24" s="77">
        <f t="shared" si="4"/>
        <v>29737705</v>
      </c>
      <c r="H24" s="77">
        <f t="shared" si="4"/>
        <v>26829619</v>
      </c>
      <c r="I24" s="77">
        <f t="shared" si="4"/>
        <v>203022902</v>
      </c>
      <c r="J24" s="77">
        <f t="shared" si="4"/>
        <v>58752145</v>
      </c>
      <c r="K24" s="77">
        <f t="shared" si="4"/>
        <v>119376002</v>
      </c>
      <c r="L24" s="77">
        <f t="shared" si="4"/>
        <v>33783431</v>
      </c>
      <c r="M24" s="77">
        <f t="shared" si="4"/>
        <v>211911578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414934480</v>
      </c>
      <c r="W24" s="77">
        <f t="shared" si="4"/>
        <v>416472560</v>
      </c>
      <c r="X24" s="77">
        <f t="shared" si="4"/>
        <v>-1538080</v>
      </c>
      <c r="Y24" s="78">
        <f>+IF(W24&lt;&gt;0,(X24/W24)*100,0)</f>
        <v>-0.3693112458597513</v>
      </c>
      <c r="Z24" s="79">
        <f t="shared" si="4"/>
        <v>832945119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520096217</v>
      </c>
      <c r="C27" s="22">
        <v>0</v>
      </c>
      <c r="D27" s="99">
        <v>0</v>
      </c>
      <c r="E27" s="100">
        <v>832945120</v>
      </c>
      <c r="F27" s="100">
        <v>32453067</v>
      </c>
      <c r="G27" s="100">
        <v>26157390</v>
      </c>
      <c r="H27" s="100">
        <v>26293324</v>
      </c>
      <c r="I27" s="100">
        <v>84903781</v>
      </c>
      <c r="J27" s="100">
        <v>25746915</v>
      </c>
      <c r="K27" s="100">
        <v>37755569</v>
      </c>
      <c r="L27" s="100">
        <v>29122616</v>
      </c>
      <c r="M27" s="100">
        <v>92625100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177528881</v>
      </c>
      <c r="W27" s="100">
        <v>416472560</v>
      </c>
      <c r="X27" s="100">
        <v>-238943679</v>
      </c>
      <c r="Y27" s="101">
        <v>-57.37</v>
      </c>
      <c r="Z27" s="102">
        <v>832945120</v>
      </c>
    </row>
    <row r="28" spans="1:26" ht="13.5">
      <c r="A28" s="103" t="s">
        <v>46</v>
      </c>
      <c r="B28" s="19">
        <v>513021417</v>
      </c>
      <c r="C28" s="19">
        <v>0</v>
      </c>
      <c r="D28" s="59">
        <v>0</v>
      </c>
      <c r="E28" s="60">
        <v>831935120</v>
      </c>
      <c r="F28" s="60">
        <v>30862420</v>
      </c>
      <c r="G28" s="60">
        <v>25013537</v>
      </c>
      <c r="H28" s="60">
        <v>26123137</v>
      </c>
      <c r="I28" s="60">
        <v>81999094</v>
      </c>
      <c r="J28" s="60">
        <v>23498260</v>
      </c>
      <c r="K28" s="60">
        <v>36322839</v>
      </c>
      <c r="L28" s="60">
        <v>9030136</v>
      </c>
      <c r="M28" s="60">
        <v>68851235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150850329</v>
      </c>
      <c r="W28" s="60">
        <v>415967560</v>
      </c>
      <c r="X28" s="60">
        <v>-265117231</v>
      </c>
      <c r="Y28" s="61">
        <v>-63.74</v>
      </c>
      <c r="Z28" s="62">
        <v>831935120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20059682</v>
      </c>
      <c r="M30" s="60">
        <v>20059682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20059682</v>
      </c>
      <c r="W30" s="60">
        <v>0</v>
      </c>
      <c r="X30" s="60">
        <v>20059682</v>
      </c>
      <c r="Y30" s="61">
        <v>0</v>
      </c>
      <c r="Z30" s="62">
        <v>0</v>
      </c>
    </row>
    <row r="31" spans="1:26" ht="13.5">
      <c r="A31" s="58" t="s">
        <v>53</v>
      </c>
      <c r="B31" s="19">
        <v>7074800</v>
      </c>
      <c r="C31" s="19">
        <v>0</v>
      </c>
      <c r="D31" s="59">
        <v>0</v>
      </c>
      <c r="E31" s="60">
        <v>1010000</v>
      </c>
      <c r="F31" s="60">
        <v>1590647</v>
      </c>
      <c r="G31" s="60">
        <v>1143853</v>
      </c>
      <c r="H31" s="60">
        <v>170187</v>
      </c>
      <c r="I31" s="60">
        <v>2904687</v>
      </c>
      <c r="J31" s="60">
        <v>2248655</v>
      </c>
      <c r="K31" s="60">
        <v>1432730</v>
      </c>
      <c r="L31" s="60">
        <v>32798</v>
      </c>
      <c r="M31" s="60">
        <v>3714183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6618870</v>
      </c>
      <c r="W31" s="60">
        <v>505000</v>
      </c>
      <c r="X31" s="60">
        <v>6113870</v>
      </c>
      <c r="Y31" s="61">
        <v>1210.67</v>
      </c>
      <c r="Z31" s="62">
        <v>1010000</v>
      </c>
    </row>
    <row r="32" spans="1:26" ht="13.5">
      <c r="A32" s="70" t="s">
        <v>54</v>
      </c>
      <c r="B32" s="22">
        <f>SUM(B28:B31)</f>
        <v>520096217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832945120</v>
      </c>
      <c r="F32" s="100">
        <f t="shared" si="5"/>
        <v>32453067</v>
      </c>
      <c r="G32" s="100">
        <f t="shared" si="5"/>
        <v>26157390</v>
      </c>
      <c r="H32" s="100">
        <f t="shared" si="5"/>
        <v>26293324</v>
      </c>
      <c r="I32" s="100">
        <f t="shared" si="5"/>
        <v>84903781</v>
      </c>
      <c r="J32" s="100">
        <f t="shared" si="5"/>
        <v>25746915</v>
      </c>
      <c r="K32" s="100">
        <f t="shared" si="5"/>
        <v>37755569</v>
      </c>
      <c r="L32" s="100">
        <f t="shared" si="5"/>
        <v>29122616</v>
      </c>
      <c r="M32" s="100">
        <f t="shared" si="5"/>
        <v>92625100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177528881</v>
      </c>
      <c r="W32" s="100">
        <f t="shared" si="5"/>
        <v>416472560</v>
      </c>
      <c r="X32" s="100">
        <f t="shared" si="5"/>
        <v>-238943679</v>
      </c>
      <c r="Y32" s="101">
        <f>+IF(W32&lt;&gt;0,(X32/W32)*100,0)</f>
        <v>-57.37321061440398</v>
      </c>
      <c r="Z32" s="102">
        <f t="shared" si="5"/>
        <v>832945120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262230827</v>
      </c>
      <c r="C35" s="19">
        <v>0</v>
      </c>
      <c r="D35" s="59">
        <v>434043416</v>
      </c>
      <c r="E35" s="60">
        <v>434043416</v>
      </c>
      <c r="F35" s="60">
        <v>253539931</v>
      </c>
      <c r="G35" s="60">
        <v>-36406623</v>
      </c>
      <c r="H35" s="60">
        <v>-84022998</v>
      </c>
      <c r="I35" s="60">
        <v>-84022998</v>
      </c>
      <c r="J35" s="60">
        <v>56719420</v>
      </c>
      <c r="K35" s="60">
        <v>12760142</v>
      </c>
      <c r="L35" s="60">
        <v>42490464</v>
      </c>
      <c r="M35" s="60">
        <v>42490464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42490464</v>
      </c>
      <c r="W35" s="60">
        <v>217021708</v>
      </c>
      <c r="X35" s="60">
        <v>-174531244</v>
      </c>
      <c r="Y35" s="61">
        <v>-80.42</v>
      </c>
      <c r="Z35" s="62">
        <v>434043416</v>
      </c>
    </row>
    <row r="36" spans="1:26" ht="13.5">
      <c r="A36" s="58" t="s">
        <v>57</v>
      </c>
      <c r="B36" s="19">
        <v>1687417943</v>
      </c>
      <c r="C36" s="19">
        <v>0</v>
      </c>
      <c r="D36" s="59">
        <v>378933653</v>
      </c>
      <c r="E36" s="60">
        <v>378933653</v>
      </c>
      <c r="F36" s="60">
        <v>31471348</v>
      </c>
      <c r="G36" s="60">
        <v>24922425</v>
      </c>
      <c r="H36" s="60">
        <v>24759615</v>
      </c>
      <c r="I36" s="60">
        <v>24759615</v>
      </c>
      <c r="J36" s="60">
        <v>78037314</v>
      </c>
      <c r="K36" s="60">
        <v>87100048</v>
      </c>
      <c r="L36" s="60">
        <v>19405803</v>
      </c>
      <c r="M36" s="60">
        <v>19405803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19405803</v>
      </c>
      <c r="W36" s="60">
        <v>189466827</v>
      </c>
      <c r="X36" s="60">
        <v>-170061024</v>
      </c>
      <c r="Y36" s="61">
        <v>-89.76</v>
      </c>
      <c r="Z36" s="62">
        <v>378933653</v>
      </c>
    </row>
    <row r="37" spans="1:26" ht="13.5">
      <c r="A37" s="58" t="s">
        <v>58</v>
      </c>
      <c r="B37" s="19">
        <v>146863496</v>
      </c>
      <c r="C37" s="19">
        <v>0</v>
      </c>
      <c r="D37" s="59">
        <v>-23298131</v>
      </c>
      <c r="E37" s="60">
        <v>-23298131</v>
      </c>
      <c r="F37" s="60">
        <v>130983365</v>
      </c>
      <c r="G37" s="60">
        <v>-41319751</v>
      </c>
      <c r="H37" s="60">
        <v>24820853</v>
      </c>
      <c r="I37" s="60">
        <v>24820853</v>
      </c>
      <c r="J37" s="60">
        <v>75702911</v>
      </c>
      <c r="K37" s="60">
        <v>-16824323</v>
      </c>
      <c r="L37" s="60">
        <v>31860715</v>
      </c>
      <c r="M37" s="60">
        <v>31860715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31860715</v>
      </c>
      <c r="W37" s="60">
        <v>-11649066</v>
      </c>
      <c r="X37" s="60">
        <v>43509781</v>
      </c>
      <c r="Y37" s="61">
        <v>-373.5</v>
      </c>
      <c r="Z37" s="62">
        <v>-23298131</v>
      </c>
    </row>
    <row r="38" spans="1:26" ht="13.5">
      <c r="A38" s="58" t="s">
        <v>59</v>
      </c>
      <c r="B38" s="19">
        <v>31059891</v>
      </c>
      <c r="C38" s="19">
        <v>0</v>
      </c>
      <c r="D38" s="59">
        <v>25000000</v>
      </c>
      <c r="E38" s="60">
        <v>25000000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12500000</v>
      </c>
      <c r="X38" s="60">
        <v>-12500000</v>
      </c>
      <c r="Y38" s="61">
        <v>-100</v>
      </c>
      <c r="Z38" s="62">
        <v>25000000</v>
      </c>
    </row>
    <row r="39" spans="1:26" ht="13.5">
      <c r="A39" s="58" t="s">
        <v>60</v>
      </c>
      <c r="B39" s="19">
        <v>1771725383</v>
      </c>
      <c r="C39" s="19">
        <v>0</v>
      </c>
      <c r="D39" s="59">
        <v>811275200</v>
      </c>
      <c r="E39" s="60">
        <v>811275200</v>
      </c>
      <c r="F39" s="60">
        <v>154027915</v>
      </c>
      <c r="G39" s="60">
        <v>29835553</v>
      </c>
      <c r="H39" s="60">
        <v>-84084236</v>
      </c>
      <c r="I39" s="60">
        <v>-84084236</v>
      </c>
      <c r="J39" s="60">
        <v>59053823</v>
      </c>
      <c r="K39" s="60">
        <v>116684513</v>
      </c>
      <c r="L39" s="60">
        <v>30035551</v>
      </c>
      <c r="M39" s="60">
        <v>30035551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30035551</v>
      </c>
      <c r="W39" s="60">
        <v>405637600</v>
      </c>
      <c r="X39" s="60">
        <v>-375602049</v>
      </c>
      <c r="Y39" s="61">
        <v>-92.6</v>
      </c>
      <c r="Z39" s="62">
        <v>811275200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1268569156</v>
      </c>
      <c r="C42" s="19">
        <v>0</v>
      </c>
      <c r="D42" s="59">
        <v>236420994</v>
      </c>
      <c r="E42" s="60">
        <v>305943172</v>
      </c>
      <c r="F42" s="60">
        <v>15175595</v>
      </c>
      <c r="G42" s="60">
        <v>60613253</v>
      </c>
      <c r="H42" s="60">
        <v>4237562</v>
      </c>
      <c r="I42" s="60">
        <v>80026410</v>
      </c>
      <c r="J42" s="60">
        <v>13861127</v>
      </c>
      <c r="K42" s="60">
        <v>74886241</v>
      </c>
      <c r="L42" s="60">
        <v>-42764474</v>
      </c>
      <c r="M42" s="60">
        <v>45982894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126009304</v>
      </c>
      <c r="W42" s="60">
        <v>154166586</v>
      </c>
      <c r="X42" s="60">
        <v>-28157282</v>
      </c>
      <c r="Y42" s="61">
        <v>-18.26</v>
      </c>
      <c r="Z42" s="62">
        <v>305943172</v>
      </c>
    </row>
    <row r="43" spans="1:26" ht="13.5">
      <c r="A43" s="58" t="s">
        <v>63</v>
      </c>
      <c r="B43" s="19">
        <v>6226094</v>
      </c>
      <c r="C43" s="19">
        <v>0</v>
      </c>
      <c r="D43" s="59">
        <v>-800764608</v>
      </c>
      <c r="E43" s="60">
        <v>-832945116</v>
      </c>
      <c r="F43" s="60">
        <v>-18459902</v>
      </c>
      <c r="G43" s="60">
        <v>-21241774</v>
      </c>
      <c r="H43" s="60">
        <v>-10692442</v>
      </c>
      <c r="I43" s="60">
        <v>-50394118</v>
      </c>
      <c r="J43" s="60">
        <v>-24847794</v>
      </c>
      <c r="K43" s="60">
        <v>-14519949</v>
      </c>
      <c r="L43" s="60">
        <v>-12541531</v>
      </c>
      <c r="M43" s="60">
        <v>-51909274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-102303392</v>
      </c>
      <c r="W43" s="60">
        <v>-416472558</v>
      </c>
      <c r="X43" s="60">
        <v>314169166</v>
      </c>
      <c r="Y43" s="61">
        <v>-75.44</v>
      </c>
      <c r="Z43" s="62">
        <v>-832945116</v>
      </c>
    </row>
    <row r="44" spans="1:26" ht="13.5">
      <c r="A44" s="58" t="s">
        <v>64</v>
      </c>
      <c r="B44" s="19">
        <v>13274040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1417491907</v>
      </c>
      <c r="C45" s="22">
        <v>0</v>
      </c>
      <c r="D45" s="99">
        <v>-411480552</v>
      </c>
      <c r="E45" s="100">
        <v>-324326944</v>
      </c>
      <c r="F45" s="100">
        <v>-3284307</v>
      </c>
      <c r="G45" s="100">
        <v>36087172</v>
      </c>
      <c r="H45" s="100">
        <v>29632292</v>
      </c>
      <c r="I45" s="100">
        <v>29632292</v>
      </c>
      <c r="J45" s="100">
        <v>18645625</v>
      </c>
      <c r="K45" s="100">
        <v>79011917</v>
      </c>
      <c r="L45" s="100">
        <v>23705912</v>
      </c>
      <c r="M45" s="100">
        <v>23705912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23705912</v>
      </c>
      <c r="W45" s="100">
        <v>-59630972</v>
      </c>
      <c r="X45" s="100">
        <v>83336884</v>
      </c>
      <c r="Y45" s="101">
        <v>-139.75</v>
      </c>
      <c r="Z45" s="102">
        <v>-324326944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1634983</v>
      </c>
      <c r="C49" s="52">
        <v>0</v>
      </c>
      <c r="D49" s="129">
        <v>47423</v>
      </c>
      <c r="E49" s="54">
        <v>1406824</v>
      </c>
      <c r="F49" s="54">
        <v>0</v>
      </c>
      <c r="G49" s="54">
        <v>0</v>
      </c>
      <c r="H49" s="54">
        <v>0</v>
      </c>
      <c r="I49" s="54">
        <v>3236015</v>
      </c>
      <c r="J49" s="54">
        <v>0</v>
      </c>
      <c r="K49" s="54">
        <v>0</v>
      </c>
      <c r="L49" s="54">
        <v>0</v>
      </c>
      <c r="M49" s="54">
        <v>186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1556014</v>
      </c>
      <c r="W49" s="54">
        <v>10187452</v>
      </c>
      <c r="X49" s="54">
        <v>45881267</v>
      </c>
      <c r="Y49" s="54">
        <v>63950164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56502931</v>
      </c>
      <c r="C51" s="52">
        <v>0</v>
      </c>
      <c r="D51" s="129">
        <v>390112</v>
      </c>
      <c r="E51" s="54">
        <v>190504</v>
      </c>
      <c r="F51" s="54">
        <v>0</v>
      </c>
      <c r="G51" s="54">
        <v>0</v>
      </c>
      <c r="H51" s="54">
        <v>0</v>
      </c>
      <c r="I51" s="54">
        <v>364926</v>
      </c>
      <c r="J51" s="54">
        <v>0</v>
      </c>
      <c r="K51" s="54">
        <v>0</v>
      </c>
      <c r="L51" s="54">
        <v>0</v>
      </c>
      <c r="M51" s="54">
        <v>449695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385352</v>
      </c>
      <c r="W51" s="54">
        <v>2567263</v>
      </c>
      <c r="X51" s="54">
        <v>819560</v>
      </c>
      <c r="Y51" s="54">
        <v>61670343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100.00000728845761</v>
      </c>
      <c r="C58" s="5">
        <f>IF(C67=0,0,+(C76/C67)*100)</f>
        <v>0</v>
      </c>
      <c r="D58" s="6">
        <f aca="true" t="shared" si="6" ref="D58:Z58">IF(D67=0,0,+(D76/D67)*100)</f>
        <v>96.60778937916146</v>
      </c>
      <c r="E58" s="7">
        <f t="shared" si="6"/>
        <v>96.60778937916146</v>
      </c>
      <c r="F58" s="7">
        <f t="shared" si="6"/>
        <v>18.632622251394814</v>
      </c>
      <c r="G58" s="7">
        <f t="shared" si="6"/>
        <v>14.501315370307571</v>
      </c>
      <c r="H58" s="7">
        <f t="shared" si="6"/>
        <v>-89.0433052822498</v>
      </c>
      <c r="I58" s="7">
        <f t="shared" si="6"/>
        <v>121.86218357928973</v>
      </c>
      <c r="J58" s="7">
        <f t="shared" si="6"/>
        <v>16.08948330556119</v>
      </c>
      <c r="K58" s="7">
        <f t="shared" si="6"/>
        <v>9.389044216202961</v>
      </c>
      <c r="L58" s="7">
        <f t="shared" si="6"/>
        <v>7.3761872491932765</v>
      </c>
      <c r="M58" s="7">
        <f t="shared" si="6"/>
        <v>10.748941400783249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35.63569615572689</v>
      </c>
      <c r="W58" s="7">
        <f t="shared" si="6"/>
        <v>96.60778937916146</v>
      </c>
      <c r="X58" s="7">
        <f t="shared" si="6"/>
        <v>0</v>
      </c>
      <c r="Y58" s="7">
        <f t="shared" si="6"/>
        <v>0</v>
      </c>
      <c r="Z58" s="8">
        <f t="shared" si="6"/>
        <v>96.60778937916146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100.00000728845761</v>
      </c>
      <c r="C60" s="12">
        <f t="shared" si="7"/>
        <v>0</v>
      </c>
      <c r="D60" s="3">
        <f t="shared" si="7"/>
        <v>96.60778937916146</v>
      </c>
      <c r="E60" s="13">
        <f t="shared" si="7"/>
        <v>96.60778937916146</v>
      </c>
      <c r="F60" s="13">
        <f t="shared" si="7"/>
        <v>18.632622251394814</v>
      </c>
      <c r="G60" s="13">
        <f t="shared" si="7"/>
        <v>14.622319162273536</v>
      </c>
      <c r="H60" s="13">
        <f t="shared" si="7"/>
        <v>-89.0433052822498</v>
      </c>
      <c r="I60" s="13">
        <f t="shared" si="7"/>
        <v>121.984345851508</v>
      </c>
      <c r="J60" s="13">
        <f t="shared" si="7"/>
        <v>16.08948330556119</v>
      </c>
      <c r="K60" s="13">
        <f t="shared" si="7"/>
        <v>9.389044216202961</v>
      </c>
      <c r="L60" s="13">
        <f t="shared" si="7"/>
        <v>7.3761872491932765</v>
      </c>
      <c r="M60" s="13">
        <f t="shared" si="7"/>
        <v>10.748941400783249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35.66305763352553</v>
      </c>
      <c r="W60" s="13">
        <f t="shared" si="7"/>
        <v>96.60778937916146</v>
      </c>
      <c r="X60" s="13">
        <f t="shared" si="7"/>
        <v>0</v>
      </c>
      <c r="Y60" s="13">
        <f t="shared" si="7"/>
        <v>0</v>
      </c>
      <c r="Z60" s="14">
        <f t="shared" si="7"/>
        <v>96.60778937916146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100.00000728845761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-1.1411224154906465</v>
      </c>
      <c r="G65" s="13">
        <f t="shared" si="7"/>
        <v>-0.16853182065747963</v>
      </c>
      <c r="H65" s="13">
        <f t="shared" si="7"/>
        <v>-2.872456956376177</v>
      </c>
      <c r="I65" s="13">
        <f t="shared" si="7"/>
        <v>1.5676843181639866</v>
      </c>
      <c r="J65" s="13">
        <f t="shared" si="7"/>
        <v>0.285078736347572</v>
      </c>
      <c r="K65" s="13">
        <f t="shared" si="7"/>
        <v>-0.04251835822996487</v>
      </c>
      <c r="L65" s="13">
        <f t="shared" si="7"/>
        <v>1.88706501165209</v>
      </c>
      <c r="M65" s="13">
        <f t="shared" si="7"/>
        <v>0.5599449936388602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0.7856549174486497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13720324</v>
      </c>
      <c r="C67" s="24"/>
      <c r="D67" s="25">
        <v>20936200</v>
      </c>
      <c r="E67" s="26">
        <v>20936200</v>
      </c>
      <c r="F67" s="26">
        <v>1523500</v>
      </c>
      <c r="G67" s="26">
        <v>1556976</v>
      </c>
      <c r="H67" s="26">
        <v>-1538265</v>
      </c>
      <c r="I67" s="26">
        <v>1542211</v>
      </c>
      <c r="J67" s="26">
        <v>1508706</v>
      </c>
      <c r="K67" s="26">
        <v>2422483</v>
      </c>
      <c r="L67" s="26">
        <v>1412193</v>
      </c>
      <c r="M67" s="26">
        <v>5343382</v>
      </c>
      <c r="N67" s="26"/>
      <c r="O67" s="26"/>
      <c r="P67" s="26"/>
      <c r="Q67" s="26"/>
      <c r="R67" s="26"/>
      <c r="S67" s="26"/>
      <c r="T67" s="26"/>
      <c r="U67" s="26"/>
      <c r="V67" s="26">
        <v>6885593</v>
      </c>
      <c r="W67" s="26">
        <v>10468100</v>
      </c>
      <c r="X67" s="26"/>
      <c r="Y67" s="25"/>
      <c r="Z67" s="27">
        <v>20936200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13720324</v>
      </c>
      <c r="C69" s="19"/>
      <c r="D69" s="20">
        <v>20936200</v>
      </c>
      <c r="E69" s="21">
        <v>20936200</v>
      </c>
      <c r="F69" s="21">
        <v>1523500</v>
      </c>
      <c r="G69" s="21">
        <v>1556976</v>
      </c>
      <c r="H69" s="21">
        <v>-1538265</v>
      </c>
      <c r="I69" s="21">
        <v>1542211</v>
      </c>
      <c r="J69" s="21">
        <v>1508706</v>
      </c>
      <c r="K69" s="21">
        <v>2422483</v>
      </c>
      <c r="L69" s="21">
        <v>1412193</v>
      </c>
      <c r="M69" s="21">
        <v>5343382</v>
      </c>
      <c r="N69" s="21"/>
      <c r="O69" s="21"/>
      <c r="P69" s="21"/>
      <c r="Q69" s="21"/>
      <c r="R69" s="21"/>
      <c r="S69" s="21"/>
      <c r="T69" s="21"/>
      <c r="U69" s="21"/>
      <c r="V69" s="21">
        <v>6885593</v>
      </c>
      <c r="W69" s="21">
        <v>10468100</v>
      </c>
      <c r="X69" s="21"/>
      <c r="Y69" s="20"/>
      <c r="Z69" s="23">
        <v>20936200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13720324</v>
      </c>
      <c r="C74" s="19"/>
      <c r="D74" s="20">
        <v>20936200</v>
      </c>
      <c r="E74" s="21">
        <v>20936200</v>
      </c>
      <c r="F74" s="21">
        <v>1523500</v>
      </c>
      <c r="G74" s="21">
        <v>1556976</v>
      </c>
      <c r="H74" s="21">
        <v>-1538265</v>
      </c>
      <c r="I74" s="21">
        <v>1542211</v>
      </c>
      <c r="J74" s="21">
        <v>1508706</v>
      </c>
      <c r="K74" s="21">
        <v>2422483</v>
      </c>
      <c r="L74" s="21">
        <v>1412193</v>
      </c>
      <c r="M74" s="21">
        <v>5343382</v>
      </c>
      <c r="N74" s="21"/>
      <c r="O74" s="21"/>
      <c r="P74" s="21"/>
      <c r="Q74" s="21"/>
      <c r="R74" s="21"/>
      <c r="S74" s="21"/>
      <c r="T74" s="21"/>
      <c r="U74" s="21"/>
      <c r="V74" s="21">
        <v>6885593</v>
      </c>
      <c r="W74" s="21">
        <v>10468100</v>
      </c>
      <c r="X74" s="21"/>
      <c r="Y74" s="20"/>
      <c r="Z74" s="23">
        <v>20936200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13720325</v>
      </c>
      <c r="C76" s="32"/>
      <c r="D76" s="33">
        <v>20226000</v>
      </c>
      <c r="E76" s="34">
        <v>20226000</v>
      </c>
      <c r="F76" s="34">
        <v>283868</v>
      </c>
      <c r="G76" s="34">
        <v>225782</v>
      </c>
      <c r="H76" s="34">
        <v>1369722</v>
      </c>
      <c r="I76" s="34">
        <v>1879372</v>
      </c>
      <c r="J76" s="34">
        <v>242743</v>
      </c>
      <c r="K76" s="34">
        <v>227448</v>
      </c>
      <c r="L76" s="34">
        <v>104166</v>
      </c>
      <c r="M76" s="34">
        <v>574357</v>
      </c>
      <c r="N76" s="34"/>
      <c r="O76" s="34"/>
      <c r="P76" s="34"/>
      <c r="Q76" s="34"/>
      <c r="R76" s="34"/>
      <c r="S76" s="34"/>
      <c r="T76" s="34"/>
      <c r="U76" s="34"/>
      <c r="V76" s="34">
        <v>2453729</v>
      </c>
      <c r="W76" s="34">
        <v>10113000</v>
      </c>
      <c r="X76" s="34"/>
      <c r="Y76" s="33"/>
      <c r="Z76" s="35">
        <v>20226000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>
        <v>-1884</v>
      </c>
      <c r="H77" s="21"/>
      <c r="I77" s="21">
        <v>-1884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-1884</v>
      </c>
      <c r="W77" s="21"/>
      <c r="X77" s="21"/>
      <c r="Y77" s="20"/>
      <c r="Z77" s="23"/>
    </row>
    <row r="78" spans="1:26" ht="13.5" hidden="1">
      <c r="A78" s="38" t="s">
        <v>32</v>
      </c>
      <c r="B78" s="19">
        <v>13720325</v>
      </c>
      <c r="C78" s="19"/>
      <c r="D78" s="20">
        <v>20226000</v>
      </c>
      <c r="E78" s="21">
        <v>20226000</v>
      </c>
      <c r="F78" s="21">
        <v>283868</v>
      </c>
      <c r="G78" s="21">
        <v>227666</v>
      </c>
      <c r="H78" s="21">
        <v>1369722</v>
      </c>
      <c r="I78" s="21">
        <v>1881256</v>
      </c>
      <c r="J78" s="21">
        <v>242743</v>
      </c>
      <c r="K78" s="21">
        <v>227448</v>
      </c>
      <c r="L78" s="21">
        <v>104166</v>
      </c>
      <c r="M78" s="21">
        <v>574357</v>
      </c>
      <c r="N78" s="21"/>
      <c r="O78" s="21"/>
      <c r="P78" s="21"/>
      <c r="Q78" s="21"/>
      <c r="R78" s="21"/>
      <c r="S78" s="21"/>
      <c r="T78" s="21"/>
      <c r="U78" s="21"/>
      <c r="V78" s="21">
        <v>2455613</v>
      </c>
      <c r="W78" s="21">
        <v>10113000</v>
      </c>
      <c r="X78" s="21"/>
      <c r="Y78" s="20"/>
      <c r="Z78" s="23">
        <v>20226000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18000000</v>
      </c>
      <c r="E80" s="21">
        <v>18000000</v>
      </c>
      <c r="F80" s="21">
        <v>268294</v>
      </c>
      <c r="G80" s="21">
        <v>201321</v>
      </c>
      <c r="H80" s="21">
        <v>1152190</v>
      </c>
      <c r="I80" s="21">
        <v>1621805</v>
      </c>
      <c r="J80" s="21">
        <v>214302</v>
      </c>
      <c r="K80" s="21">
        <v>70823</v>
      </c>
      <c r="L80" s="21">
        <v>61316</v>
      </c>
      <c r="M80" s="21">
        <v>346441</v>
      </c>
      <c r="N80" s="21"/>
      <c r="O80" s="21"/>
      <c r="P80" s="21"/>
      <c r="Q80" s="21"/>
      <c r="R80" s="21"/>
      <c r="S80" s="21"/>
      <c r="T80" s="21"/>
      <c r="U80" s="21"/>
      <c r="V80" s="21">
        <v>1968246</v>
      </c>
      <c r="W80" s="21">
        <v>9000000</v>
      </c>
      <c r="X80" s="21"/>
      <c r="Y80" s="20"/>
      <c r="Z80" s="23">
        <v>18000000</v>
      </c>
    </row>
    <row r="81" spans="1:26" ht="13.5" hidden="1">
      <c r="A81" s="39" t="s">
        <v>105</v>
      </c>
      <c r="B81" s="19"/>
      <c r="C81" s="19"/>
      <c r="D81" s="20">
        <v>2226000</v>
      </c>
      <c r="E81" s="21">
        <v>2226000</v>
      </c>
      <c r="F81" s="21">
        <v>32959</v>
      </c>
      <c r="G81" s="21">
        <v>28969</v>
      </c>
      <c r="H81" s="21">
        <v>173346</v>
      </c>
      <c r="I81" s="21">
        <v>235274</v>
      </c>
      <c r="J81" s="21">
        <v>24140</v>
      </c>
      <c r="K81" s="21">
        <v>157655</v>
      </c>
      <c r="L81" s="21">
        <v>16201</v>
      </c>
      <c r="M81" s="21">
        <v>197996</v>
      </c>
      <c r="N81" s="21"/>
      <c r="O81" s="21"/>
      <c r="P81" s="21"/>
      <c r="Q81" s="21"/>
      <c r="R81" s="21"/>
      <c r="S81" s="21"/>
      <c r="T81" s="21"/>
      <c r="U81" s="21"/>
      <c r="V81" s="21">
        <v>433270</v>
      </c>
      <c r="W81" s="21">
        <v>1113000</v>
      </c>
      <c r="X81" s="21"/>
      <c r="Y81" s="20"/>
      <c r="Z81" s="23">
        <v>2226000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13720325</v>
      </c>
      <c r="C83" s="19"/>
      <c r="D83" s="20"/>
      <c r="E83" s="21"/>
      <c r="F83" s="21">
        <v>-17385</v>
      </c>
      <c r="G83" s="21">
        <v>-2624</v>
      </c>
      <c r="H83" s="21">
        <v>44186</v>
      </c>
      <c r="I83" s="21">
        <v>24177</v>
      </c>
      <c r="J83" s="21">
        <v>4301</v>
      </c>
      <c r="K83" s="21">
        <v>-1030</v>
      </c>
      <c r="L83" s="21">
        <v>26649</v>
      </c>
      <c r="M83" s="21">
        <v>29920</v>
      </c>
      <c r="N83" s="21"/>
      <c r="O83" s="21"/>
      <c r="P83" s="21"/>
      <c r="Q83" s="21"/>
      <c r="R83" s="21"/>
      <c r="S83" s="21"/>
      <c r="T83" s="21"/>
      <c r="U83" s="21"/>
      <c r="V83" s="21">
        <v>54097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771749246</v>
      </c>
      <c r="D5" s="153">
        <f>SUM(D6:D8)</f>
        <v>0</v>
      </c>
      <c r="E5" s="154">
        <f t="shared" si="0"/>
        <v>1208521942</v>
      </c>
      <c r="F5" s="100">
        <f t="shared" si="0"/>
        <v>1248270823</v>
      </c>
      <c r="G5" s="100">
        <f t="shared" si="0"/>
        <v>164887061</v>
      </c>
      <c r="H5" s="100">
        <f t="shared" si="0"/>
        <v>50651760</v>
      </c>
      <c r="I5" s="100">
        <f t="shared" si="0"/>
        <v>53045709</v>
      </c>
      <c r="J5" s="100">
        <f t="shared" si="0"/>
        <v>268584530</v>
      </c>
      <c r="K5" s="100">
        <f t="shared" si="0"/>
        <v>90055043</v>
      </c>
      <c r="L5" s="100">
        <f t="shared" si="0"/>
        <v>145548865</v>
      </c>
      <c r="M5" s="100">
        <f t="shared" si="0"/>
        <v>59142745</v>
      </c>
      <c r="N5" s="100">
        <f t="shared" si="0"/>
        <v>294746653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563331183</v>
      </c>
      <c r="X5" s="100">
        <f t="shared" si="0"/>
        <v>624135412</v>
      </c>
      <c r="Y5" s="100">
        <f t="shared" si="0"/>
        <v>-60804229</v>
      </c>
      <c r="Z5" s="137">
        <f>+IF(X5&lt;&gt;0,+(Y5/X5)*100,0)</f>
        <v>-9.742153358220284</v>
      </c>
      <c r="AA5" s="153">
        <f>SUM(AA6:AA8)</f>
        <v>1248270823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771749246</v>
      </c>
      <c r="D7" s="157"/>
      <c r="E7" s="158">
        <v>1208521942</v>
      </c>
      <c r="F7" s="159">
        <v>1248270823</v>
      </c>
      <c r="G7" s="159">
        <v>164887061</v>
      </c>
      <c r="H7" s="159">
        <v>50651760</v>
      </c>
      <c r="I7" s="159">
        <v>53045709</v>
      </c>
      <c r="J7" s="159">
        <v>268584530</v>
      </c>
      <c r="K7" s="159">
        <v>90055043</v>
      </c>
      <c r="L7" s="159">
        <v>145548865</v>
      </c>
      <c r="M7" s="159">
        <v>59142745</v>
      </c>
      <c r="N7" s="159">
        <v>294746653</v>
      </c>
      <c r="O7" s="159"/>
      <c r="P7" s="159"/>
      <c r="Q7" s="159"/>
      <c r="R7" s="159"/>
      <c r="S7" s="159"/>
      <c r="T7" s="159"/>
      <c r="U7" s="159"/>
      <c r="V7" s="159"/>
      <c r="W7" s="159">
        <v>563331183</v>
      </c>
      <c r="X7" s="159">
        <v>624135412</v>
      </c>
      <c r="Y7" s="159">
        <v>-60804229</v>
      </c>
      <c r="Z7" s="141">
        <v>-9.74</v>
      </c>
      <c r="AA7" s="157">
        <v>1248270823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771749246</v>
      </c>
      <c r="D25" s="168">
        <f>+D5+D9+D15+D19+D24</f>
        <v>0</v>
      </c>
      <c r="E25" s="169">
        <f t="shared" si="4"/>
        <v>1208521942</v>
      </c>
      <c r="F25" s="73">
        <f t="shared" si="4"/>
        <v>1248270823</v>
      </c>
      <c r="G25" s="73">
        <f t="shared" si="4"/>
        <v>164887061</v>
      </c>
      <c r="H25" s="73">
        <f t="shared" si="4"/>
        <v>50651760</v>
      </c>
      <c r="I25" s="73">
        <f t="shared" si="4"/>
        <v>53045709</v>
      </c>
      <c r="J25" s="73">
        <f t="shared" si="4"/>
        <v>268584530</v>
      </c>
      <c r="K25" s="73">
        <f t="shared" si="4"/>
        <v>90055043</v>
      </c>
      <c r="L25" s="73">
        <f t="shared" si="4"/>
        <v>145548865</v>
      </c>
      <c r="M25" s="73">
        <f t="shared" si="4"/>
        <v>59142745</v>
      </c>
      <c r="N25" s="73">
        <f t="shared" si="4"/>
        <v>294746653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563331183</v>
      </c>
      <c r="X25" s="73">
        <f t="shared" si="4"/>
        <v>624135412</v>
      </c>
      <c r="Y25" s="73">
        <f t="shared" si="4"/>
        <v>-60804229</v>
      </c>
      <c r="Z25" s="170">
        <f>+IF(X25&lt;&gt;0,+(Y25/X25)*100,0)</f>
        <v>-9.742153358220284</v>
      </c>
      <c r="AA25" s="168">
        <f>+AA5+AA9+AA15+AA19+AA24</f>
        <v>1248270823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560209812</v>
      </c>
      <c r="D28" s="153">
        <f>SUM(D29:D31)</f>
        <v>0</v>
      </c>
      <c r="E28" s="154">
        <f t="shared" si="5"/>
        <v>204628924</v>
      </c>
      <c r="F28" s="100">
        <f t="shared" si="5"/>
        <v>211228927</v>
      </c>
      <c r="G28" s="100">
        <f t="shared" si="5"/>
        <v>6601946</v>
      </c>
      <c r="H28" s="100">
        <f t="shared" si="5"/>
        <v>8017845</v>
      </c>
      <c r="I28" s="100">
        <f t="shared" si="5"/>
        <v>11721498</v>
      </c>
      <c r="J28" s="100">
        <f t="shared" si="5"/>
        <v>26341289</v>
      </c>
      <c r="K28" s="100">
        <f t="shared" si="5"/>
        <v>15608872</v>
      </c>
      <c r="L28" s="100">
        <f t="shared" si="5"/>
        <v>10059170</v>
      </c>
      <c r="M28" s="100">
        <f t="shared" si="5"/>
        <v>10302448</v>
      </c>
      <c r="N28" s="100">
        <f t="shared" si="5"/>
        <v>35970490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62311779</v>
      </c>
      <c r="X28" s="100">
        <f t="shared" si="5"/>
        <v>105614464</v>
      </c>
      <c r="Y28" s="100">
        <f t="shared" si="5"/>
        <v>-43302685</v>
      </c>
      <c r="Z28" s="137">
        <f>+IF(X28&lt;&gt;0,+(Y28/X28)*100,0)</f>
        <v>-41.00071463696487</v>
      </c>
      <c r="AA28" s="153">
        <f>SUM(AA29:AA31)</f>
        <v>211228927</v>
      </c>
    </row>
    <row r="29" spans="1:27" ht="13.5">
      <c r="A29" s="138" t="s">
        <v>75</v>
      </c>
      <c r="B29" s="136"/>
      <c r="C29" s="155">
        <v>46015411</v>
      </c>
      <c r="D29" s="155"/>
      <c r="E29" s="156">
        <v>55747171</v>
      </c>
      <c r="F29" s="60">
        <v>55747174</v>
      </c>
      <c r="G29" s="60">
        <v>2408058</v>
      </c>
      <c r="H29" s="60">
        <v>2624072</v>
      </c>
      <c r="I29" s="60">
        <v>3154937</v>
      </c>
      <c r="J29" s="60">
        <v>8187067</v>
      </c>
      <c r="K29" s="60">
        <v>3697215</v>
      </c>
      <c r="L29" s="60">
        <v>3366124</v>
      </c>
      <c r="M29" s="60">
        <v>3323135</v>
      </c>
      <c r="N29" s="60">
        <v>10386474</v>
      </c>
      <c r="O29" s="60"/>
      <c r="P29" s="60"/>
      <c r="Q29" s="60"/>
      <c r="R29" s="60"/>
      <c r="S29" s="60"/>
      <c r="T29" s="60"/>
      <c r="U29" s="60"/>
      <c r="V29" s="60"/>
      <c r="W29" s="60">
        <v>18573541</v>
      </c>
      <c r="X29" s="60">
        <v>27873587</v>
      </c>
      <c r="Y29" s="60">
        <v>-9300046</v>
      </c>
      <c r="Z29" s="140">
        <v>-33.37</v>
      </c>
      <c r="AA29" s="155">
        <v>55747174</v>
      </c>
    </row>
    <row r="30" spans="1:27" ht="13.5">
      <c r="A30" s="138" t="s">
        <v>76</v>
      </c>
      <c r="B30" s="136"/>
      <c r="C30" s="157">
        <v>480373224</v>
      </c>
      <c r="D30" s="157"/>
      <c r="E30" s="158">
        <v>108848776</v>
      </c>
      <c r="F30" s="159">
        <v>115448776</v>
      </c>
      <c r="G30" s="159">
        <v>2062209</v>
      </c>
      <c r="H30" s="159">
        <v>2975523</v>
      </c>
      <c r="I30" s="159">
        <v>5997247</v>
      </c>
      <c r="J30" s="159">
        <v>11034979</v>
      </c>
      <c r="K30" s="159">
        <v>8858734</v>
      </c>
      <c r="L30" s="159">
        <v>3262679</v>
      </c>
      <c r="M30" s="159">
        <v>3405779</v>
      </c>
      <c r="N30" s="159">
        <v>15527192</v>
      </c>
      <c r="O30" s="159"/>
      <c r="P30" s="159"/>
      <c r="Q30" s="159"/>
      <c r="R30" s="159"/>
      <c r="S30" s="159"/>
      <c r="T30" s="159"/>
      <c r="U30" s="159"/>
      <c r="V30" s="159"/>
      <c r="W30" s="159">
        <v>26562171</v>
      </c>
      <c r="X30" s="159">
        <v>57724388</v>
      </c>
      <c r="Y30" s="159">
        <v>-31162217</v>
      </c>
      <c r="Z30" s="141">
        <v>-53.98</v>
      </c>
      <c r="AA30" s="157">
        <v>115448776</v>
      </c>
    </row>
    <row r="31" spans="1:27" ht="13.5">
      <c r="A31" s="138" t="s">
        <v>77</v>
      </c>
      <c r="B31" s="136"/>
      <c r="C31" s="155">
        <v>33821177</v>
      </c>
      <c r="D31" s="155"/>
      <c r="E31" s="156">
        <v>40032977</v>
      </c>
      <c r="F31" s="60">
        <v>40032977</v>
      </c>
      <c r="G31" s="60">
        <v>2131679</v>
      </c>
      <c r="H31" s="60">
        <v>2418250</v>
      </c>
      <c r="I31" s="60">
        <v>2569314</v>
      </c>
      <c r="J31" s="60">
        <v>7119243</v>
      </c>
      <c r="K31" s="60">
        <v>3052923</v>
      </c>
      <c r="L31" s="60">
        <v>3430367</v>
      </c>
      <c r="M31" s="60">
        <v>3573534</v>
      </c>
      <c r="N31" s="60">
        <v>10056824</v>
      </c>
      <c r="O31" s="60"/>
      <c r="P31" s="60"/>
      <c r="Q31" s="60"/>
      <c r="R31" s="60"/>
      <c r="S31" s="60"/>
      <c r="T31" s="60"/>
      <c r="U31" s="60"/>
      <c r="V31" s="60"/>
      <c r="W31" s="60">
        <v>17176067</v>
      </c>
      <c r="X31" s="60">
        <v>20016489</v>
      </c>
      <c r="Y31" s="60">
        <v>-2840422</v>
      </c>
      <c r="Z31" s="140">
        <v>-14.19</v>
      </c>
      <c r="AA31" s="155">
        <v>40032977</v>
      </c>
    </row>
    <row r="32" spans="1:27" ht="13.5">
      <c r="A32" s="135" t="s">
        <v>78</v>
      </c>
      <c r="B32" s="136"/>
      <c r="C32" s="153">
        <f aca="true" t="shared" si="6" ref="C32:Y32">SUM(C33:C37)</f>
        <v>48914484</v>
      </c>
      <c r="D32" s="153">
        <f>SUM(D33:D37)</f>
        <v>0</v>
      </c>
      <c r="E32" s="154">
        <f t="shared" si="6"/>
        <v>62104857</v>
      </c>
      <c r="F32" s="100">
        <f t="shared" si="6"/>
        <v>62104806</v>
      </c>
      <c r="G32" s="100">
        <f t="shared" si="6"/>
        <v>4122459</v>
      </c>
      <c r="H32" s="100">
        <f t="shared" si="6"/>
        <v>3779973</v>
      </c>
      <c r="I32" s="100">
        <f t="shared" si="6"/>
        <v>4984241</v>
      </c>
      <c r="J32" s="100">
        <f t="shared" si="6"/>
        <v>12886673</v>
      </c>
      <c r="K32" s="100">
        <f t="shared" si="6"/>
        <v>3683263</v>
      </c>
      <c r="L32" s="100">
        <f t="shared" si="6"/>
        <v>4390759</v>
      </c>
      <c r="M32" s="100">
        <f t="shared" si="6"/>
        <v>3963645</v>
      </c>
      <c r="N32" s="100">
        <f t="shared" si="6"/>
        <v>12037667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24924340</v>
      </c>
      <c r="X32" s="100">
        <f t="shared" si="6"/>
        <v>31052403</v>
      </c>
      <c r="Y32" s="100">
        <f t="shared" si="6"/>
        <v>-6128063</v>
      </c>
      <c r="Z32" s="137">
        <f>+IF(X32&lt;&gt;0,+(Y32/X32)*100,0)</f>
        <v>-19.734585436109406</v>
      </c>
      <c r="AA32" s="153">
        <f>SUM(AA33:AA37)</f>
        <v>62104806</v>
      </c>
    </row>
    <row r="33" spans="1:27" ht="13.5">
      <c r="A33" s="138" t="s">
        <v>79</v>
      </c>
      <c r="B33" s="136"/>
      <c r="C33" s="155">
        <v>48914484</v>
      </c>
      <c r="D33" s="155"/>
      <c r="E33" s="156">
        <v>56724857</v>
      </c>
      <c r="F33" s="60">
        <v>56724806</v>
      </c>
      <c r="G33" s="60">
        <v>4110984</v>
      </c>
      <c r="H33" s="60">
        <v>3720989</v>
      </c>
      <c r="I33" s="60">
        <v>4617538</v>
      </c>
      <c r="J33" s="60">
        <v>12449511</v>
      </c>
      <c r="K33" s="60">
        <v>3675925</v>
      </c>
      <c r="L33" s="60">
        <v>3678654</v>
      </c>
      <c r="M33" s="60">
        <v>3837631</v>
      </c>
      <c r="N33" s="60">
        <v>11192210</v>
      </c>
      <c r="O33" s="60"/>
      <c r="P33" s="60"/>
      <c r="Q33" s="60"/>
      <c r="R33" s="60"/>
      <c r="S33" s="60"/>
      <c r="T33" s="60"/>
      <c r="U33" s="60"/>
      <c r="V33" s="60"/>
      <c r="W33" s="60">
        <v>23641721</v>
      </c>
      <c r="X33" s="60">
        <v>28362403</v>
      </c>
      <c r="Y33" s="60">
        <v>-4720682</v>
      </c>
      <c r="Z33" s="140">
        <v>-16.64</v>
      </c>
      <c r="AA33" s="155">
        <v>56724806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5380000</v>
      </c>
      <c r="F37" s="159">
        <v>5380000</v>
      </c>
      <c r="G37" s="159">
        <v>11475</v>
      </c>
      <c r="H37" s="159">
        <v>58984</v>
      </c>
      <c r="I37" s="159">
        <v>366703</v>
      </c>
      <c r="J37" s="159">
        <v>437162</v>
      </c>
      <c r="K37" s="159">
        <v>7338</v>
      </c>
      <c r="L37" s="159">
        <v>712105</v>
      </c>
      <c r="M37" s="159">
        <v>126014</v>
      </c>
      <c r="N37" s="159">
        <v>845457</v>
      </c>
      <c r="O37" s="159"/>
      <c r="P37" s="159"/>
      <c r="Q37" s="159"/>
      <c r="R37" s="159"/>
      <c r="S37" s="159"/>
      <c r="T37" s="159"/>
      <c r="U37" s="159"/>
      <c r="V37" s="159"/>
      <c r="W37" s="159">
        <v>1282619</v>
      </c>
      <c r="X37" s="159">
        <v>2690000</v>
      </c>
      <c r="Y37" s="159">
        <v>-1407381</v>
      </c>
      <c r="Z37" s="141">
        <v>-52.32</v>
      </c>
      <c r="AA37" s="157">
        <v>5380000</v>
      </c>
    </row>
    <row r="38" spans="1:27" ht="13.5">
      <c r="A38" s="135" t="s">
        <v>84</v>
      </c>
      <c r="B38" s="142"/>
      <c r="C38" s="153">
        <f aca="true" t="shared" si="7" ref="C38:Y38">SUM(C39:C41)</f>
        <v>5048017</v>
      </c>
      <c r="D38" s="153">
        <f>SUM(D39:D41)</f>
        <v>0</v>
      </c>
      <c r="E38" s="154">
        <f t="shared" si="7"/>
        <v>22633266</v>
      </c>
      <c r="F38" s="100">
        <f t="shared" si="7"/>
        <v>22633265</v>
      </c>
      <c r="G38" s="100">
        <f t="shared" si="7"/>
        <v>137511</v>
      </c>
      <c r="H38" s="100">
        <f t="shared" si="7"/>
        <v>323437</v>
      </c>
      <c r="I38" s="100">
        <f t="shared" si="7"/>
        <v>1303914</v>
      </c>
      <c r="J38" s="100">
        <f t="shared" si="7"/>
        <v>1764862</v>
      </c>
      <c r="K38" s="100">
        <f t="shared" si="7"/>
        <v>862793</v>
      </c>
      <c r="L38" s="100">
        <f t="shared" si="7"/>
        <v>2288591</v>
      </c>
      <c r="M38" s="100">
        <f t="shared" si="7"/>
        <v>946758</v>
      </c>
      <c r="N38" s="100">
        <f t="shared" si="7"/>
        <v>4098142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5863004</v>
      </c>
      <c r="X38" s="100">
        <f t="shared" si="7"/>
        <v>11316633</v>
      </c>
      <c r="Y38" s="100">
        <f t="shared" si="7"/>
        <v>-5453629</v>
      </c>
      <c r="Z38" s="137">
        <f>+IF(X38&lt;&gt;0,+(Y38/X38)*100,0)</f>
        <v>-48.19126855134385</v>
      </c>
      <c r="AA38" s="153">
        <f>SUM(AA39:AA41)</f>
        <v>22633265</v>
      </c>
    </row>
    <row r="39" spans="1:27" ht="13.5">
      <c r="A39" s="138" t="s">
        <v>85</v>
      </c>
      <c r="B39" s="136"/>
      <c r="C39" s="155">
        <v>5048017</v>
      </c>
      <c r="D39" s="155"/>
      <c r="E39" s="156">
        <v>22633266</v>
      </c>
      <c r="F39" s="60">
        <v>22633265</v>
      </c>
      <c r="G39" s="60">
        <v>137511</v>
      </c>
      <c r="H39" s="60">
        <v>323437</v>
      </c>
      <c r="I39" s="60">
        <v>1303914</v>
      </c>
      <c r="J39" s="60">
        <v>1764862</v>
      </c>
      <c r="K39" s="60">
        <v>862793</v>
      </c>
      <c r="L39" s="60">
        <v>2288591</v>
      </c>
      <c r="M39" s="60">
        <v>946758</v>
      </c>
      <c r="N39" s="60">
        <v>4098142</v>
      </c>
      <c r="O39" s="60"/>
      <c r="P39" s="60"/>
      <c r="Q39" s="60"/>
      <c r="R39" s="60"/>
      <c r="S39" s="60"/>
      <c r="T39" s="60"/>
      <c r="U39" s="60"/>
      <c r="V39" s="60"/>
      <c r="W39" s="60">
        <v>5863004</v>
      </c>
      <c r="X39" s="60">
        <v>11316633</v>
      </c>
      <c r="Y39" s="60">
        <v>-5453629</v>
      </c>
      <c r="Z39" s="140">
        <v>-48.19</v>
      </c>
      <c r="AA39" s="155">
        <v>22633265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396430121</v>
      </c>
      <c r="D42" s="153">
        <f>SUM(D43:D46)</f>
        <v>0</v>
      </c>
      <c r="E42" s="154">
        <f t="shared" si="8"/>
        <v>118358707</v>
      </c>
      <c r="F42" s="100">
        <f t="shared" si="8"/>
        <v>119358706</v>
      </c>
      <c r="G42" s="100">
        <f t="shared" si="8"/>
        <v>7569567</v>
      </c>
      <c r="H42" s="100">
        <f t="shared" si="8"/>
        <v>8792800</v>
      </c>
      <c r="I42" s="100">
        <f t="shared" si="8"/>
        <v>8206437</v>
      </c>
      <c r="J42" s="100">
        <f t="shared" si="8"/>
        <v>24568804</v>
      </c>
      <c r="K42" s="100">
        <f t="shared" si="8"/>
        <v>11147970</v>
      </c>
      <c r="L42" s="100">
        <f t="shared" si="8"/>
        <v>9434343</v>
      </c>
      <c r="M42" s="100">
        <f t="shared" si="8"/>
        <v>10146463</v>
      </c>
      <c r="N42" s="100">
        <f t="shared" si="8"/>
        <v>30728776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55297580</v>
      </c>
      <c r="X42" s="100">
        <f t="shared" si="8"/>
        <v>59679353</v>
      </c>
      <c r="Y42" s="100">
        <f t="shared" si="8"/>
        <v>-4381773</v>
      </c>
      <c r="Z42" s="137">
        <f>+IF(X42&lt;&gt;0,+(Y42/X42)*100,0)</f>
        <v>-7.342192533488088</v>
      </c>
      <c r="AA42" s="153">
        <f>SUM(AA43:AA46)</f>
        <v>119358706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118358707</v>
      </c>
      <c r="F44" s="60">
        <v>119358706</v>
      </c>
      <c r="G44" s="60">
        <v>7569567</v>
      </c>
      <c r="H44" s="60">
        <v>8792800</v>
      </c>
      <c r="I44" s="60">
        <v>8206437</v>
      </c>
      <c r="J44" s="60">
        <v>24568804</v>
      </c>
      <c r="K44" s="60">
        <v>11147970</v>
      </c>
      <c r="L44" s="60">
        <v>9434343</v>
      </c>
      <c r="M44" s="60">
        <v>10146463</v>
      </c>
      <c r="N44" s="60">
        <v>30728776</v>
      </c>
      <c r="O44" s="60"/>
      <c r="P44" s="60"/>
      <c r="Q44" s="60"/>
      <c r="R44" s="60"/>
      <c r="S44" s="60"/>
      <c r="T44" s="60"/>
      <c r="U44" s="60"/>
      <c r="V44" s="60"/>
      <c r="W44" s="60">
        <v>55297580</v>
      </c>
      <c r="X44" s="60">
        <v>59679353</v>
      </c>
      <c r="Y44" s="60">
        <v>-4381773</v>
      </c>
      <c r="Z44" s="140">
        <v>-7.34</v>
      </c>
      <c r="AA44" s="155">
        <v>119358706</v>
      </c>
    </row>
    <row r="45" spans="1:27" ht="13.5">
      <c r="A45" s="138" t="s">
        <v>91</v>
      </c>
      <c r="B45" s="136"/>
      <c r="C45" s="157">
        <v>396430121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1010602434</v>
      </c>
      <c r="D48" s="168">
        <f>+D28+D32+D38+D42+D47</f>
        <v>0</v>
      </c>
      <c r="E48" s="169">
        <f t="shared" si="9"/>
        <v>407725754</v>
      </c>
      <c r="F48" s="73">
        <f t="shared" si="9"/>
        <v>415325704</v>
      </c>
      <c r="G48" s="73">
        <f t="shared" si="9"/>
        <v>18431483</v>
      </c>
      <c r="H48" s="73">
        <f t="shared" si="9"/>
        <v>20914055</v>
      </c>
      <c r="I48" s="73">
        <f t="shared" si="9"/>
        <v>26216090</v>
      </c>
      <c r="J48" s="73">
        <f t="shared" si="9"/>
        <v>65561628</v>
      </c>
      <c r="K48" s="73">
        <f t="shared" si="9"/>
        <v>31302898</v>
      </c>
      <c r="L48" s="73">
        <f t="shared" si="9"/>
        <v>26172863</v>
      </c>
      <c r="M48" s="73">
        <f t="shared" si="9"/>
        <v>25359314</v>
      </c>
      <c r="N48" s="73">
        <f t="shared" si="9"/>
        <v>82835075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148396703</v>
      </c>
      <c r="X48" s="73">
        <f t="shared" si="9"/>
        <v>207662853</v>
      </c>
      <c r="Y48" s="73">
        <f t="shared" si="9"/>
        <v>-59266150</v>
      </c>
      <c r="Z48" s="170">
        <f>+IF(X48&lt;&gt;0,+(Y48/X48)*100,0)</f>
        <v>-28.539601158229296</v>
      </c>
      <c r="AA48" s="168">
        <f>+AA28+AA32+AA38+AA42+AA47</f>
        <v>415325704</v>
      </c>
    </row>
    <row r="49" spans="1:27" ht="13.5">
      <c r="A49" s="148" t="s">
        <v>49</v>
      </c>
      <c r="B49" s="149"/>
      <c r="C49" s="171">
        <f aca="true" t="shared" si="10" ref="C49:Y49">+C25-C48</f>
        <v>-238853188</v>
      </c>
      <c r="D49" s="171">
        <f>+D25-D48</f>
        <v>0</v>
      </c>
      <c r="E49" s="172">
        <f t="shared" si="10"/>
        <v>800796188</v>
      </c>
      <c r="F49" s="173">
        <f t="shared" si="10"/>
        <v>832945119</v>
      </c>
      <c r="G49" s="173">
        <f t="shared" si="10"/>
        <v>146455578</v>
      </c>
      <c r="H49" s="173">
        <f t="shared" si="10"/>
        <v>29737705</v>
      </c>
      <c r="I49" s="173">
        <f t="shared" si="10"/>
        <v>26829619</v>
      </c>
      <c r="J49" s="173">
        <f t="shared" si="10"/>
        <v>203022902</v>
      </c>
      <c r="K49" s="173">
        <f t="shared" si="10"/>
        <v>58752145</v>
      </c>
      <c r="L49" s="173">
        <f t="shared" si="10"/>
        <v>119376002</v>
      </c>
      <c r="M49" s="173">
        <f t="shared" si="10"/>
        <v>33783431</v>
      </c>
      <c r="N49" s="173">
        <f t="shared" si="10"/>
        <v>211911578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414934480</v>
      </c>
      <c r="X49" s="173">
        <f>IF(F25=F48,0,X25-X48)</f>
        <v>416472559</v>
      </c>
      <c r="Y49" s="173">
        <f t="shared" si="10"/>
        <v>-1538079</v>
      </c>
      <c r="Z49" s="174">
        <f>+IF(X49&lt;&gt;0,+(Y49/X49)*100,0)</f>
        <v>-0.3693110066346532</v>
      </c>
      <c r="AA49" s="171">
        <f>+AA25-AA48</f>
        <v>832945119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13720324</v>
      </c>
      <c r="D11" s="155">
        <v>0</v>
      </c>
      <c r="E11" s="156">
        <v>20936200</v>
      </c>
      <c r="F11" s="60">
        <v>20936200</v>
      </c>
      <c r="G11" s="60">
        <v>1523500</v>
      </c>
      <c r="H11" s="60">
        <v>1556976</v>
      </c>
      <c r="I11" s="60">
        <v>-1538265</v>
      </c>
      <c r="J11" s="60">
        <v>1542211</v>
      </c>
      <c r="K11" s="60">
        <v>1508706</v>
      </c>
      <c r="L11" s="60">
        <v>2422483</v>
      </c>
      <c r="M11" s="60">
        <v>1412193</v>
      </c>
      <c r="N11" s="60">
        <v>5343382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6885593</v>
      </c>
      <c r="X11" s="60">
        <v>10468100</v>
      </c>
      <c r="Y11" s="60">
        <v>-3582507</v>
      </c>
      <c r="Z11" s="140">
        <v>-34.22</v>
      </c>
      <c r="AA11" s="155">
        <v>20936200</v>
      </c>
    </row>
    <row r="12" spans="1:27" ht="13.5">
      <c r="A12" s="183" t="s">
        <v>108</v>
      </c>
      <c r="B12" s="185"/>
      <c r="C12" s="155">
        <v>330331</v>
      </c>
      <c r="D12" s="155">
        <v>0</v>
      </c>
      <c r="E12" s="156">
        <v>265000</v>
      </c>
      <c r="F12" s="60">
        <v>265000</v>
      </c>
      <c r="G12" s="60">
        <v>25002</v>
      </c>
      <c r="H12" s="60">
        <v>19475</v>
      </c>
      <c r="I12" s="60">
        <v>-42516</v>
      </c>
      <c r="J12" s="60">
        <v>1961</v>
      </c>
      <c r="K12" s="60">
        <v>40162</v>
      </c>
      <c r="L12" s="60">
        <v>61921</v>
      </c>
      <c r="M12" s="60">
        <v>20670</v>
      </c>
      <c r="N12" s="60">
        <v>122753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124714</v>
      </c>
      <c r="X12" s="60">
        <v>132500</v>
      </c>
      <c r="Y12" s="60">
        <v>-7786</v>
      </c>
      <c r="Z12" s="140">
        <v>-5.88</v>
      </c>
      <c r="AA12" s="155">
        <v>265000</v>
      </c>
    </row>
    <row r="13" spans="1:27" ht="13.5">
      <c r="A13" s="181" t="s">
        <v>109</v>
      </c>
      <c r="B13" s="185"/>
      <c r="C13" s="155">
        <v>11879055</v>
      </c>
      <c r="D13" s="155">
        <v>0</v>
      </c>
      <c r="E13" s="156">
        <v>15400000</v>
      </c>
      <c r="F13" s="60">
        <v>15400000</v>
      </c>
      <c r="G13" s="60">
        <v>923050</v>
      </c>
      <c r="H13" s="60">
        <v>0</v>
      </c>
      <c r="I13" s="60">
        <v>-2095622</v>
      </c>
      <c r="J13" s="60">
        <v>-1172572</v>
      </c>
      <c r="K13" s="60">
        <v>663109</v>
      </c>
      <c r="L13" s="60">
        <v>884516</v>
      </c>
      <c r="M13" s="60">
        <v>963728</v>
      </c>
      <c r="N13" s="60">
        <v>2511353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1338781</v>
      </c>
      <c r="X13" s="60">
        <v>7700000</v>
      </c>
      <c r="Y13" s="60">
        <v>-6361219</v>
      </c>
      <c r="Z13" s="140">
        <v>-82.61</v>
      </c>
      <c r="AA13" s="155">
        <v>15400000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52639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346180000</v>
      </c>
      <c r="F19" s="60">
        <v>346180000</v>
      </c>
      <c r="G19" s="60">
        <v>134001150</v>
      </c>
      <c r="H19" s="60">
        <v>89718</v>
      </c>
      <c r="I19" s="60">
        <v>-6483184</v>
      </c>
      <c r="J19" s="60">
        <v>127607684</v>
      </c>
      <c r="K19" s="60">
        <v>3293562</v>
      </c>
      <c r="L19" s="60">
        <v>111852169</v>
      </c>
      <c r="M19" s="60">
        <v>10710285</v>
      </c>
      <c r="N19" s="60">
        <v>125856016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253463700</v>
      </c>
      <c r="X19" s="60">
        <v>173090000</v>
      </c>
      <c r="Y19" s="60">
        <v>80373700</v>
      </c>
      <c r="Z19" s="140">
        <v>46.43</v>
      </c>
      <c r="AA19" s="155">
        <v>346180000</v>
      </c>
    </row>
    <row r="20" spans="1:27" ht="13.5">
      <c r="A20" s="181" t="s">
        <v>35</v>
      </c>
      <c r="B20" s="185"/>
      <c r="C20" s="155">
        <v>745654095</v>
      </c>
      <c r="D20" s="155">
        <v>0</v>
      </c>
      <c r="E20" s="156">
        <v>276003586</v>
      </c>
      <c r="F20" s="54">
        <v>302662900</v>
      </c>
      <c r="G20" s="54">
        <v>14773</v>
      </c>
      <c r="H20" s="54">
        <v>149660</v>
      </c>
      <c r="I20" s="54">
        <v>-55741</v>
      </c>
      <c r="J20" s="54">
        <v>108692</v>
      </c>
      <c r="K20" s="54">
        <v>77891</v>
      </c>
      <c r="L20" s="54">
        <v>66267</v>
      </c>
      <c r="M20" s="54">
        <v>13423</v>
      </c>
      <c r="N20" s="54">
        <v>157581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266273</v>
      </c>
      <c r="X20" s="54">
        <v>151331450</v>
      </c>
      <c r="Y20" s="54">
        <v>-151065177</v>
      </c>
      <c r="Z20" s="184">
        <v>-99.82</v>
      </c>
      <c r="AA20" s="130">
        <v>302662900</v>
      </c>
    </row>
    <row r="21" spans="1:27" ht="13.5">
      <c r="A21" s="181" t="s">
        <v>115</v>
      </c>
      <c r="B21" s="185"/>
      <c r="C21" s="155">
        <v>112802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771749246</v>
      </c>
      <c r="D22" s="188">
        <f>SUM(D5:D21)</f>
        <v>0</v>
      </c>
      <c r="E22" s="189">
        <f t="shared" si="0"/>
        <v>658784786</v>
      </c>
      <c r="F22" s="190">
        <f t="shared" si="0"/>
        <v>685444100</v>
      </c>
      <c r="G22" s="190">
        <f t="shared" si="0"/>
        <v>136487475</v>
      </c>
      <c r="H22" s="190">
        <f t="shared" si="0"/>
        <v>1815829</v>
      </c>
      <c r="I22" s="190">
        <f t="shared" si="0"/>
        <v>-10215328</v>
      </c>
      <c r="J22" s="190">
        <f t="shared" si="0"/>
        <v>128087976</v>
      </c>
      <c r="K22" s="190">
        <f t="shared" si="0"/>
        <v>5583430</v>
      </c>
      <c r="L22" s="190">
        <f t="shared" si="0"/>
        <v>115287356</v>
      </c>
      <c r="M22" s="190">
        <f t="shared" si="0"/>
        <v>13120299</v>
      </c>
      <c r="N22" s="190">
        <f t="shared" si="0"/>
        <v>133991085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262079061</v>
      </c>
      <c r="X22" s="190">
        <f t="shared" si="0"/>
        <v>342722050</v>
      </c>
      <c r="Y22" s="190">
        <f t="shared" si="0"/>
        <v>-80642989</v>
      </c>
      <c r="Z22" s="191">
        <f>+IF(X22&lt;&gt;0,+(Y22/X22)*100,0)</f>
        <v>-23.530143158282346</v>
      </c>
      <c r="AA22" s="188">
        <f>SUM(AA5:AA21)</f>
        <v>685444100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122984591</v>
      </c>
      <c r="D25" s="155">
        <v>0</v>
      </c>
      <c r="E25" s="156">
        <v>145006884</v>
      </c>
      <c r="F25" s="60">
        <v>145033832</v>
      </c>
      <c r="G25" s="60">
        <v>12676948</v>
      </c>
      <c r="H25" s="60">
        <v>10888437</v>
      </c>
      <c r="I25" s="60">
        <v>11087930</v>
      </c>
      <c r="J25" s="60">
        <v>34653315</v>
      </c>
      <c r="K25" s="60">
        <v>11147594</v>
      </c>
      <c r="L25" s="60">
        <v>11016472</v>
      </c>
      <c r="M25" s="60">
        <v>11453948</v>
      </c>
      <c r="N25" s="60">
        <v>33618014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68271329</v>
      </c>
      <c r="X25" s="60">
        <v>72516916</v>
      </c>
      <c r="Y25" s="60">
        <v>-4245587</v>
      </c>
      <c r="Z25" s="140">
        <v>-5.85</v>
      </c>
      <c r="AA25" s="155">
        <v>145033832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7928070</v>
      </c>
      <c r="F26" s="60">
        <v>7928072</v>
      </c>
      <c r="G26" s="60">
        <v>353600</v>
      </c>
      <c r="H26" s="60">
        <v>357680</v>
      </c>
      <c r="I26" s="60">
        <v>354883</v>
      </c>
      <c r="J26" s="60">
        <v>1066163</v>
      </c>
      <c r="K26" s="60">
        <v>406600</v>
      </c>
      <c r="L26" s="60">
        <v>430364</v>
      </c>
      <c r="M26" s="60">
        <v>411910</v>
      </c>
      <c r="N26" s="60">
        <v>1248874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2315037</v>
      </c>
      <c r="X26" s="60">
        <v>3964036</v>
      </c>
      <c r="Y26" s="60">
        <v>-1648999</v>
      </c>
      <c r="Z26" s="140">
        <v>-41.6</v>
      </c>
      <c r="AA26" s="155">
        <v>7928072</v>
      </c>
    </row>
    <row r="27" spans="1:27" ht="13.5">
      <c r="A27" s="183" t="s">
        <v>118</v>
      </c>
      <c r="B27" s="182"/>
      <c r="C27" s="155">
        <v>3998790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49178089</v>
      </c>
      <c r="D28" s="155">
        <v>0</v>
      </c>
      <c r="E28" s="156">
        <v>30000000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15000000</v>
      </c>
      <c r="Y28" s="60">
        <v>-15000000</v>
      </c>
      <c r="Z28" s="140">
        <v>-100</v>
      </c>
      <c r="AA28" s="155">
        <v>30000000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2913000</v>
      </c>
      <c r="F29" s="60">
        <v>6413000</v>
      </c>
      <c r="G29" s="60">
        <v>0</v>
      </c>
      <c r="H29" s="60">
        <v>0</v>
      </c>
      <c r="I29" s="60">
        <v>1089851</v>
      </c>
      <c r="J29" s="60">
        <v>1089851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1089851</v>
      </c>
      <c r="X29" s="60">
        <v>3206500</v>
      </c>
      <c r="Y29" s="60">
        <v>-2116649</v>
      </c>
      <c r="Z29" s="140">
        <v>-66.01</v>
      </c>
      <c r="AA29" s="155">
        <v>6413000</v>
      </c>
    </row>
    <row r="30" spans="1:27" ht="13.5">
      <c r="A30" s="183" t="s">
        <v>119</v>
      </c>
      <c r="B30" s="182"/>
      <c r="C30" s="155">
        <v>1519815</v>
      </c>
      <c r="D30" s="155">
        <v>0</v>
      </c>
      <c r="E30" s="156">
        <v>3500000</v>
      </c>
      <c r="F30" s="60">
        <v>4500000</v>
      </c>
      <c r="G30" s="60">
        <v>0</v>
      </c>
      <c r="H30" s="60">
        <v>349979</v>
      </c>
      <c r="I30" s="60">
        <v>301591</v>
      </c>
      <c r="J30" s="60">
        <v>651570</v>
      </c>
      <c r="K30" s="60">
        <v>324181</v>
      </c>
      <c r="L30" s="60">
        <v>0</v>
      </c>
      <c r="M30" s="60">
        <v>326548</v>
      </c>
      <c r="N30" s="60">
        <v>650729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1302299</v>
      </c>
      <c r="X30" s="60">
        <v>2250000</v>
      </c>
      <c r="Y30" s="60">
        <v>-947701</v>
      </c>
      <c r="Z30" s="140">
        <v>-42.12</v>
      </c>
      <c r="AA30" s="155">
        <v>4500000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46590000</v>
      </c>
      <c r="F31" s="60">
        <v>46390000</v>
      </c>
      <c r="G31" s="60">
        <v>502700</v>
      </c>
      <c r="H31" s="60">
        <v>3023237</v>
      </c>
      <c r="I31" s="60">
        <v>2904123</v>
      </c>
      <c r="J31" s="60">
        <v>6430060</v>
      </c>
      <c r="K31" s="60">
        <v>3070584</v>
      </c>
      <c r="L31" s="60">
        <v>3626564</v>
      </c>
      <c r="M31" s="60">
        <v>3007973</v>
      </c>
      <c r="N31" s="60">
        <v>9705121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16135181</v>
      </c>
      <c r="X31" s="60">
        <v>23195000</v>
      </c>
      <c r="Y31" s="60">
        <v>-7059819</v>
      </c>
      <c r="Z31" s="140">
        <v>-30.44</v>
      </c>
      <c r="AA31" s="155">
        <v>46390000</v>
      </c>
    </row>
    <row r="32" spans="1:27" ht="13.5">
      <c r="A32" s="183" t="s">
        <v>121</v>
      </c>
      <c r="B32" s="182"/>
      <c r="C32" s="155">
        <v>25621036</v>
      </c>
      <c r="D32" s="155">
        <v>0</v>
      </c>
      <c r="E32" s="156">
        <v>5000000</v>
      </c>
      <c r="F32" s="60">
        <v>5000000</v>
      </c>
      <c r="G32" s="60">
        <v>386705</v>
      </c>
      <c r="H32" s="60">
        <v>386705</v>
      </c>
      <c r="I32" s="60">
        <v>386705</v>
      </c>
      <c r="J32" s="60">
        <v>1160115</v>
      </c>
      <c r="K32" s="60">
        <v>386705</v>
      </c>
      <c r="L32" s="60">
        <v>503126</v>
      </c>
      <c r="M32" s="60">
        <v>543988</v>
      </c>
      <c r="N32" s="60">
        <v>1433819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2593934</v>
      </c>
      <c r="X32" s="60">
        <v>2500000</v>
      </c>
      <c r="Y32" s="60">
        <v>93934</v>
      </c>
      <c r="Z32" s="140">
        <v>3.76</v>
      </c>
      <c r="AA32" s="155">
        <v>5000000</v>
      </c>
    </row>
    <row r="33" spans="1:27" ht="13.5">
      <c r="A33" s="183" t="s">
        <v>42</v>
      </c>
      <c r="B33" s="182"/>
      <c r="C33" s="155">
        <v>283920558</v>
      </c>
      <c r="D33" s="155">
        <v>0</v>
      </c>
      <c r="E33" s="156">
        <v>20000000</v>
      </c>
      <c r="F33" s="60">
        <v>20000000</v>
      </c>
      <c r="G33" s="60">
        <v>235596</v>
      </c>
      <c r="H33" s="60">
        <v>163463</v>
      </c>
      <c r="I33" s="60">
        <v>207240</v>
      </c>
      <c r="J33" s="60">
        <v>606299</v>
      </c>
      <c r="K33" s="60">
        <v>5161225</v>
      </c>
      <c r="L33" s="60">
        <v>206398</v>
      </c>
      <c r="M33" s="60">
        <v>714099</v>
      </c>
      <c r="N33" s="60">
        <v>6081722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6688021</v>
      </c>
      <c r="X33" s="60">
        <v>10000000</v>
      </c>
      <c r="Y33" s="60">
        <v>-3311979</v>
      </c>
      <c r="Z33" s="140">
        <v>-33.12</v>
      </c>
      <c r="AA33" s="155">
        <v>20000000</v>
      </c>
    </row>
    <row r="34" spans="1:27" ht="13.5">
      <c r="A34" s="183" t="s">
        <v>43</v>
      </c>
      <c r="B34" s="182"/>
      <c r="C34" s="155">
        <v>523379555</v>
      </c>
      <c r="D34" s="155">
        <v>0</v>
      </c>
      <c r="E34" s="156">
        <v>146787800</v>
      </c>
      <c r="F34" s="60">
        <v>150060800</v>
      </c>
      <c r="G34" s="60">
        <v>4275934</v>
      </c>
      <c r="H34" s="60">
        <v>5744554</v>
      </c>
      <c r="I34" s="60">
        <v>9883767</v>
      </c>
      <c r="J34" s="60">
        <v>19904255</v>
      </c>
      <c r="K34" s="60">
        <v>10806009</v>
      </c>
      <c r="L34" s="60">
        <v>10389939</v>
      </c>
      <c r="M34" s="60">
        <v>8900848</v>
      </c>
      <c r="N34" s="60">
        <v>30096796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50001051</v>
      </c>
      <c r="X34" s="60">
        <v>75030400</v>
      </c>
      <c r="Y34" s="60">
        <v>-25029349</v>
      </c>
      <c r="Z34" s="140">
        <v>-33.36</v>
      </c>
      <c r="AA34" s="155">
        <v>150060800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1010602434</v>
      </c>
      <c r="D36" s="188">
        <f>SUM(D25:D35)</f>
        <v>0</v>
      </c>
      <c r="E36" s="189">
        <f t="shared" si="1"/>
        <v>407725754</v>
      </c>
      <c r="F36" s="190">
        <f t="shared" si="1"/>
        <v>415325704</v>
      </c>
      <c r="G36" s="190">
        <f t="shared" si="1"/>
        <v>18431483</v>
      </c>
      <c r="H36" s="190">
        <f t="shared" si="1"/>
        <v>20914055</v>
      </c>
      <c r="I36" s="190">
        <f t="shared" si="1"/>
        <v>26216090</v>
      </c>
      <c r="J36" s="190">
        <f t="shared" si="1"/>
        <v>65561628</v>
      </c>
      <c r="K36" s="190">
        <f t="shared" si="1"/>
        <v>31302898</v>
      </c>
      <c r="L36" s="190">
        <f t="shared" si="1"/>
        <v>26172863</v>
      </c>
      <c r="M36" s="190">
        <f t="shared" si="1"/>
        <v>25359314</v>
      </c>
      <c r="N36" s="190">
        <f t="shared" si="1"/>
        <v>82835075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148396703</v>
      </c>
      <c r="X36" s="190">
        <f t="shared" si="1"/>
        <v>207662852</v>
      </c>
      <c r="Y36" s="190">
        <f t="shared" si="1"/>
        <v>-59266149</v>
      </c>
      <c r="Z36" s="191">
        <f>+IF(X36&lt;&gt;0,+(Y36/X36)*100,0)</f>
        <v>-28.539600814111903</v>
      </c>
      <c r="AA36" s="188">
        <f>SUM(AA25:AA35)</f>
        <v>415325704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-238853188</v>
      </c>
      <c r="D38" s="199">
        <f>+D22-D36</f>
        <v>0</v>
      </c>
      <c r="E38" s="200">
        <f t="shared" si="2"/>
        <v>251059032</v>
      </c>
      <c r="F38" s="106">
        <f t="shared" si="2"/>
        <v>270118396</v>
      </c>
      <c r="G38" s="106">
        <f t="shared" si="2"/>
        <v>118055992</v>
      </c>
      <c r="H38" s="106">
        <f t="shared" si="2"/>
        <v>-19098226</v>
      </c>
      <c r="I38" s="106">
        <f t="shared" si="2"/>
        <v>-36431418</v>
      </c>
      <c r="J38" s="106">
        <f t="shared" si="2"/>
        <v>62526348</v>
      </c>
      <c r="K38" s="106">
        <f t="shared" si="2"/>
        <v>-25719468</v>
      </c>
      <c r="L38" s="106">
        <f t="shared" si="2"/>
        <v>89114493</v>
      </c>
      <c r="M38" s="106">
        <f t="shared" si="2"/>
        <v>-12239015</v>
      </c>
      <c r="N38" s="106">
        <f t="shared" si="2"/>
        <v>51156010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113682358</v>
      </c>
      <c r="X38" s="106">
        <f>IF(F22=F36,0,X22-X36)</f>
        <v>135059198</v>
      </c>
      <c r="Y38" s="106">
        <f t="shared" si="2"/>
        <v>-21376840</v>
      </c>
      <c r="Z38" s="201">
        <f>+IF(X38&lt;&gt;0,+(Y38/X38)*100,0)</f>
        <v>-15.827755766771249</v>
      </c>
      <c r="AA38" s="199">
        <f>+AA22-AA36</f>
        <v>270118396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549737156</v>
      </c>
      <c r="F39" s="60">
        <v>562826723</v>
      </c>
      <c r="G39" s="60">
        <v>28399586</v>
      </c>
      <c r="H39" s="60">
        <v>48835931</v>
      </c>
      <c r="I39" s="60">
        <v>63261037</v>
      </c>
      <c r="J39" s="60">
        <v>140496554</v>
      </c>
      <c r="K39" s="60">
        <v>84471613</v>
      </c>
      <c r="L39" s="60">
        <v>30261509</v>
      </c>
      <c r="M39" s="60">
        <v>46022446</v>
      </c>
      <c r="N39" s="60">
        <v>160755568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301252122</v>
      </c>
      <c r="X39" s="60">
        <v>281413362</v>
      </c>
      <c r="Y39" s="60">
        <v>19838760</v>
      </c>
      <c r="Z39" s="140">
        <v>7.05</v>
      </c>
      <c r="AA39" s="155">
        <v>562826723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-238853188</v>
      </c>
      <c r="D42" s="206">
        <f>SUM(D38:D41)</f>
        <v>0</v>
      </c>
      <c r="E42" s="207">
        <f t="shared" si="3"/>
        <v>800796188</v>
      </c>
      <c r="F42" s="88">
        <f t="shared" si="3"/>
        <v>832945119</v>
      </c>
      <c r="G42" s="88">
        <f t="shared" si="3"/>
        <v>146455578</v>
      </c>
      <c r="H42" s="88">
        <f t="shared" si="3"/>
        <v>29737705</v>
      </c>
      <c r="I42" s="88">
        <f t="shared" si="3"/>
        <v>26829619</v>
      </c>
      <c r="J42" s="88">
        <f t="shared" si="3"/>
        <v>203022902</v>
      </c>
      <c r="K42" s="88">
        <f t="shared" si="3"/>
        <v>58752145</v>
      </c>
      <c r="L42" s="88">
        <f t="shared" si="3"/>
        <v>119376002</v>
      </c>
      <c r="M42" s="88">
        <f t="shared" si="3"/>
        <v>33783431</v>
      </c>
      <c r="N42" s="88">
        <f t="shared" si="3"/>
        <v>211911578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414934480</v>
      </c>
      <c r="X42" s="88">
        <f t="shared" si="3"/>
        <v>416472560</v>
      </c>
      <c r="Y42" s="88">
        <f t="shared" si="3"/>
        <v>-1538080</v>
      </c>
      <c r="Z42" s="208">
        <f>+IF(X42&lt;&gt;0,+(Y42/X42)*100,0)</f>
        <v>-0.3693112458597513</v>
      </c>
      <c r="AA42" s="206">
        <f>SUM(AA38:AA41)</f>
        <v>832945119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-238853188</v>
      </c>
      <c r="D44" s="210">
        <f>+D42-D43</f>
        <v>0</v>
      </c>
      <c r="E44" s="211">
        <f t="shared" si="4"/>
        <v>800796188</v>
      </c>
      <c r="F44" s="77">
        <f t="shared" si="4"/>
        <v>832945119</v>
      </c>
      <c r="G44" s="77">
        <f t="shared" si="4"/>
        <v>146455578</v>
      </c>
      <c r="H44" s="77">
        <f t="shared" si="4"/>
        <v>29737705</v>
      </c>
      <c r="I44" s="77">
        <f t="shared" si="4"/>
        <v>26829619</v>
      </c>
      <c r="J44" s="77">
        <f t="shared" si="4"/>
        <v>203022902</v>
      </c>
      <c r="K44" s="77">
        <f t="shared" si="4"/>
        <v>58752145</v>
      </c>
      <c r="L44" s="77">
        <f t="shared" si="4"/>
        <v>119376002</v>
      </c>
      <c r="M44" s="77">
        <f t="shared" si="4"/>
        <v>33783431</v>
      </c>
      <c r="N44" s="77">
        <f t="shared" si="4"/>
        <v>211911578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414934480</v>
      </c>
      <c r="X44" s="77">
        <f t="shared" si="4"/>
        <v>416472560</v>
      </c>
      <c r="Y44" s="77">
        <f t="shared" si="4"/>
        <v>-1538080</v>
      </c>
      <c r="Z44" s="212">
        <f>+IF(X44&lt;&gt;0,+(Y44/X44)*100,0)</f>
        <v>-0.3693112458597513</v>
      </c>
      <c r="AA44" s="210">
        <f>+AA42-AA43</f>
        <v>832945119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-238853188</v>
      </c>
      <c r="D46" s="206">
        <f>SUM(D44:D45)</f>
        <v>0</v>
      </c>
      <c r="E46" s="207">
        <f t="shared" si="5"/>
        <v>800796188</v>
      </c>
      <c r="F46" s="88">
        <f t="shared" si="5"/>
        <v>832945119</v>
      </c>
      <c r="G46" s="88">
        <f t="shared" si="5"/>
        <v>146455578</v>
      </c>
      <c r="H46" s="88">
        <f t="shared" si="5"/>
        <v>29737705</v>
      </c>
      <c r="I46" s="88">
        <f t="shared" si="5"/>
        <v>26829619</v>
      </c>
      <c r="J46" s="88">
        <f t="shared" si="5"/>
        <v>203022902</v>
      </c>
      <c r="K46" s="88">
        <f t="shared" si="5"/>
        <v>58752145</v>
      </c>
      <c r="L46" s="88">
        <f t="shared" si="5"/>
        <v>119376002</v>
      </c>
      <c r="M46" s="88">
        <f t="shared" si="5"/>
        <v>33783431</v>
      </c>
      <c r="N46" s="88">
        <f t="shared" si="5"/>
        <v>211911578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414934480</v>
      </c>
      <c r="X46" s="88">
        <f t="shared" si="5"/>
        <v>416472560</v>
      </c>
      <c r="Y46" s="88">
        <f t="shared" si="5"/>
        <v>-1538080</v>
      </c>
      <c r="Z46" s="208">
        <f>+IF(X46&lt;&gt;0,+(Y46/X46)*100,0)</f>
        <v>-0.3693112458597513</v>
      </c>
      <c r="AA46" s="206">
        <f>SUM(AA44:AA45)</f>
        <v>832945119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-238853188</v>
      </c>
      <c r="D48" s="217">
        <f>SUM(D46:D47)</f>
        <v>0</v>
      </c>
      <c r="E48" s="218">
        <f t="shared" si="6"/>
        <v>800796188</v>
      </c>
      <c r="F48" s="219">
        <f t="shared" si="6"/>
        <v>832945119</v>
      </c>
      <c r="G48" s="219">
        <f t="shared" si="6"/>
        <v>146455578</v>
      </c>
      <c r="H48" s="220">
        <f t="shared" si="6"/>
        <v>29737705</v>
      </c>
      <c r="I48" s="220">
        <f t="shared" si="6"/>
        <v>26829619</v>
      </c>
      <c r="J48" s="220">
        <f t="shared" si="6"/>
        <v>203022902</v>
      </c>
      <c r="K48" s="220">
        <f t="shared" si="6"/>
        <v>58752145</v>
      </c>
      <c r="L48" s="220">
        <f t="shared" si="6"/>
        <v>119376002</v>
      </c>
      <c r="M48" s="219">
        <f t="shared" si="6"/>
        <v>33783431</v>
      </c>
      <c r="N48" s="219">
        <f t="shared" si="6"/>
        <v>211911578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414934480</v>
      </c>
      <c r="X48" s="220">
        <f t="shared" si="6"/>
        <v>416472560</v>
      </c>
      <c r="Y48" s="220">
        <f t="shared" si="6"/>
        <v>-1538080</v>
      </c>
      <c r="Z48" s="221">
        <f>+IF(X48&lt;&gt;0,+(Y48/X48)*100,0)</f>
        <v>-0.3693112458597513</v>
      </c>
      <c r="AA48" s="222">
        <f>SUM(AA46:AA47)</f>
        <v>832945119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6678800</v>
      </c>
      <c r="D5" s="153">
        <f>SUM(D6:D8)</f>
        <v>0</v>
      </c>
      <c r="E5" s="154">
        <f t="shared" si="0"/>
        <v>0</v>
      </c>
      <c r="F5" s="100">
        <f t="shared" si="0"/>
        <v>10310000</v>
      </c>
      <c r="G5" s="100">
        <f t="shared" si="0"/>
        <v>0</v>
      </c>
      <c r="H5" s="100">
        <f t="shared" si="0"/>
        <v>0</v>
      </c>
      <c r="I5" s="100">
        <f t="shared" si="0"/>
        <v>26671</v>
      </c>
      <c r="J5" s="100">
        <f t="shared" si="0"/>
        <v>26671</v>
      </c>
      <c r="K5" s="100">
        <f t="shared" si="0"/>
        <v>-1148</v>
      </c>
      <c r="L5" s="100">
        <f t="shared" si="0"/>
        <v>20248</v>
      </c>
      <c r="M5" s="100">
        <f t="shared" si="0"/>
        <v>32798</v>
      </c>
      <c r="N5" s="100">
        <f t="shared" si="0"/>
        <v>51898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78569</v>
      </c>
      <c r="X5" s="100">
        <f t="shared" si="0"/>
        <v>5155000</v>
      </c>
      <c r="Y5" s="100">
        <f t="shared" si="0"/>
        <v>-5076431</v>
      </c>
      <c r="Z5" s="137">
        <f>+IF(X5&lt;&gt;0,+(Y5/X5)*100,0)</f>
        <v>-98.47586808923376</v>
      </c>
      <c r="AA5" s="153">
        <f>SUM(AA6:AA8)</f>
        <v>10310000</v>
      </c>
    </row>
    <row r="6" spans="1:27" ht="13.5">
      <c r="A6" s="138" t="s">
        <v>75</v>
      </c>
      <c r="B6" s="136"/>
      <c r="C6" s="155">
        <v>2044000</v>
      </c>
      <c r="D6" s="155"/>
      <c r="E6" s="156"/>
      <c r="F6" s="60">
        <v>1010000</v>
      </c>
      <c r="G6" s="60"/>
      <c r="H6" s="60"/>
      <c r="I6" s="60"/>
      <c r="J6" s="60"/>
      <c r="K6" s="60"/>
      <c r="L6" s="60"/>
      <c r="M6" s="60">
        <v>32798</v>
      </c>
      <c r="N6" s="60">
        <v>32798</v>
      </c>
      <c r="O6" s="60"/>
      <c r="P6" s="60"/>
      <c r="Q6" s="60"/>
      <c r="R6" s="60"/>
      <c r="S6" s="60"/>
      <c r="T6" s="60"/>
      <c r="U6" s="60"/>
      <c r="V6" s="60"/>
      <c r="W6" s="60">
        <v>32798</v>
      </c>
      <c r="X6" s="60">
        <v>505000</v>
      </c>
      <c r="Y6" s="60">
        <v>-472202</v>
      </c>
      <c r="Z6" s="140">
        <v>-93.51</v>
      </c>
      <c r="AA6" s="62">
        <v>1010000</v>
      </c>
    </row>
    <row r="7" spans="1:27" ht="13.5">
      <c r="A7" s="138" t="s">
        <v>76</v>
      </c>
      <c r="B7" s="136"/>
      <c r="C7" s="157">
        <v>1784800</v>
      </c>
      <c r="D7" s="157"/>
      <c r="E7" s="158"/>
      <c r="F7" s="159">
        <v>4400000</v>
      </c>
      <c r="G7" s="159"/>
      <c r="H7" s="159"/>
      <c r="I7" s="159">
        <v>26671</v>
      </c>
      <c r="J7" s="159">
        <v>26671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26671</v>
      </c>
      <c r="X7" s="159">
        <v>2200000</v>
      </c>
      <c r="Y7" s="159">
        <v>-2173329</v>
      </c>
      <c r="Z7" s="141">
        <v>-98.79</v>
      </c>
      <c r="AA7" s="225">
        <v>4400000</v>
      </c>
    </row>
    <row r="8" spans="1:27" ht="13.5">
      <c r="A8" s="138" t="s">
        <v>77</v>
      </c>
      <c r="B8" s="136"/>
      <c r="C8" s="155">
        <v>2850000</v>
      </c>
      <c r="D8" s="155"/>
      <c r="E8" s="156"/>
      <c r="F8" s="60">
        <v>4900000</v>
      </c>
      <c r="G8" s="60"/>
      <c r="H8" s="60"/>
      <c r="I8" s="60"/>
      <c r="J8" s="60"/>
      <c r="K8" s="60">
        <v>-1148</v>
      </c>
      <c r="L8" s="60">
        <v>20248</v>
      </c>
      <c r="M8" s="60"/>
      <c r="N8" s="60">
        <v>19100</v>
      </c>
      <c r="O8" s="60"/>
      <c r="P8" s="60"/>
      <c r="Q8" s="60"/>
      <c r="R8" s="60"/>
      <c r="S8" s="60"/>
      <c r="T8" s="60"/>
      <c r="U8" s="60"/>
      <c r="V8" s="60"/>
      <c r="W8" s="60">
        <v>19100</v>
      </c>
      <c r="X8" s="60">
        <v>2450000</v>
      </c>
      <c r="Y8" s="60">
        <v>-2430900</v>
      </c>
      <c r="Z8" s="140">
        <v>-99.22</v>
      </c>
      <c r="AA8" s="62">
        <v>4900000</v>
      </c>
    </row>
    <row r="9" spans="1:27" ht="13.5">
      <c r="A9" s="135" t="s">
        <v>78</v>
      </c>
      <c r="B9" s="136"/>
      <c r="C9" s="153">
        <f aca="true" t="shared" si="1" ref="C9:Y9">SUM(C10:C14)</f>
        <v>12220000</v>
      </c>
      <c r="D9" s="153">
        <f>SUM(D10:D14)</f>
        <v>0</v>
      </c>
      <c r="E9" s="154">
        <f t="shared" si="1"/>
        <v>0</v>
      </c>
      <c r="F9" s="100">
        <f t="shared" si="1"/>
        <v>9631000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45184</v>
      </c>
      <c r="M9" s="100">
        <f t="shared" si="1"/>
        <v>0</v>
      </c>
      <c r="N9" s="100">
        <f t="shared" si="1"/>
        <v>45184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45184</v>
      </c>
      <c r="X9" s="100">
        <f t="shared" si="1"/>
        <v>4815500</v>
      </c>
      <c r="Y9" s="100">
        <f t="shared" si="1"/>
        <v>-4770316</v>
      </c>
      <c r="Z9" s="137">
        <f>+IF(X9&lt;&gt;0,+(Y9/X9)*100,0)</f>
        <v>-99.06169660471394</v>
      </c>
      <c r="AA9" s="102">
        <f>SUM(AA10:AA14)</f>
        <v>9631000</v>
      </c>
    </row>
    <row r="10" spans="1:27" ht="13.5">
      <c r="A10" s="138" t="s">
        <v>79</v>
      </c>
      <c r="B10" s="136"/>
      <c r="C10" s="155">
        <v>12220000</v>
      </c>
      <c r="D10" s="155"/>
      <c r="E10" s="156"/>
      <c r="F10" s="60">
        <v>9631000</v>
      </c>
      <c r="G10" s="60"/>
      <c r="H10" s="60"/>
      <c r="I10" s="60"/>
      <c r="J10" s="60"/>
      <c r="K10" s="60"/>
      <c r="L10" s="60">
        <v>45184</v>
      </c>
      <c r="M10" s="60"/>
      <c r="N10" s="60">
        <v>45184</v>
      </c>
      <c r="O10" s="60"/>
      <c r="P10" s="60"/>
      <c r="Q10" s="60"/>
      <c r="R10" s="60"/>
      <c r="S10" s="60"/>
      <c r="T10" s="60"/>
      <c r="U10" s="60"/>
      <c r="V10" s="60"/>
      <c r="W10" s="60">
        <v>45184</v>
      </c>
      <c r="X10" s="60">
        <v>4815500</v>
      </c>
      <c r="Y10" s="60">
        <v>-4770316</v>
      </c>
      <c r="Z10" s="140">
        <v>-99.06</v>
      </c>
      <c r="AA10" s="62">
        <v>9631000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396000</v>
      </c>
      <c r="D15" s="153">
        <f>SUM(D16:D18)</f>
        <v>0</v>
      </c>
      <c r="E15" s="154">
        <f t="shared" si="2"/>
        <v>0</v>
      </c>
      <c r="F15" s="100">
        <f t="shared" si="2"/>
        <v>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197220</v>
      </c>
      <c r="M15" s="100">
        <f t="shared" si="2"/>
        <v>0</v>
      </c>
      <c r="N15" s="100">
        <f t="shared" si="2"/>
        <v>197220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197220</v>
      </c>
      <c r="X15" s="100">
        <f t="shared" si="2"/>
        <v>200000</v>
      </c>
      <c r="Y15" s="100">
        <f t="shared" si="2"/>
        <v>-2780</v>
      </c>
      <c r="Z15" s="137">
        <f>+IF(X15&lt;&gt;0,+(Y15/X15)*100,0)</f>
        <v>-1.39</v>
      </c>
      <c r="AA15" s="102">
        <f>SUM(AA16:AA18)</f>
        <v>400000</v>
      </c>
    </row>
    <row r="16" spans="1:27" ht="13.5">
      <c r="A16" s="138" t="s">
        <v>85</v>
      </c>
      <c r="B16" s="136"/>
      <c r="C16" s="155">
        <v>396000</v>
      </c>
      <c r="D16" s="155"/>
      <c r="E16" s="156"/>
      <c r="F16" s="60">
        <v>400000</v>
      </c>
      <c r="G16" s="60"/>
      <c r="H16" s="60"/>
      <c r="I16" s="60"/>
      <c r="J16" s="60"/>
      <c r="K16" s="60"/>
      <c r="L16" s="60">
        <v>197220</v>
      </c>
      <c r="M16" s="60"/>
      <c r="N16" s="60">
        <v>197220</v>
      </c>
      <c r="O16" s="60"/>
      <c r="P16" s="60"/>
      <c r="Q16" s="60"/>
      <c r="R16" s="60"/>
      <c r="S16" s="60"/>
      <c r="T16" s="60"/>
      <c r="U16" s="60"/>
      <c r="V16" s="60"/>
      <c r="W16" s="60">
        <v>197220</v>
      </c>
      <c r="X16" s="60">
        <v>200000</v>
      </c>
      <c r="Y16" s="60">
        <v>-2780</v>
      </c>
      <c r="Z16" s="140">
        <v>-1.39</v>
      </c>
      <c r="AA16" s="62">
        <v>400000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500801417</v>
      </c>
      <c r="D19" s="153">
        <f>SUM(D20:D23)</f>
        <v>0</v>
      </c>
      <c r="E19" s="154">
        <f t="shared" si="3"/>
        <v>0</v>
      </c>
      <c r="F19" s="100">
        <f t="shared" si="3"/>
        <v>812604120</v>
      </c>
      <c r="G19" s="100">
        <f t="shared" si="3"/>
        <v>32453067</v>
      </c>
      <c r="H19" s="100">
        <f t="shared" si="3"/>
        <v>26157390</v>
      </c>
      <c r="I19" s="100">
        <f t="shared" si="3"/>
        <v>26266653</v>
      </c>
      <c r="J19" s="100">
        <f t="shared" si="3"/>
        <v>84877110</v>
      </c>
      <c r="K19" s="100">
        <f t="shared" si="3"/>
        <v>25748063</v>
      </c>
      <c r="L19" s="100">
        <f t="shared" si="3"/>
        <v>37492917</v>
      </c>
      <c r="M19" s="100">
        <f t="shared" si="3"/>
        <v>29089818</v>
      </c>
      <c r="N19" s="100">
        <f t="shared" si="3"/>
        <v>92330798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177207908</v>
      </c>
      <c r="X19" s="100">
        <f t="shared" si="3"/>
        <v>406302060</v>
      </c>
      <c r="Y19" s="100">
        <f t="shared" si="3"/>
        <v>-229094152</v>
      </c>
      <c r="Z19" s="137">
        <f>+IF(X19&lt;&gt;0,+(Y19/X19)*100,0)</f>
        <v>-56.38518101532638</v>
      </c>
      <c r="AA19" s="102">
        <f>SUM(AA20:AA23)</f>
        <v>812604120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500801417</v>
      </c>
      <c r="D21" s="155"/>
      <c r="E21" s="156"/>
      <c r="F21" s="60">
        <v>812604120</v>
      </c>
      <c r="G21" s="60">
        <v>32453067</v>
      </c>
      <c r="H21" s="60">
        <v>26157390</v>
      </c>
      <c r="I21" s="60">
        <v>26266653</v>
      </c>
      <c r="J21" s="60">
        <v>84877110</v>
      </c>
      <c r="K21" s="60">
        <v>25748063</v>
      </c>
      <c r="L21" s="60">
        <v>37492917</v>
      </c>
      <c r="M21" s="60">
        <v>29089818</v>
      </c>
      <c r="N21" s="60">
        <v>92330798</v>
      </c>
      <c r="O21" s="60"/>
      <c r="P21" s="60"/>
      <c r="Q21" s="60"/>
      <c r="R21" s="60"/>
      <c r="S21" s="60"/>
      <c r="T21" s="60"/>
      <c r="U21" s="60"/>
      <c r="V21" s="60"/>
      <c r="W21" s="60">
        <v>177207908</v>
      </c>
      <c r="X21" s="60">
        <v>406302060</v>
      </c>
      <c r="Y21" s="60">
        <v>-229094152</v>
      </c>
      <c r="Z21" s="140">
        <v>-56.39</v>
      </c>
      <c r="AA21" s="62">
        <v>812604120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520096217</v>
      </c>
      <c r="D25" s="217">
        <f>+D5+D9+D15+D19+D24</f>
        <v>0</v>
      </c>
      <c r="E25" s="230">
        <f t="shared" si="4"/>
        <v>0</v>
      </c>
      <c r="F25" s="219">
        <f t="shared" si="4"/>
        <v>832945120</v>
      </c>
      <c r="G25" s="219">
        <f t="shared" si="4"/>
        <v>32453067</v>
      </c>
      <c r="H25" s="219">
        <f t="shared" si="4"/>
        <v>26157390</v>
      </c>
      <c r="I25" s="219">
        <f t="shared" si="4"/>
        <v>26293324</v>
      </c>
      <c r="J25" s="219">
        <f t="shared" si="4"/>
        <v>84903781</v>
      </c>
      <c r="K25" s="219">
        <f t="shared" si="4"/>
        <v>25746915</v>
      </c>
      <c r="L25" s="219">
        <f t="shared" si="4"/>
        <v>37755569</v>
      </c>
      <c r="M25" s="219">
        <f t="shared" si="4"/>
        <v>29122616</v>
      </c>
      <c r="N25" s="219">
        <f t="shared" si="4"/>
        <v>92625100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177528881</v>
      </c>
      <c r="X25" s="219">
        <f t="shared" si="4"/>
        <v>416472560</v>
      </c>
      <c r="Y25" s="219">
        <f t="shared" si="4"/>
        <v>-238943679</v>
      </c>
      <c r="Z25" s="231">
        <f>+IF(X25&lt;&gt;0,+(Y25/X25)*100,0)</f>
        <v>-57.37321061440398</v>
      </c>
      <c r="AA25" s="232">
        <f>+AA5+AA9+AA15+AA19+AA24</f>
        <v>832945120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513021417</v>
      </c>
      <c r="D28" s="155"/>
      <c r="E28" s="156"/>
      <c r="F28" s="60">
        <v>831935120</v>
      </c>
      <c r="G28" s="60">
        <v>30862420</v>
      </c>
      <c r="H28" s="60">
        <v>25013537</v>
      </c>
      <c r="I28" s="60">
        <v>26123137</v>
      </c>
      <c r="J28" s="60">
        <v>81999094</v>
      </c>
      <c r="K28" s="60">
        <v>23498260</v>
      </c>
      <c r="L28" s="60">
        <v>36322839</v>
      </c>
      <c r="M28" s="60">
        <v>9030136</v>
      </c>
      <c r="N28" s="60">
        <v>68851235</v>
      </c>
      <c r="O28" s="60"/>
      <c r="P28" s="60"/>
      <c r="Q28" s="60"/>
      <c r="R28" s="60"/>
      <c r="S28" s="60"/>
      <c r="T28" s="60"/>
      <c r="U28" s="60"/>
      <c r="V28" s="60"/>
      <c r="W28" s="60">
        <v>150850329</v>
      </c>
      <c r="X28" s="60">
        <v>415967560</v>
      </c>
      <c r="Y28" s="60">
        <v>-265117231</v>
      </c>
      <c r="Z28" s="140">
        <v>-63.74</v>
      </c>
      <c r="AA28" s="155">
        <v>831935120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513021417</v>
      </c>
      <c r="D32" s="210">
        <f>SUM(D28:D31)</f>
        <v>0</v>
      </c>
      <c r="E32" s="211">
        <f t="shared" si="5"/>
        <v>0</v>
      </c>
      <c r="F32" s="77">
        <f t="shared" si="5"/>
        <v>831935120</v>
      </c>
      <c r="G32" s="77">
        <f t="shared" si="5"/>
        <v>30862420</v>
      </c>
      <c r="H32" s="77">
        <f t="shared" si="5"/>
        <v>25013537</v>
      </c>
      <c r="I32" s="77">
        <f t="shared" si="5"/>
        <v>26123137</v>
      </c>
      <c r="J32" s="77">
        <f t="shared" si="5"/>
        <v>81999094</v>
      </c>
      <c r="K32" s="77">
        <f t="shared" si="5"/>
        <v>23498260</v>
      </c>
      <c r="L32" s="77">
        <f t="shared" si="5"/>
        <v>36322839</v>
      </c>
      <c r="M32" s="77">
        <f t="shared" si="5"/>
        <v>9030136</v>
      </c>
      <c r="N32" s="77">
        <f t="shared" si="5"/>
        <v>68851235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150850329</v>
      </c>
      <c r="X32" s="77">
        <f t="shared" si="5"/>
        <v>415967560</v>
      </c>
      <c r="Y32" s="77">
        <f t="shared" si="5"/>
        <v>-265117231</v>
      </c>
      <c r="Z32" s="212">
        <f>+IF(X32&lt;&gt;0,+(Y32/X32)*100,0)</f>
        <v>-63.73507371584457</v>
      </c>
      <c r="AA32" s="79">
        <f>SUM(AA28:AA31)</f>
        <v>831935120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>
        <v>20059682</v>
      </c>
      <c r="N34" s="60">
        <v>20059682</v>
      </c>
      <c r="O34" s="60"/>
      <c r="P34" s="60"/>
      <c r="Q34" s="60"/>
      <c r="R34" s="60"/>
      <c r="S34" s="60"/>
      <c r="T34" s="60"/>
      <c r="U34" s="60"/>
      <c r="V34" s="60"/>
      <c r="W34" s="60">
        <v>20059682</v>
      </c>
      <c r="X34" s="60"/>
      <c r="Y34" s="60">
        <v>20059682</v>
      </c>
      <c r="Z34" s="140"/>
      <c r="AA34" s="62"/>
    </row>
    <row r="35" spans="1:27" ht="13.5">
      <c r="A35" s="237" t="s">
        <v>53</v>
      </c>
      <c r="B35" s="136"/>
      <c r="C35" s="155">
        <v>7074800</v>
      </c>
      <c r="D35" s="155"/>
      <c r="E35" s="156"/>
      <c r="F35" s="60">
        <v>1010000</v>
      </c>
      <c r="G35" s="60">
        <v>1590647</v>
      </c>
      <c r="H35" s="60">
        <v>1143853</v>
      </c>
      <c r="I35" s="60">
        <v>170187</v>
      </c>
      <c r="J35" s="60">
        <v>2904687</v>
      </c>
      <c r="K35" s="60">
        <v>2248655</v>
      </c>
      <c r="L35" s="60">
        <v>1432730</v>
      </c>
      <c r="M35" s="60">
        <v>32798</v>
      </c>
      <c r="N35" s="60">
        <v>3714183</v>
      </c>
      <c r="O35" s="60"/>
      <c r="P35" s="60"/>
      <c r="Q35" s="60"/>
      <c r="R35" s="60"/>
      <c r="S35" s="60"/>
      <c r="T35" s="60"/>
      <c r="U35" s="60"/>
      <c r="V35" s="60"/>
      <c r="W35" s="60">
        <v>6618870</v>
      </c>
      <c r="X35" s="60">
        <v>505000</v>
      </c>
      <c r="Y35" s="60">
        <v>6113870</v>
      </c>
      <c r="Z35" s="140">
        <v>1210.67</v>
      </c>
      <c r="AA35" s="62">
        <v>1010000</v>
      </c>
    </row>
    <row r="36" spans="1:27" ht="13.5">
      <c r="A36" s="238" t="s">
        <v>139</v>
      </c>
      <c r="B36" s="149"/>
      <c r="C36" s="222">
        <f aca="true" t="shared" si="6" ref="C36:Y36">SUM(C32:C35)</f>
        <v>520096217</v>
      </c>
      <c r="D36" s="222">
        <f>SUM(D32:D35)</f>
        <v>0</v>
      </c>
      <c r="E36" s="218">
        <f t="shared" si="6"/>
        <v>0</v>
      </c>
      <c r="F36" s="220">
        <f t="shared" si="6"/>
        <v>832945120</v>
      </c>
      <c r="G36" s="220">
        <f t="shared" si="6"/>
        <v>32453067</v>
      </c>
      <c r="H36" s="220">
        <f t="shared" si="6"/>
        <v>26157390</v>
      </c>
      <c r="I36" s="220">
        <f t="shared" si="6"/>
        <v>26293324</v>
      </c>
      <c r="J36" s="220">
        <f t="shared" si="6"/>
        <v>84903781</v>
      </c>
      <c r="K36" s="220">
        <f t="shared" si="6"/>
        <v>25746915</v>
      </c>
      <c r="L36" s="220">
        <f t="shared" si="6"/>
        <v>37755569</v>
      </c>
      <c r="M36" s="220">
        <f t="shared" si="6"/>
        <v>29122616</v>
      </c>
      <c r="N36" s="220">
        <f t="shared" si="6"/>
        <v>92625100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177528881</v>
      </c>
      <c r="X36" s="220">
        <f t="shared" si="6"/>
        <v>416472560</v>
      </c>
      <c r="Y36" s="220">
        <f t="shared" si="6"/>
        <v>-238943679</v>
      </c>
      <c r="Z36" s="221">
        <f>+IF(X36&lt;&gt;0,+(Y36/X36)*100,0)</f>
        <v>-57.37321061440398</v>
      </c>
      <c r="AA36" s="239">
        <f>SUM(AA32:AA35)</f>
        <v>832945120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226115180</v>
      </c>
      <c r="D6" s="155"/>
      <c r="E6" s="59">
        <v>337368558</v>
      </c>
      <c r="F6" s="60">
        <v>337368558</v>
      </c>
      <c r="G6" s="60">
        <v>6062423</v>
      </c>
      <c r="H6" s="60">
        <v>35242532</v>
      </c>
      <c r="I6" s="60"/>
      <c r="J6" s="60"/>
      <c r="K6" s="60"/>
      <c r="L6" s="60">
        <v>103489322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168684279</v>
      </c>
      <c r="Y6" s="60">
        <v>-168684279</v>
      </c>
      <c r="Z6" s="140">
        <v>-100</v>
      </c>
      <c r="AA6" s="62">
        <v>337368558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249275775</v>
      </c>
      <c r="H7" s="60">
        <v>-72888175</v>
      </c>
      <c r="I7" s="60">
        <v>-84231556</v>
      </c>
      <c r="J7" s="60">
        <v>-84231556</v>
      </c>
      <c r="K7" s="60">
        <v>58392101</v>
      </c>
      <c r="L7" s="60">
        <v>-92953512</v>
      </c>
      <c r="M7" s="60">
        <v>42438881</v>
      </c>
      <c r="N7" s="60">
        <v>42438881</v>
      </c>
      <c r="O7" s="60"/>
      <c r="P7" s="60"/>
      <c r="Q7" s="60"/>
      <c r="R7" s="60"/>
      <c r="S7" s="60"/>
      <c r="T7" s="60"/>
      <c r="U7" s="60"/>
      <c r="V7" s="60"/>
      <c r="W7" s="60">
        <v>42438881</v>
      </c>
      <c r="X7" s="60"/>
      <c r="Y7" s="60">
        <v>42438881</v>
      </c>
      <c r="Z7" s="140"/>
      <c r="AA7" s="62"/>
    </row>
    <row r="8" spans="1:27" ht="13.5">
      <c r="A8" s="249" t="s">
        <v>145</v>
      </c>
      <c r="B8" s="182"/>
      <c r="C8" s="155">
        <v>16990585</v>
      </c>
      <c r="D8" s="155"/>
      <c r="E8" s="59">
        <v>43863232</v>
      </c>
      <c r="F8" s="60">
        <v>43863232</v>
      </c>
      <c r="G8" s="60">
        <v>1162120</v>
      </c>
      <c r="H8" s="60">
        <v>1255097</v>
      </c>
      <c r="I8" s="60">
        <v>212628</v>
      </c>
      <c r="J8" s="60">
        <v>212628</v>
      </c>
      <c r="K8" s="60">
        <v>-193917</v>
      </c>
      <c r="L8" s="60">
        <v>2224332</v>
      </c>
      <c r="M8" s="60">
        <v>-77517</v>
      </c>
      <c r="N8" s="60">
        <v>-77517</v>
      </c>
      <c r="O8" s="60"/>
      <c r="P8" s="60"/>
      <c r="Q8" s="60"/>
      <c r="R8" s="60"/>
      <c r="S8" s="60"/>
      <c r="T8" s="60"/>
      <c r="U8" s="60"/>
      <c r="V8" s="60"/>
      <c r="W8" s="60">
        <v>-77517</v>
      </c>
      <c r="X8" s="60">
        <v>21931616</v>
      </c>
      <c r="Y8" s="60">
        <v>-22009133</v>
      </c>
      <c r="Z8" s="140">
        <v>-100.35</v>
      </c>
      <c r="AA8" s="62">
        <v>43863232</v>
      </c>
    </row>
    <row r="9" spans="1:27" ht="13.5">
      <c r="A9" s="249" t="s">
        <v>146</v>
      </c>
      <c r="B9" s="182"/>
      <c r="C9" s="155">
        <v>14830763</v>
      </c>
      <c r="D9" s="155"/>
      <c r="E9" s="59">
        <v>46811626</v>
      </c>
      <c r="F9" s="60">
        <v>46811626</v>
      </c>
      <c r="G9" s="60">
        <v>-2960387</v>
      </c>
      <c r="H9" s="60">
        <v>-16077</v>
      </c>
      <c r="I9" s="60">
        <v>-21552</v>
      </c>
      <c r="J9" s="60">
        <v>-21552</v>
      </c>
      <c r="K9" s="60">
        <v>-1571312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23405813</v>
      </c>
      <c r="Y9" s="60">
        <v>-23405813</v>
      </c>
      <c r="Z9" s="140">
        <v>-100</v>
      </c>
      <c r="AA9" s="62">
        <v>46811626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4294299</v>
      </c>
      <c r="D11" s="155"/>
      <c r="E11" s="59">
        <v>6000000</v>
      </c>
      <c r="F11" s="60">
        <v>6000000</v>
      </c>
      <c r="G11" s="60"/>
      <c r="H11" s="60"/>
      <c r="I11" s="60">
        <v>17482</v>
      </c>
      <c r="J11" s="60">
        <v>17482</v>
      </c>
      <c r="K11" s="60">
        <v>92548</v>
      </c>
      <c r="L11" s="60"/>
      <c r="M11" s="60">
        <v>129100</v>
      </c>
      <c r="N11" s="60">
        <v>129100</v>
      </c>
      <c r="O11" s="60"/>
      <c r="P11" s="60"/>
      <c r="Q11" s="60"/>
      <c r="R11" s="60"/>
      <c r="S11" s="60"/>
      <c r="T11" s="60"/>
      <c r="U11" s="60"/>
      <c r="V11" s="60"/>
      <c r="W11" s="60">
        <v>129100</v>
      </c>
      <c r="X11" s="60">
        <v>3000000</v>
      </c>
      <c r="Y11" s="60">
        <v>-2870900</v>
      </c>
      <c r="Z11" s="140">
        <v>-95.7</v>
      </c>
      <c r="AA11" s="62">
        <v>6000000</v>
      </c>
    </row>
    <row r="12" spans="1:27" ht="13.5">
      <c r="A12" s="250" t="s">
        <v>56</v>
      </c>
      <c r="B12" s="251"/>
      <c r="C12" s="168">
        <f aca="true" t="shared" si="0" ref="C12:Y12">SUM(C6:C11)</f>
        <v>262230827</v>
      </c>
      <c r="D12" s="168">
        <f>SUM(D6:D11)</f>
        <v>0</v>
      </c>
      <c r="E12" s="72">
        <f t="shared" si="0"/>
        <v>434043416</v>
      </c>
      <c r="F12" s="73">
        <f t="shared" si="0"/>
        <v>434043416</v>
      </c>
      <c r="G12" s="73">
        <f t="shared" si="0"/>
        <v>253539931</v>
      </c>
      <c r="H12" s="73">
        <f t="shared" si="0"/>
        <v>-36406623</v>
      </c>
      <c r="I12" s="73">
        <f t="shared" si="0"/>
        <v>-84022998</v>
      </c>
      <c r="J12" s="73">
        <f t="shared" si="0"/>
        <v>-84022998</v>
      </c>
      <c r="K12" s="73">
        <f t="shared" si="0"/>
        <v>56719420</v>
      </c>
      <c r="L12" s="73">
        <f t="shared" si="0"/>
        <v>12760142</v>
      </c>
      <c r="M12" s="73">
        <f t="shared" si="0"/>
        <v>42490464</v>
      </c>
      <c r="N12" s="73">
        <f t="shared" si="0"/>
        <v>42490464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42490464</v>
      </c>
      <c r="X12" s="73">
        <f t="shared" si="0"/>
        <v>217021708</v>
      </c>
      <c r="Y12" s="73">
        <f t="shared" si="0"/>
        <v>-174531244</v>
      </c>
      <c r="Z12" s="170">
        <f>+IF(X12&lt;&gt;0,+(Y12/X12)*100,0)</f>
        <v>-80.4210996256651</v>
      </c>
      <c r="AA12" s="74">
        <f>SUM(AA6:AA11)</f>
        <v>434043416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162387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25000000</v>
      </c>
      <c r="F16" s="60">
        <v>25000000</v>
      </c>
      <c r="G16" s="159"/>
      <c r="H16" s="159"/>
      <c r="I16" s="159"/>
      <c r="J16" s="60"/>
      <c r="K16" s="159">
        <v>50000000</v>
      </c>
      <c r="L16" s="159">
        <v>50000000</v>
      </c>
      <c r="M16" s="60">
        <v>-6677374</v>
      </c>
      <c r="N16" s="159">
        <v>-6677374</v>
      </c>
      <c r="O16" s="159"/>
      <c r="P16" s="159"/>
      <c r="Q16" s="60"/>
      <c r="R16" s="159"/>
      <c r="S16" s="159"/>
      <c r="T16" s="60"/>
      <c r="U16" s="159"/>
      <c r="V16" s="159"/>
      <c r="W16" s="159">
        <v>-6677374</v>
      </c>
      <c r="X16" s="60">
        <v>12500000</v>
      </c>
      <c r="Y16" s="159">
        <v>-19177374</v>
      </c>
      <c r="Z16" s="141">
        <v>-153.42</v>
      </c>
      <c r="AA16" s="225">
        <v>25000000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20425834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1665848430</v>
      </c>
      <c r="D19" s="155"/>
      <c r="E19" s="59">
        <v>353933653</v>
      </c>
      <c r="F19" s="60">
        <v>353933653</v>
      </c>
      <c r="G19" s="60">
        <v>31471348</v>
      </c>
      <c r="H19" s="60">
        <v>24922425</v>
      </c>
      <c r="I19" s="60">
        <v>24759615</v>
      </c>
      <c r="J19" s="60">
        <v>24759615</v>
      </c>
      <c r="K19" s="60">
        <v>28037314</v>
      </c>
      <c r="L19" s="60">
        <v>37100048</v>
      </c>
      <c r="M19" s="60">
        <v>26083177</v>
      </c>
      <c r="N19" s="60">
        <v>26083177</v>
      </c>
      <c r="O19" s="60"/>
      <c r="P19" s="60"/>
      <c r="Q19" s="60"/>
      <c r="R19" s="60"/>
      <c r="S19" s="60"/>
      <c r="T19" s="60"/>
      <c r="U19" s="60"/>
      <c r="V19" s="60"/>
      <c r="W19" s="60">
        <v>26083177</v>
      </c>
      <c r="X19" s="60">
        <v>176966827</v>
      </c>
      <c r="Y19" s="60">
        <v>-150883650</v>
      </c>
      <c r="Z19" s="140">
        <v>-85.26</v>
      </c>
      <c r="AA19" s="62">
        <v>353933653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850192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131100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1687417943</v>
      </c>
      <c r="D24" s="168">
        <f>SUM(D15:D23)</f>
        <v>0</v>
      </c>
      <c r="E24" s="76">
        <f t="shared" si="1"/>
        <v>378933653</v>
      </c>
      <c r="F24" s="77">
        <f t="shared" si="1"/>
        <v>378933653</v>
      </c>
      <c r="G24" s="77">
        <f t="shared" si="1"/>
        <v>31471348</v>
      </c>
      <c r="H24" s="77">
        <f t="shared" si="1"/>
        <v>24922425</v>
      </c>
      <c r="I24" s="77">
        <f t="shared" si="1"/>
        <v>24759615</v>
      </c>
      <c r="J24" s="77">
        <f t="shared" si="1"/>
        <v>24759615</v>
      </c>
      <c r="K24" s="77">
        <f t="shared" si="1"/>
        <v>78037314</v>
      </c>
      <c r="L24" s="77">
        <f t="shared" si="1"/>
        <v>87100048</v>
      </c>
      <c r="M24" s="77">
        <f t="shared" si="1"/>
        <v>19405803</v>
      </c>
      <c r="N24" s="77">
        <f t="shared" si="1"/>
        <v>19405803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19405803</v>
      </c>
      <c r="X24" s="77">
        <f t="shared" si="1"/>
        <v>189466827</v>
      </c>
      <c r="Y24" s="77">
        <f t="shared" si="1"/>
        <v>-170061024</v>
      </c>
      <c r="Z24" s="212">
        <f>+IF(X24&lt;&gt;0,+(Y24/X24)*100,0)</f>
        <v>-89.75767773848875</v>
      </c>
      <c r="AA24" s="79">
        <f>SUM(AA15:AA23)</f>
        <v>378933653</v>
      </c>
    </row>
    <row r="25" spans="1:27" ht="13.5">
      <c r="A25" s="250" t="s">
        <v>159</v>
      </c>
      <c r="B25" s="251"/>
      <c r="C25" s="168">
        <f aca="true" t="shared" si="2" ref="C25:Y25">+C12+C24</f>
        <v>1949648770</v>
      </c>
      <c r="D25" s="168">
        <f>+D12+D24</f>
        <v>0</v>
      </c>
      <c r="E25" s="72">
        <f t="shared" si="2"/>
        <v>812977069</v>
      </c>
      <c r="F25" s="73">
        <f t="shared" si="2"/>
        <v>812977069</v>
      </c>
      <c r="G25" s="73">
        <f t="shared" si="2"/>
        <v>285011279</v>
      </c>
      <c r="H25" s="73">
        <f t="shared" si="2"/>
        <v>-11484198</v>
      </c>
      <c r="I25" s="73">
        <f t="shared" si="2"/>
        <v>-59263383</v>
      </c>
      <c r="J25" s="73">
        <f t="shared" si="2"/>
        <v>-59263383</v>
      </c>
      <c r="K25" s="73">
        <f t="shared" si="2"/>
        <v>134756734</v>
      </c>
      <c r="L25" s="73">
        <f t="shared" si="2"/>
        <v>99860190</v>
      </c>
      <c r="M25" s="73">
        <f t="shared" si="2"/>
        <v>61896267</v>
      </c>
      <c r="N25" s="73">
        <f t="shared" si="2"/>
        <v>61896267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61896267</v>
      </c>
      <c r="X25" s="73">
        <f t="shared" si="2"/>
        <v>406488535</v>
      </c>
      <c r="Y25" s="73">
        <f t="shared" si="2"/>
        <v>-344592268</v>
      </c>
      <c r="Z25" s="170">
        <f>+IF(X25&lt;&gt;0,+(Y25/X25)*100,0)</f>
        <v>-84.77293658479199</v>
      </c>
      <c r="AA25" s="74">
        <f>+AA12+AA24</f>
        <v>812977069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3803889</v>
      </c>
      <c r="J29" s="60">
        <v>3803889</v>
      </c>
      <c r="K29" s="60">
        <v>11037408</v>
      </c>
      <c r="L29" s="60"/>
      <c r="M29" s="60">
        <v>100231435</v>
      </c>
      <c r="N29" s="60">
        <v>100231435</v>
      </c>
      <c r="O29" s="60"/>
      <c r="P29" s="60"/>
      <c r="Q29" s="60"/>
      <c r="R29" s="60"/>
      <c r="S29" s="60"/>
      <c r="T29" s="60"/>
      <c r="U29" s="60"/>
      <c r="V29" s="60"/>
      <c r="W29" s="60">
        <v>100231435</v>
      </c>
      <c r="X29" s="60"/>
      <c r="Y29" s="60">
        <v>100231435</v>
      </c>
      <c r="Z29" s="140"/>
      <c r="AA29" s="62"/>
    </row>
    <row r="30" spans="1:27" ht="13.5">
      <c r="A30" s="249" t="s">
        <v>52</v>
      </c>
      <c r="B30" s="182"/>
      <c r="C30" s="155">
        <v>1534749</v>
      </c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1500000</v>
      </c>
      <c r="Y30" s="60">
        <v>-1500000</v>
      </c>
      <c r="Z30" s="140">
        <v>-100</v>
      </c>
      <c r="AA30" s="62">
        <v>3000000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144173558</v>
      </c>
      <c r="D32" s="155"/>
      <c r="E32" s="59">
        <v>-26298131</v>
      </c>
      <c r="F32" s="60">
        <v>-26298131</v>
      </c>
      <c r="G32" s="60">
        <v>130983365</v>
      </c>
      <c r="H32" s="60">
        <v>-41319751</v>
      </c>
      <c r="I32" s="60">
        <v>21016964</v>
      </c>
      <c r="J32" s="60">
        <v>21016964</v>
      </c>
      <c r="K32" s="60">
        <v>64665503</v>
      </c>
      <c r="L32" s="60">
        <v>-16824323</v>
      </c>
      <c r="M32" s="60">
        <v>-68370720</v>
      </c>
      <c r="N32" s="60">
        <v>-68370720</v>
      </c>
      <c r="O32" s="60"/>
      <c r="P32" s="60"/>
      <c r="Q32" s="60"/>
      <c r="R32" s="60"/>
      <c r="S32" s="60"/>
      <c r="T32" s="60"/>
      <c r="U32" s="60"/>
      <c r="V32" s="60"/>
      <c r="W32" s="60">
        <v>-68370720</v>
      </c>
      <c r="X32" s="60">
        <v>-13149066</v>
      </c>
      <c r="Y32" s="60">
        <v>-55221654</v>
      </c>
      <c r="Z32" s="140">
        <v>419.97</v>
      </c>
      <c r="AA32" s="62">
        <v>-26298131</v>
      </c>
    </row>
    <row r="33" spans="1:27" ht="13.5">
      <c r="A33" s="249" t="s">
        <v>165</v>
      </c>
      <c r="B33" s="182"/>
      <c r="C33" s="155">
        <v>1155189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146863496</v>
      </c>
      <c r="D34" s="168">
        <f>SUM(D29:D33)</f>
        <v>0</v>
      </c>
      <c r="E34" s="72">
        <f t="shared" si="3"/>
        <v>-23298131</v>
      </c>
      <c r="F34" s="73">
        <f t="shared" si="3"/>
        <v>-23298131</v>
      </c>
      <c r="G34" s="73">
        <f t="shared" si="3"/>
        <v>130983365</v>
      </c>
      <c r="H34" s="73">
        <f t="shared" si="3"/>
        <v>-41319751</v>
      </c>
      <c r="I34" s="73">
        <f t="shared" si="3"/>
        <v>24820853</v>
      </c>
      <c r="J34" s="73">
        <f t="shared" si="3"/>
        <v>24820853</v>
      </c>
      <c r="K34" s="73">
        <f t="shared" si="3"/>
        <v>75702911</v>
      </c>
      <c r="L34" s="73">
        <f t="shared" si="3"/>
        <v>-16824323</v>
      </c>
      <c r="M34" s="73">
        <f t="shared" si="3"/>
        <v>31860715</v>
      </c>
      <c r="N34" s="73">
        <f t="shared" si="3"/>
        <v>31860715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31860715</v>
      </c>
      <c r="X34" s="73">
        <f t="shared" si="3"/>
        <v>-11649066</v>
      </c>
      <c r="Y34" s="73">
        <f t="shared" si="3"/>
        <v>43509781</v>
      </c>
      <c r="Z34" s="170">
        <f>+IF(X34&lt;&gt;0,+(Y34/X34)*100,0)</f>
        <v>-373.50445949915644</v>
      </c>
      <c r="AA34" s="74">
        <f>SUM(AA29:AA33)</f>
        <v>-23298131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28398507</v>
      </c>
      <c r="D37" s="155"/>
      <c r="E37" s="59">
        <v>25000000</v>
      </c>
      <c r="F37" s="60">
        <v>25000000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12500000</v>
      </c>
      <c r="Y37" s="60">
        <v>-12500000</v>
      </c>
      <c r="Z37" s="140">
        <v>-100</v>
      </c>
      <c r="AA37" s="62">
        <v>25000000</v>
      </c>
    </row>
    <row r="38" spans="1:27" ht="13.5">
      <c r="A38" s="249" t="s">
        <v>165</v>
      </c>
      <c r="B38" s="182"/>
      <c r="C38" s="155">
        <v>2661384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31059891</v>
      </c>
      <c r="D39" s="168">
        <f>SUM(D37:D38)</f>
        <v>0</v>
      </c>
      <c r="E39" s="76">
        <f t="shared" si="4"/>
        <v>25000000</v>
      </c>
      <c r="F39" s="77">
        <f t="shared" si="4"/>
        <v>25000000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12500000</v>
      </c>
      <c r="Y39" s="77">
        <f t="shared" si="4"/>
        <v>-12500000</v>
      </c>
      <c r="Z39" s="212">
        <f>+IF(X39&lt;&gt;0,+(Y39/X39)*100,0)</f>
        <v>-100</v>
      </c>
      <c r="AA39" s="79">
        <f>SUM(AA37:AA38)</f>
        <v>25000000</v>
      </c>
    </row>
    <row r="40" spans="1:27" ht="13.5">
      <c r="A40" s="250" t="s">
        <v>167</v>
      </c>
      <c r="B40" s="251"/>
      <c r="C40" s="168">
        <f aca="true" t="shared" si="5" ref="C40:Y40">+C34+C39</f>
        <v>177923387</v>
      </c>
      <c r="D40" s="168">
        <f>+D34+D39</f>
        <v>0</v>
      </c>
      <c r="E40" s="72">
        <f t="shared" si="5"/>
        <v>1701869</v>
      </c>
      <c r="F40" s="73">
        <f t="shared" si="5"/>
        <v>1701869</v>
      </c>
      <c r="G40" s="73">
        <f t="shared" si="5"/>
        <v>130983365</v>
      </c>
      <c r="H40" s="73">
        <f t="shared" si="5"/>
        <v>-41319751</v>
      </c>
      <c r="I40" s="73">
        <f t="shared" si="5"/>
        <v>24820853</v>
      </c>
      <c r="J40" s="73">
        <f t="shared" si="5"/>
        <v>24820853</v>
      </c>
      <c r="K40" s="73">
        <f t="shared" si="5"/>
        <v>75702911</v>
      </c>
      <c r="L40" s="73">
        <f t="shared" si="5"/>
        <v>-16824323</v>
      </c>
      <c r="M40" s="73">
        <f t="shared" si="5"/>
        <v>31860715</v>
      </c>
      <c r="N40" s="73">
        <f t="shared" si="5"/>
        <v>31860715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31860715</v>
      </c>
      <c r="X40" s="73">
        <f t="shared" si="5"/>
        <v>850934</v>
      </c>
      <c r="Y40" s="73">
        <f t="shared" si="5"/>
        <v>31009781</v>
      </c>
      <c r="Z40" s="170">
        <f>+IF(X40&lt;&gt;0,+(Y40/X40)*100,0)</f>
        <v>3644.2051910018877</v>
      </c>
      <c r="AA40" s="74">
        <f>+AA34+AA39</f>
        <v>1701869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1771725383</v>
      </c>
      <c r="D42" s="257">
        <f>+D25-D40</f>
        <v>0</v>
      </c>
      <c r="E42" s="258">
        <f t="shared" si="6"/>
        <v>811275200</v>
      </c>
      <c r="F42" s="259">
        <f t="shared" si="6"/>
        <v>811275200</v>
      </c>
      <c r="G42" s="259">
        <f t="shared" si="6"/>
        <v>154027914</v>
      </c>
      <c r="H42" s="259">
        <f t="shared" si="6"/>
        <v>29835553</v>
      </c>
      <c r="I42" s="259">
        <f t="shared" si="6"/>
        <v>-84084236</v>
      </c>
      <c r="J42" s="259">
        <f t="shared" si="6"/>
        <v>-84084236</v>
      </c>
      <c r="K42" s="259">
        <f t="shared" si="6"/>
        <v>59053823</v>
      </c>
      <c r="L42" s="259">
        <f t="shared" si="6"/>
        <v>116684513</v>
      </c>
      <c r="M42" s="259">
        <f t="shared" si="6"/>
        <v>30035552</v>
      </c>
      <c r="N42" s="259">
        <f t="shared" si="6"/>
        <v>30035552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30035552</v>
      </c>
      <c r="X42" s="259">
        <f t="shared" si="6"/>
        <v>405637601</v>
      </c>
      <c r="Y42" s="259">
        <f t="shared" si="6"/>
        <v>-375602049</v>
      </c>
      <c r="Z42" s="260">
        <f>+IF(X42&lt;&gt;0,+(Y42/X42)*100,0)</f>
        <v>-92.59547144397987</v>
      </c>
      <c r="AA42" s="261">
        <f>+AA25-AA40</f>
        <v>811275200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253783354</v>
      </c>
      <c r="D45" s="155"/>
      <c r="E45" s="59">
        <v>811275200</v>
      </c>
      <c r="F45" s="60">
        <v>811275200</v>
      </c>
      <c r="G45" s="60">
        <v>154027915</v>
      </c>
      <c r="H45" s="60">
        <v>29835553</v>
      </c>
      <c r="I45" s="60">
        <v>-84084236</v>
      </c>
      <c r="J45" s="60">
        <v>-84084236</v>
      </c>
      <c r="K45" s="60">
        <v>59053823</v>
      </c>
      <c r="L45" s="60">
        <v>116684513</v>
      </c>
      <c r="M45" s="60">
        <v>30035551</v>
      </c>
      <c r="N45" s="60">
        <v>30035551</v>
      </c>
      <c r="O45" s="60"/>
      <c r="P45" s="60"/>
      <c r="Q45" s="60"/>
      <c r="R45" s="60"/>
      <c r="S45" s="60"/>
      <c r="T45" s="60"/>
      <c r="U45" s="60"/>
      <c r="V45" s="60"/>
      <c r="W45" s="60">
        <v>30035551</v>
      </c>
      <c r="X45" s="60">
        <v>405637600</v>
      </c>
      <c r="Y45" s="60">
        <v>-375602049</v>
      </c>
      <c r="Z45" s="139">
        <v>-92.6</v>
      </c>
      <c r="AA45" s="62">
        <v>811275200</v>
      </c>
    </row>
    <row r="46" spans="1:27" ht="13.5">
      <c r="A46" s="249" t="s">
        <v>171</v>
      </c>
      <c r="B46" s="182"/>
      <c r="C46" s="155">
        <v>1517942029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1771725383</v>
      </c>
      <c r="D48" s="217">
        <f>SUM(D45:D47)</f>
        <v>0</v>
      </c>
      <c r="E48" s="264">
        <f t="shared" si="7"/>
        <v>811275200</v>
      </c>
      <c r="F48" s="219">
        <f t="shared" si="7"/>
        <v>811275200</v>
      </c>
      <c r="G48" s="219">
        <f t="shared" si="7"/>
        <v>154027915</v>
      </c>
      <c r="H48" s="219">
        <f t="shared" si="7"/>
        <v>29835553</v>
      </c>
      <c r="I48" s="219">
        <f t="shared" si="7"/>
        <v>-84084236</v>
      </c>
      <c r="J48" s="219">
        <f t="shared" si="7"/>
        <v>-84084236</v>
      </c>
      <c r="K48" s="219">
        <f t="shared" si="7"/>
        <v>59053823</v>
      </c>
      <c r="L48" s="219">
        <f t="shared" si="7"/>
        <v>116684513</v>
      </c>
      <c r="M48" s="219">
        <f t="shared" si="7"/>
        <v>30035551</v>
      </c>
      <c r="N48" s="219">
        <f t="shared" si="7"/>
        <v>30035551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30035551</v>
      </c>
      <c r="X48" s="219">
        <f t="shared" si="7"/>
        <v>405637600</v>
      </c>
      <c r="Y48" s="219">
        <f t="shared" si="7"/>
        <v>-375602049</v>
      </c>
      <c r="Z48" s="265">
        <f>+IF(X48&lt;&gt;0,+(Y48/X48)*100,0)</f>
        <v>-92.59547167225129</v>
      </c>
      <c r="AA48" s="232">
        <f>SUM(AA45:AA47)</f>
        <v>811275200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116187608</v>
      </c>
      <c r="D6" s="155"/>
      <c r="E6" s="59">
        <v>258827064</v>
      </c>
      <c r="F6" s="60">
        <v>323153892</v>
      </c>
      <c r="G6" s="60">
        <v>168449074</v>
      </c>
      <c r="H6" s="60">
        <v>54753208</v>
      </c>
      <c r="I6" s="60">
        <v>17461510</v>
      </c>
      <c r="J6" s="60">
        <v>240663792</v>
      </c>
      <c r="K6" s="60">
        <v>36141855</v>
      </c>
      <c r="L6" s="60">
        <v>143071417</v>
      </c>
      <c r="M6" s="60">
        <v>47694876</v>
      </c>
      <c r="N6" s="60">
        <v>226908148</v>
      </c>
      <c r="O6" s="60"/>
      <c r="P6" s="60"/>
      <c r="Q6" s="60"/>
      <c r="R6" s="60"/>
      <c r="S6" s="60"/>
      <c r="T6" s="60"/>
      <c r="U6" s="60"/>
      <c r="V6" s="60"/>
      <c r="W6" s="60">
        <v>467571940</v>
      </c>
      <c r="X6" s="60">
        <v>161576946</v>
      </c>
      <c r="Y6" s="60">
        <v>305994994</v>
      </c>
      <c r="Z6" s="140">
        <v>189.38</v>
      </c>
      <c r="AA6" s="62">
        <v>323153892</v>
      </c>
    </row>
    <row r="7" spans="1:27" ht="13.5">
      <c r="A7" s="249" t="s">
        <v>178</v>
      </c>
      <c r="B7" s="182"/>
      <c r="C7" s="155">
        <v>744424785</v>
      </c>
      <c r="D7" s="155"/>
      <c r="E7" s="59">
        <v>345968000</v>
      </c>
      <c r="F7" s="60">
        <v>346180000</v>
      </c>
      <c r="G7" s="60">
        <v>5337601</v>
      </c>
      <c r="H7" s="60">
        <v>1316748</v>
      </c>
      <c r="I7" s="60">
        <v>2312000</v>
      </c>
      <c r="J7" s="60">
        <v>8966349</v>
      </c>
      <c r="K7" s="60">
        <v>2007238</v>
      </c>
      <c r="L7" s="60">
        <v>6257414</v>
      </c>
      <c r="M7" s="60">
        <v>11095237</v>
      </c>
      <c r="N7" s="60">
        <v>19359889</v>
      </c>
      <c r="O7" s="60"/>
      <c r="P7" s="60"/>
      <c r="Q7" s="60"/>
      <c r="R7" s="60"/>
      <c r="S7" s="60"/>
      <c r="T7" s="60"/>
      <c r="U7" s="60"/>
      <c r="V7" s="60"/>
      <c r="W7" s="60">
        <v>28326238</v>
      </c>
      <c r="X7" s="60">
        <v>174285000</v>
      </c>
      <c r="Y7" s="60">
        <v>-145958762</v>
      </c>
      <c r="Z7" s="140">
        <v>-83.75</v>
      </c>
      <c r="AA7" s="62">
        <v>346180000</v>
      </c>
    </row>
    <row r="8" spans="1:27" ht="13.5">
      <c r="A8" s="249" t="s">
        <v>179</v>
      </c>
      <c r="B8" s="182"/>
      <c r="C8" s="155">
        <v>-198376875</v>
      </c>
      <c r="D8" s="155"/>
      <c r="E8" s="59"/>
      <c r="F8" s="60"/>
      <c r="G8" s="60">
        <v>146755000</v>
      </c>
      <c r="H8" s="60"/>
      <c r="I8" s="60"/>
      <c r="J8" s="60">
        <v>146755000</v>
      </c>
      <c r="K8" s="60">
        <v>125158000</v>
      </c>
      <c r="L8" s="60">
        <v>8591000</v>
      </c>
      <c r="M8" s="60"/>
      <c r="N8" s="60">
        <v>133749000</v>
      </c>
      <c r="O8" s="60"/>
      <c r="P8" s="60"/>
      <c r="Q8" s="60"/>
      <c r="R8" s="60"/>
      <c r="S8" s="60"/>
      <c r="T8" s="60"/>
      <c r="U8" s="60"/>
      <c r="V8" s="60"/>
      <c r="W8" s="60">
        <v>280504000</v>
      </c>
      <c r="X8" s="60"/>
      <c r="Y8" s="60">
        <v>280504000</v>
      </c>
      <c r="Z8" s="140"/>
      <c r="AA8" s="62"/>
    </row>
    <row r="9" spans="1:27" ht="13.5">
      <c r="A9" s="249" t="s">
        <v>180</v>
      </c>
      <c r="B9" s="182"/>
      <c r="C9" s="155">
        <v>11879055</v>
      </c>
      <c r="D9" s="155"/>
      <c r="E9" s="59">
        <v>15399996</v>
      </c>
      <c r="F9" s="60">
        <v>15399996</v>
      </c>
      <c r="G9" s="60">
        <v>158985</v>
      </c>
      <c r="H9" s="60"/>
      <c r="I9" s="60">
        <v>1133038</v>
      </c>
      <c r="J9" s="60">
        <v>1292023</v>
      </c>
      <c r="K9" s="60">
        <v>399624</v>
      </c>
      <c r="L9" s="60">
        <v>884516</v>
      </c>
      <c r="M9" s="60"/>
      <c r="N9" s="60">
        <v>1284140</v>
      </c>
      <c r="O9" s="60"/>
      <c r="P9" s="60"/>
      <c r="Q9" s="60"/>
      <c r="R9" s="60"/>
      <c r="S9" s="60"/>
      <c r="T9" s="60"/>
      <c r="U9" s="60"/>
      <c r="V9" s="60"/>
      <c r="W9" s="60">
        <v>2576163</v>
      </c>
      <c r="X9" s="60">
        <v>7699998</v>
      </c>
      <c r="Y9" s="60">
        <v>-5123835</v>
      </c>
      <c r="Z9" s="140">
        <v>-66.54</v>
      </c>
      <c r="AA9" s="62">
        <v>15399996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591872238</v>
      </c>
      <c r="D12" s="155"/>
      <c r="E12" s="59">
        <v>-360861066</v>
      </c>
      <c r="F12" s="60">
        <v>-352377708</v>
      </c>
      <c r="G12" s="60">
        <v>-305289469</v>
      </c>
      <c r="H12" s="60">
        <v>4706760</v>
      </c>
      <c r="I12" s="60">
        <v>-15371895</v>
      </c>
      <c r="J12" s="60">
        <v>-315954604</v>
      </c>
      <c r="K12" s="60">
        <v>-144684365</v>
      </c>
      <c r="L12" s="60">
        <v>-83704123</v>
      </c>
      <c r="M12" s="60">
        <v>-100838960</v>
      </c>
      <c r="N12" s="60">
        <v>-329227448</v>
      </c>
      <c r="O12" s="60"/>
      <c r="P12" s="60"/>
      <c r="Q12" s="60"/>
      <c r="R12" s="60"/>
      <c r="S12" s="60"/>
      <c r="T12" s="60"/>
      <c r="U12" s="60"/>
      <c r="V12" s="60"/>
      <c r="W12" s="60">
        <v>-645182052</v>
      </c>
      <c r="X12" s="60">
        <v>-176188854</v>
      </c>
      <c r="Y12" s="60">
        <v>-468993198</v>
      </c>
      <c r="Z12" s="140">
        <v>266.19</v>
      </c>
      <c r="AA12" s="62">
        <v>-352377708</v>
      </c>
    </row>
    <row r="13" spans="1:27" ht="13.5">
      <c r="A13" s="249" t="s">
        <v>40</v>
      </c>
      <c r="B13" s="182"/>
      <c r="C13" s="155">
        <v>2582345</v>
      </c>
      <c r="D13" s="155"/>
      <c r="E13" s="59">
        <v>-2913000</v>
      </c>
      <c r="F13" s="60">
        <v>-6413004</v>
      </c>
      <c r="G13" s="60"/>
      <c r="H13" s="60"/>
      <c r="I13" s="60">
        <v>-1089851</v>
      </c>
      <c r="J13" s="60">
        <v>-1089851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-1089851</v>
      </c>
      <c r="X13" s="60">
        <v>-3206502</v>
      </c>
      <c r="Y13" s="60">
        <v>2116651</v>
      </c>
      <c r="Z13" s="140">
        <v>-66.01</v>
      </c>
      <c r="AA13" s="62">
        <v>-6413004</v>
      </c>
    </row>
    <row r="14" spans="1:27" ht="13.5">
      <c r="A14" s="249" t="s">
        <v>42</v>
      </c>
      <c r="B14" s="182"/>
      <c r="C14" s="155"/>
      <c r="D14" s="155"/>
      <c r="E14" s="59">
        <v>-20000000</v>
      </c>
      <c r="F14" s="60">
        <v>-20000004</v>
      </c>
      <c r="G14" s="60">
        <v>-235596</v>
      </c>
      <c r="H14" s="60">
        <v>-163463</v>
      </c>
      <c r="I14" s="60">
        <v>-207240</v>
      </c>
      <c r="J14" s="60">
        <v>-606299</v>
      </c>
      <c r="K14" s="60">
        <v>-5161225</v>
      </c>
      <c r="L14" s="60">
        <v>-213983</v>
      </c>
      <c r="M14" s="60">
        <v>-715627</v>
      </c>
      <c r="N14" s="60">
        <v>-6090835</v>
      </c>
      <c r="O14" s="60"/>
      <c r="P14" s="60"/>
      <c r="Q14" s="60"/>
      <c r="R14" s="60"/>
      <c r="S14" s="60"/>
      <c r="T14" s="60"/>
      <c r="U14" s="60"/>
      <c r="V14" s="60"/>
      <c r="W14" s="60">
        <v>-6697134</v>
      </c>
      <c r="X14" s="60">
        <v>-10000002</v>
      </c>
      <c r="Y14" s="60">
        <v>3302868</v>
      </c>
      <c r="Z14" s="140">
        <v>-33.03</v>
      </c>
      <c r="AA14" s="62">
        <v>-20000004</v>
      </c>
    </row>
    <row r="15" spans="1:27" ht="13.5">
      <c r="A15" s="250" t="s">
        <v>184</v>
      </c>
      <c r="B15" s="251"/>
      <c r="C15" s="168">
        <f aca="true" t="shared" si="0" ref="C15:Y15">SUM(C6:C14)</f>
        <v>1268569156</v>
      </c>
      <c r="D15" s="168">
        <f>SUM(D6:D14)</f>
        <v>0</v>
      </c>
      <c r="E15" s="72">
        <f t="shared" si="0"/>
        <v>236420994</v>
      </c>
      <c r="F15" s="73">
        <f t="shared" si="0"/>
        <v>305943172</v>
      </c>
      <c r="G15" s="73">
        <f t="shared" si="0"/>
        <v>15175595</v>
      </c>
      <c r="H15" s="73">
        <f t="shared" si="0"/>
        <v>60613253</v>
      </c>
      <c r="I15" s="73">
        <f t="shared" si="0"/>
        <v>4237562</v>
      </c>
      <c r="J15" s="73">
        <f t="shared" si="0"/>
        <v>80026410</v>
      </c>
      <c r="K15" s="73">
        <f t="shared" si="0"/>
        <v>13861127</v>
      </c>
      <c r="L15" s="73">
        <f t="shared" si="0"/>
        <v>74886241</v>
      </c>
      <c r="M15" s="73">
        <f t="shared" si="0"/>
        <v>-42764474</v>
      </c>
      <c r="N15" s="73">
        <f t="shared" si="0"/>
        <v>45982894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126009304</v>
      </c>
      <c r="X15" s="73">
        <f t="shared" si="0"/>
        <v>154166586</v>
      </c>
      <c r="Y15" s="73">
        <f t="shared" si="0"/>
        <v>-28157282</v>
      </c>
      <c r="Z15" s="170">
        <f>+IF(X15&lt;&gt;0,+(Y15/X15)*100,0)</f>
        <v>-18.264192475534223</v>
      </c>
      <c r="AA15" s="74">
        <f>SUM(AA6:AA14)</f>
        <v>305943172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6708082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-481988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-800764608</v>
      </c>
      <c r="F24" s="60">
        <v>-832945116</v>
      </c>
      <c r="G24" s="60">
        <v>-18459902</v>
      </c>
      <c r="H24" s="60">
        <v>-21241774</v>
      </c>
      <c r="I24" s="60">
        <v>-10692442</v>
      </c>
      <c r="J24" s="60">
        <v>-50394118</v>
      </c>
      <c r="K24" s="60">
        <v>-24847794</v>
      </c>
      <c r="L24" s="60">
        <v>-14519949</v>
      </c>
      <c r="M24" s="60">
        <v>-12541531</v>
      </c>
      <c r="N24" s="60">
        <v>-51909274</v>
      </c>
      <c r="O24" s="60"/>
      <c r="P24" s="60"/>
      <c r="Q24" s="60"/>
      <c r="R24" s="60"/>
      <c r="S24" s="60"/>
      <c r="T24" s="60"/>
      <c r="U24" s="60"/>
      <c r="V24" s="60"/>
      <c r="W24" s="60">
        <v>-102303392</v>
      </c>
      <c r="X24" s="60">
        <v>-416472558</v>
      </c>
      <c r="Y24" s="60">
        <v>314169166</v>
      </c>
      <c r="Z24" s="140">
        <v>-75.44</v>
      </c>
      <c r="AA24" s="62">
        <v>-832945116</v>
      </c>
    </row>
    <row r="25" spans="1:27" ht="13.5">
      <c r="A25" s="250" t="s">
        <v>191</v>
      </c>
      <c r="B25" s="251"/>
      <c r="C25" s="168">
        <f aca="true" t="shared" si="1" ref="C25:Y25">SUM(C19:C24)</f>
        <v>6226094</v>
      </c>
      <c r="D25" s="168">
        <f>SUM(D19:D24)</f>
        <v>0</v>
      </c>
      <c r="E25" s="72">
        <f t="shared" si="1"/>
        <v>-800764608</v>
      </c>
      <c r="F25" s="73">
        <f t="shared" si="1"/>
        <v>-832945116</v>
      </c>
      <c r="G25" s="73">
        <f t="shared" si="1"/>
        <v>-18459902</v>
      </c>
      <c r="H25" s="73">
        <f t="shared" si="1"/>
        <v>-21241774</v>
      </c>
      <c r="I25" s="73">
        <f t="shared" si="1"/>
        <v>-10692442</v>
      </c>
      <c r="J25" s="73">
        <f t="shared" si="1"/>
        <v>-50394118</v>
      </c>
      <c r="K25" s="73">
        <f t="shared" si="1"/>
        <v>-24847794</v>
      </c>
      <c r="L25" s="73">
        <f t="shared" si="1"/>
        <v>-14519949</v>
      </c>
      <c r="M25" s="73">
        <f t="shared" si="1"/>
        <v>-12541531</v>
      </c>
      <c r="N25" s="73">
        <f t="shared" si="1"/>
        <v>-51909274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-102303392</v>
      </c>
      <c r="X25" s="73">
        <f t="shared" si="1"/>
        <v>-416472558</v>
      </c>
      <c r="Y25" s="73">
        <f t="shared" si="1"/>
        <v>314169166</v>
      </c>
      <c r="Z25" s="170">
        <f>+IF(X25&lt;&gt;0,+(Y25/X25)*100,0)</f>
        <v>-75.43574239530086</v>
      </c>
      <c r="AA25" s="74">
        <f>SUM(AA19:AA24)</f>
        <v>-832945116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11833276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1440764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13274040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1288069290</v>
      </c>
      <c r="D36" s="153">
        <f>+D15+D25+D34</f>
        <v>0</v>
      </c>
      <c r="E36" s="99">
        <f t="shared" si="3"/>
        <v>-564343614</v>
      </c>
      <c r="F36" s="100">
        <f t="shared" si="3"/>
        <v>-527001944</v>
      </c>
      <c r="G36" s="100">
        <f t="shared" si="3"/>
        <v>-3284307</v>
      </c>
      <c r="H36" s="100">
        <f t="shared" si="3"/>
        <v>39371479</v>
      </c>
      <c r="I36" s="100">
        <f t="shared" si="3"/>
        <v>-6454880</v>
      </c>
      <c r="J36" s="100">
        <f t="shared" si="3"/>
        <v>29632292</v>
      </c>
      <c r="K36" s="100">
        <f t="shared" si="3"/>
        <v>-10986667</v>
      </c>
      <c r="L36" s="100">
        <f t="shared" si="3"/>
        <v>60366292</v>
      </c>
      <c r="M36" s="100">
        <f t="shared" si="3"/>
        <v>-55306005</v>
      </c>
      <c r="N36" s="100">
        <f t="shared" si="3"/>
        <v>-5926380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23705912</v>
      </c>
      <c r="X36" s="100">
        <f t="shared" si="3"/>
        <v>-262305972</v>
      </c>
      <c r="Y36" s="100">
        <f t="shared" si="3"/>
        <v>286011884</v>
      </c>
      <c r="Z36" s="137">
        <f>+IF(X36&lt;&gt;0,+(Y36/X36)*100,0)</f>
        <v>-109.03750372866081</v>
      </c>
      <c r="AA36" s="102">
        <f>+AA15+AA25+AA34</f>
        <v>-527001944</v>
      </c>
    </row>
    <row r="37" spans="1:27" ht="13.5">
      <c r="A37" s="249" t="s">
        <v>199</v>
      </c>
      <c r="B37" s="182"/>
      <c r="C37" s="153">
        <v>129422617</v>
      </c>
      <c r="D37" s="153"/>
      <c r="E37" s="99">
        <v>152863060</v>
      </c>
      <c r="F37" s="100">
        <v>202675000</v>
      </c>
      <c r="G37" s="100"/>
      <c r="H37" s="100">
        <v>-3284307</v>
      </c>
      <c r="I37" s="100">
        <v>36087172</v>
      </c>
      <c r="J37" s="100"/>
      <c r="K37" s="100">
        <v>29632292</v>
      </c>
      <c r="L37" s="100">
        <v>18645625</v>
      </c>
      <c r="M37" s="100">
        <v>79011917</v>
      </c>
      <c r="N37" s="100">
        <v>29632292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202675000</v>
      </c>
      <c r="Y37" s="100">
        <v>-202675000</v>
      </c>
      <c r="Z37" s="137">
        <v>-100</v>
      </c>
      <c r="AA37" s="102">
        <v>202675000</v>
      </c>
    </row>
    <row r="38" spans="1:27" ht="13.5">
      <c r="A38" s="269" t="s">
        <v>200</v>
      </c>
      <c r="B38" s="256"/>
      <c r="C38" s="257">
        <v>1417491907</v>
      </c>
      <c r="D38" s="257"/>
      <c r="E38" s="258">
        <v>-411480552</v>
      </c>
      <c r="F38" s="259">
        <v>-324326944</v>
      </c>
      <c r="G38" s="259">
        <v>-3284307</v>
      </c>
      <c r="H38" s="259">
        <v>36087172</v>
      </c>
      <c r="I38" s="259">
        <v>29632292</v>
      </c>
      <c r="J38" s="259">
        <v>29632292</v>
      </c>
      <c r="K38" s="259">
        <v>18645625</v>
      </c>
      <c r="L38" s="259">
        <v>79011917</v>
      </c>
      <c r="M38" s="259">
        <v>23705912</v>
      </c>
      <c r="N38" s="259">
        <v>23705912</v>
      </c>
      <c r="O38" s="259"/>
      <c r="P38" s="259"/>
      <c r="Q38" s="259"/>
      <c r="R38" s="259"/>
      <c r="S38" s="259"/>
      <c r="T38" s="259"/>
      <c r="U38" s="259"/>
      <c r="V38" s="259"/>
      <c r="W38" s="259">
        <v>23705912</v>
      </c>
      <c r="X38" s="259">
        <v>-59630972</v>
      </c>
      <c r="Y38" s="259">
        <v>83336884</v>
      </c>
      <c r="Z38" s="260">
        <v>-139.75</v>
      </c>
      <c r="AA38" s="261">
        <v>-324326944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520096217</v>
      </c>
      <c r="D5" s="200">
        <f t="shared" si="0"/>
        <v>0</v>
      </c>
      <c r="E5" s="106">
        <f t="shared" si="0"/>
        <v>0</v>
      </c>
      <c r="F5" s="106">
        <f t="shared" si="0"/>
        <v>832945120</v>
      </c>
      <c r="G5" s="106">
        <f t="shared" si="0"/>
        <v>32453067</v>
      </c>
      <c r="H5" s="106">
        <f t="shared" si="0"/>
        <v>26157390</v>
      </c>
      <c r="I5" s="106">
        <f t="shared" si="0"/>
        <v>26293324</v>
      </c>
      <c r="J5" s="106">
        <f t="shared" si="0"/>
        <v>84903781</v>
      </c>
      <c r="K5" s="106">
        <f t="shared" si="0"/>
        <v>25746915</v>
      </c>
      <c r="L5" s="106">
        <f t="shared" si="0"/>
        <v>37755569</v>
      </c>
      <c r="M5" s="106">
        <f t="shared" si="0"/>
        <v>29122616</v>
      </c>
      <c r="N5" s="106">
        <f t="shared" si="0"/>
        <v>92625100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177528881</v>
      </c>
      <c r="X5" s="106">
        <f t="shared" si="0"/>
        <v>416472560</v>
      </c>
      <c r="Y5" s="106">
        <f t="shared" si="0"/>
        <v>-238943679</v>
      </c>
      <c r="Z5" s="201">
        <f>+IF(X5&lt;&gt;0,+(Y5/X5)*100,0)</f>
        <v>-57.37321061440398</v>
      </c>
      <c r="AA5" s="199">
        <f>SUM(AA11:AA18)</f>
        <v>832945120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4415124</v>
      </c>
      <c r="H6" s="60">
        <v>1774962</v>
      </c>
      <c r="I6" s="60">
        <v>3877334</v>
      </c>
      <c r="J6" s="60">
        <v>10067420</v>
      </c>
      <c r="K6" s="60">
        <v>1602020</v>
      </c>
      <c r="L6" s="60">
        <v>2372243</v>
      </c>
      <c r="M6" s="60">
        <v>285407</v>
      </c>
      <c r="N6" s="60">
        <v>4259670</v>
      </c>
      <c r="O6" s="60"/>
      <c r="P6" s="60"/>
      <c r="Q6" s="60"/>
      <c r="R6" s="60"/>
      <c r="S6" s="60"/>
      <c r="T6" s="60"/>
      <c r="U6" s="60"/>
      <c r="V6" s="60"/>
      <c r="W6" s="60">
        <v>14327090</v>
      </c>
      <c r="X6" s="60"/>
      <c r="Y6" s="60">
        <v>14327090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4203779</v>
      </c>
      <c r="H7" s="60">
        <v>9136770</v>
      </c>
      <c r="I7" s="60">
        <v>5583668</v>
      </c>
      <c r="J7" s="60">
        <v>18924217</v>
      </c>
      <c r="K7" s="60">
        <v>10528105</v>
      </c>
      <c r="L7" s="60">
        <v>27262819</v>
      </c>
      <c r="M7" s="60">
        <v>15098270</v>
      </c>
      <c r="N7" s="60">
        <v>52889194</v>
      </c>
      <c r="O7" s="60"/>
      <c r="P7" s="60"/>
      <c r="Q7" s="60"/>
      <c r="R7" s="60"/>
      <c r="S7" s="60"/>
      <c r="T7" s="60"/>
      <c r="U7" s="60"/>
      <c r="V7" s="60"/>
      <c r="W7" s="60">
        <v>71813411</v>
      </c>
      <c r="X7" s="60"/>
      <c r="Y7" s="60">
        <v>71813411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>
        <v>301672652</v>
      </c>
      <c r="G8" s="60">
        <v>8538538</v>
      </c>
      <c r="H8" s="60">
        <v>12196442</v>
      </c>
      <c r="I8" s="60">
        <v>3757313</v>
      </c>
      <c r="J8" s="60">
        <v>24492293</v>
      </c>
      <c r="K8" s="60">
        <v>9142624</v>
      </c>
      <c r="L8" s="60">
        <v>6786504</v>
      </c>
      <c r="M8" s="60">
        <v>12526155</v>
      </c>
      <c r="N8" s="60">
        <v>28455283</v>
      </c>
      <c r="O8" s="60"/>
      <c r="P8" s="60"/>
      <c r="Q8" s="60"/>
      <c r="R8" s="60"/>
      <c r="S8" s="60"/>
      <c r="T8" s="60"/>
      <c r="U8" s="60"/>
      <c r="V8" s="60"/>
      <c r="W8" s="60">
        <v>52947576</v>
      </c>
      <c r="X8" s="60">
        <v>150836326</v>
      </c>
      <c r="Y8" s="60">
        <v>-97888750</v>
      </c>
      <c r="Z8" s="140">
        <v>-64.9</v>
      </c>
      <c r="AA8" s="155">
        <v>301672652</v>
      </c>
    </row>
    <row r="9" spans="1:27" ht="13.5">
      <c r="A9" s="291" t="s">
        <v>207</v>
      </c>
      <c r="B9" s="142"/>
      <c r="C9" s="62"/>
      <c r="D9" s="156"/>
      <c r="E9" s="60"/>
      <c r="F9" s="60">
        <v>103881468</v>
      </c>
      <c r="G9" s="60">
        <v>13768221</v>
      </c>
      <c r="H9" s="60">
        <v>2707536</v>
      </c>
      <c r="I9" s="60">
        <v>9484356</v>
      </c>
      <c r="J9" s="60">
        <v>25960113</v>
      </c>
      <c r="K9" s="60">
        <v>4153052</v>
      </c>
      <c r="L9" s="60">
        <v>899399</v>
      </c>
      <c r="M9" s="60">
        <v>197569</v>
      </c>
      <c r="N9" s="60">
        <v>5250020</v>
      </c>
      <c r="O9" s="60"/>
      <c r="P9" s="60"/>
      <c r="Q9" s="60"/>
      <c r="R9" s="60"/>
      <c r="S9" s="60"/>
      <c r="T9" s="60"/>
      <c r="U9" s="60"/>
      <c r="V9" s="60"/>
      <c r="W9" s="60">
        <v>31210133</v>
      </c>
      <c r="X9" s="60">
        <v>51940734</v>
      </c>
      <c r="Y9" s="60">
        <v>-20730601</v>
      </c>
      <c r="Z9" s="140">
        <v>-39.91</v>
      </c>
      <c r="AA9" s="155">
        <v>103881468</v>
      </c>
    </row>
    <row r="10" spans="1:27" ht="13.5">
      <c r="A10" s="291" t="s">
        <v>208</v>
      </c>
      <c r="B10" s="142"/>
      <c r="C10" s="62">
        <v>500801417</v>
      </c>
      <c r="D10" s="156"/>
      <c r="E10" s="60"/>
      <c r="F10" s="60">
        <v>399300000</v>
      </c>
      <c r="G10" s="60">
        <v>870508</v>
      </c>
      <c r="H10" s="60">
        <v>341680</v>
      </c>
      <c r="I10" s="60">
        <v>3358754</v>
      </c>
      <c r="J10" s="60">
        <v>4570942</v>
      </c>
      <c r="K10" s="60"/>
      <c r="L10" s="60">
        <v>9331</v>
      </c>
      <c r="M10" s="60">
        <v>982417</v>
      </c>
      <c r="N10" s="60">
        <v>991748</v>
      </c>
      <c r="O10" s="60"/>
      <c r="P10" s="60"/>
      <c r="Q10" s="60"/>
      <c r="R10" s="60"/>
      <c r="S10" s="60"/>
      <c r="T10" s="60"/>
      <c r="U10" s="60"/>
      <c r="V10" s="60"/>
      <c r="W10" s="60">
        <v>5562690</v>
      </c>
      <c r="X10" s="60">
        <v>199650000</v>
      </c>
      <c r="Y10" s="60">
        <v>-194087310</v>
      </c>
      <c r="Z10" s="140">
        <v>-97.21</v>
      </c>
      <c r="AA10" s="155">
        <v>399300000</v>
      </c>
    </row>
    <row r="11" spans="1:27" ht="13.5">
      <c r="A11" s="292" t="s">
        <v>209</v>
      </c>
      <c r="B11" s="142"/>
      <c r="C11" s="293">
        <f aca="true" t="shared" si="1" ref="C11:Y11">SUM(C6:C10)</f>
        <v>500801417</v>
      </c>
      <c r="D11" s="294">
        <f t="shared" si="1"/>
        <v>0</v>
      </c>
      <c r="E11" s="295">
        <f t="shared" si="1"/>
        <v>0</v>
      </c>
      <c r="F11" s="295">
        <f t="shared" si="1"/>
        <v>804854120</v>
      </c>
      <c r="G11" s="295">
        <f t="shared" si="1"/>
        <v>31796170</v>
      </c>
      <c r="H11" s="295">
        <f t="shared" si="1"/>
        <v>26157390</v>
      </c>
      <c r="I11" s="295">
        <f t="shared" si="1"/>
        <v>26061425</v>
      </c>
      <c r="J11" s="295">
        <f t="shared" si="1"/>
        <v>84014985</v>
      </c>
      <c r="K11" s="295">
        <f t="shared" si="1"/>
        <v>25425801</v>
      </c>
      <c r="L11" s="295">
        <f t="shared" si="1"/>
        <v>37330296</v>
      </c>
      <c r="M11" s="295">
        <f t="shared" si="1"/>
        <v>29089818</v>
      </c>
      <c r="N11" s="295">
        <f t="shared" si="1"/>
        <v>91845915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175860900</v>
      </c>
      <c r="X11" s="295">
        <f t="shared" si="1"/>
        <v>402427060</v>
      </c>
      <c r="Y11" s="295">
        <f t="shared" si="1"/>
        <v>-226566160</v>
      </c>
      <c r="Z11" s="296">
        <f>+IF(X11&lt;&gt;0,+(Y11/X11)*100,0)</f>
        <v>-56.299931719303366</v>
      </c>
      <c r="AA11" s="297">
        <f>SUM(AA6:AA10)</f>
        <v>804854120</v>
      </c>
    </row>
    <row r="12" spans="1:27" ht="13.5">
      <c r="A12" s="298" t="s">
        <v>210</v>
      </c>
      <c r="B12" s="136"/>
      <c r="C12" s="62"/>
      <c r="D12" s="156"/>
      <c r="E12" s="60"/>
      <c r="F12" s="60">
        <v>2400000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1200000</v>
      </c>
      <c r="Y12" s="60">
        <v>-1200000</v>
      </c>
      <c r="Z12" s="140">
        <v>-100</v>
      </c>
      <c r="AA12" s="155">
        <v>2400000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19294800</v>
      </c>
      <c r="D15" s="156"/>
      <c r="E15" s="60"/>
      <c r="F15" s="60">
        <v>25691000</v>
      </c>
      <c r="G15" s="60">
        <v>656897</v>
      </c>
      <c r="H15" s="60"/>
      <c r="I15" s="60">
        <v>231899</v>
      </c>
      <c r="J15" s="60">
        <v>888796</v>
      </c>
      <c r="K15" s="60">
        <v>321114</v>
      </c>
      <c r="L15" s="60">
        <v>425273</v>
      </c>
      <c r="M15" s="60">
        <v>32798</v>
      </c>
      <c r="N15" s="60">
        <v>779185</v>
      </c>
      <c r="O15" s="60"/>
      <c r="P15" s="60"/>
      <c r="Q15" s="60"/>
      <c r="R15" s="60"/>
      <c r="S15" s="60"/>
      <c r="T15" s="60"/>
      <c r="U15" s="60"/>
      <c r="V15" s="60"/>
      <c r="W15" s="60">
        <v>1667981</v>
      </c>
      <c r="X15" s="60">
        <v>12845500</v>
      </c>
      <c r="Y15" s="60">
        <v>-11177519</v>
      </c>
      <c r="Z15" s="140">
        <v>-87.02</v>
      </c>
      <c r="AA15" s="155">
        <v>25691000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4415124</v>
      </c>
      <c r="H36" s="60">
        <f t="shared" si="4"/>
        <v>1774962</v>
      </c>
      <c r="I36" s="60">
        <f t="shared" si="4"/>
        <v>3877334</v>
      </c>
      <c r="J36" s="60">
        <f t="shared" si="4"/>
        <v>10067420</v>
      </c>
      <c r="K36" s="60">
        <f t="shared" si="4"/>
        <v>1602020</v>
      </c>
      <c r="L36" s="60">
        <f t="shared" si="4"/>
        <v>2372243</v>
      </c>
      <c r="M36" s="60">
        <f t="shared" si="4"/>
        <v>285407</v>
      </c>
      <c r="N36" s="60">
        <f t="shared" si="4"/>
        <v>4259670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14327090</v>
      </c>
      <c r="X36" s="60">
        <f t="shared" si="4"/>
        <v>0</v>
      </c>
      <c r="Y36" s="60">
        <f t="shared" si="4"/>
        <v>14327090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4203779</v>
      </c>
      <c r="H37" s="60">
        <f t="shared" si="4"/>
        <v>9136770</v>
      </c>
      <c r="I37" s="60">
        <f t="shared" si="4"/>
        <v>5583668</v>
      </c>
      <c r="J37" s="60">
        <f t="shared" si="4"/>
        <v>18924217</v>
      </c>
      <c r="K37" s="60">
        <f t="shared" si="4"/>
        <v>10528105</v>
      </c>
      <c r="L37" s="60">
        <f t="shared" si="4"/>
        <v>27262819</v>
      </c>
      <c r="M37" s="60">
        <f t="shared" si="4"/>
        <v>15098270</v>
      </c>
      <c r="N37" s="60">
        <f t="shared" si="4"/>
        <v>52889194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71813411</v>
      </c>
      <c r="X37" s="60">
        <f t="shared" si="4"/>
        <v>0</v>
      </c>
      <c r="Y37" s="60">
        <f t="shared" si="4"/>
        <v>71813411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301672652</v>
      </c>
      <c r="G38" s="60">
        <f t="shared" si="4"/>
        <v>8538538</v>
      </c>
      <c r="H38" s="60">
        <f t="shared" si="4"/>
        <v>12196442</v>
      </c>
      <c r="I38" s="60">
        <f t="shared" si="4"/>
        <v>3757313</v>
      </c>
      <c r="J38" s="60">
        <f t="shared" si="4"/>
        <v>24492293</v>
      </c>
      <c r="K38" s="60">
        <f t="shared" si="4"/>
        <v>9142624</v>
      </c>
      <c r="L38" s="60">
        <f t="shared" si="4"/>
        <v>6786504</v>
      </c>
      <c r="M38" s="60">
        <f t="shared" si="4"/>
        <v>12526155</v>
      </c>
      <c r="N38" s="60">
        <f t="shared" si="4"/>
        <v>28455283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52947576</v>
      </c>
      <c r="X38" s="60">
        <f t="shared" si="4"/>
        <v>150836326</v>
      </c>
      <c r="Y38" s="60">
        <f t="shared" si="4"/>
        <v>-97888750</v>
      </c>
      <c r="Z38" s="140">
        <f t="shared" si="5"/>
        <v>-64.89733116411229</v>
      </c>
      <c r="AA38" s="155">
        <f>AA8+AA23</f>
        <v>301672652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103881468</v>
      </c>
      <c r="G39" s="60">
        <f t="shared" si="4"/>
        <v>13768221</v>
      </c>
      <c r="H39" s="60">
        <f t="shared" si="4"/>
        <v>2707536</v>
      </c>
      <c r="I39" s="60">
        <f t="shared" si="4"/>
        <v>9484356</v>
      </c>
      <c r="J39" s="60">
        <f t="shared" si="4"/>
        <v>25960113</v>
      </c>
      <c r="K39" s="60">
        <f t="shared" si="4"/>
        <v>4153052</v>
      </c>
      <c r="L39" s="60">
        <f t="shared" si="4"/>
        <v>899399</v>
      </c>
      <c r="M39" s="60">
        <f t="shared" si="4"/>
        <v>197569</v>
      </c>
      <c r="N39" s="60">
        <f t="shared" si="4"/>
        <v>5250020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31210133</v>
      </c>
      <c r="X39" s="60">
        <f t="shared" si="4"/>
        <v>51940734</v>
      </c>
      <c r="Y39" s="60">
        <f t="shared" si="4"/>
        <v>-20730601</v>
      </c>
      <c r="Z39" s="140">
        <f t="shared" si="5"/>
        <v>-39.9120293525309</v>
      </c>
      <c r="AA39" s="155">
        <f>AA9+AA24</f>
        <v>103881468</v>
      </c>
    </row>
    <row r="40" spans="1:27" ht="13.5">
      <c r="A40" s="291" t="s">
        <v>208</v>
      </c>
      <c r="B40" s="142"/>
      <c r="C40" s="62">
        <f t="shared" si="4"/>
        <v>500801417</v>
      </c>
      <c r="D40" s="156">
        <f t="shared" si="4"/>
        <v>0</v>
      </c>
      <c r="E40" s="60">
        <f t="shared" si="4"/>
        <v>0</v>
      </c>
      <c r="F40" s="60">
        <f t="shared" si="4"/>
        <v>399300000</v>
      </c>
      <c r="G40" s="60">
        <f t="shared" si="4"/>
        <v>870508</v>
      </c>
      <c r="H40" s="60">
        <f t="shared" si="4"/>
        <v>341680</v>
      </c>
      <c r="I40" s="60">
        <f t="shared" si="4"/>
        <v>3358754</v>
      </c>
      <c r="J40" s="60">
        <f t="shared" si="4"/>
        <v>4570942</v>
      </c>
      <c r="K40" s="60">
        <f t="shared" si="4"/>
        <v>0</v>
      </c>
      <c r="L40" s="60">
        <f t="shared" si="4"/>
        <v>9331</v>
      </c>
      <c r="M40" s="60">
        <f t="shared" si="4"/>
        <v>982417</v>
      </c>
      <c r="N40" s="60">
        <f t="shared" si="4"/>
        <v>991748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5562690</v>
      </c>
      <c r="X40" s="60">
        <f t="shared" si="4"/>
        <v>199650000</v>
      </c>
      <c r="Y40" s="60">
        <f t="shared" si="4"/>
        <v>-194087310</v>
      </c>
      <c r="Z40" s="140">
        <f t="shared" si="5"/>
        <v>-97.21377911344854</v>
      </c>
      <c r="AA40" s="155">
        <f>AA10+AA25</f>
        <v>399300000</v>
      </c>
    </row>
    <row r="41" spans="1:27" ht="13.5">
      <c r="A41" s="292" t="s">
        <v>209</v>
      </c>
      <c r="B41" s="142"/>
      <c r="C41" s="293">
        <f aca="true" t="shared" si="6" ref="C41:Y41">SUM(C36:C40)</f>
        <v>500801417</v>
      </c>
      <c r="D41" s="294">
        <f t="shared" si="6"/>
        <v>0</v>
      </c>
      <c r="E41" s="295">
        <f t="shared" si="6"/>
        <v>0</v>
      </c>
      <c r="F41" s="295">
        <f t="shared" si="6"/>
        <v>804854120</v>
      </c>
      <c r="G41" s="295">
        <f t="shared" si="6"/>
        <v>31796170</v>
      </c>
      <c r="H41" s="295">
        <f t="shared" si="6"/>
        <v>26157390</v>
      </c>
      <c r="I41" s="295">
        <f t="shared" si="6"/>
        <v>26061425</v>
      </c>
      <c r="J41" s="295">
        <f t="shared" si="6"/>
        <v>84014985</v>
      </c>
      <c r="K41" s="295">
        <f t="shared" si="6"/>
        <v>25425801</v>
      </c>
      <c r="L41" s="295">
        <f t="shared" si="6"/>
        <v>37330296</v>
      </c>
      <c r="M41" s="295">
        <f t="shared" si="6"/>
        <v>29089818</v>
      </c>
      <c r="N41" s="295">
        <f t="shared" si="6"/>
        <v>91845915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175860900</v>
      </c>
      <c r="X41" s="295">
        <f t="shared" si="6"/>
        <v>402427060</v>
      </c>
      <c r="Y41" s="295">
        <f t="shared" si="6"/>
        <v>-226566160</v>
      </c>
      <c r="Z41" s="296">
        <f t="shared" si="5"/>
        <v>-56.299931719303366</v>
      </c>
      <c r="AA41" s="297">
        <f>SUM(AA36:AA40)</f>
        <v>804854120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2400000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1200000</v>
      </c>
      <c r="Y42" s="54">
        <f t="shared" si="7"/>
        <v>-1200000</v>
      </c>
      <c r="Z42" s="184">
        <f t="shared" si="5"/>
        <v>-100</v>
      </c>
      <c r="AA42" s="130">
        <f aca="true" t="shared" si="8" ref="AA42:AA48">AA12+AA27</f>
        <v>2400000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19294800</v>
      </c>
      <c r="D45" s="129">
        <f t="shared" si="7"/>
        <v>0</v>
      </c>
      <c r="E45" s="54">
        <f t="shared" si="7"/>
        <v>0</v>
      </c>
      <c r="F45" s="54">
        <f t="shared" si="7"/>
        <v>25691000</v>
      </c>
      <c r="G45" s="54">
        <f t="shared" si="7"/>
        <v>656897</v>
      </c>
      <c r="H45" s="54">
        <f t="shared" si="7"/>
        <v>0</v>
      </c>
      <c r="I45" s="54">
        <f t="shared" si="7"/>
        <v>231899</v>
      </c>
      <c r="J45" s="54">
        <f t="shared" si="7"/>
        <v>888796</v>
      </c>
      <c r="K45" s="54">
        <f t="shared" si="7"/>
        <v>321114</v>
      </c>
      <c r="L45" s="54">
        <f t="shared" si="7"/>
        <v>425273</v>
      </c>
      <c r="M45" s="54">
        <f t="shared" si="7"/>
        <v>32798</v>
      </c>
      <c r="N45" s="54">
        <f t="shared" si="7"/>
        <v>779185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1667981</v>
      </c>
      <c r="X45" s="54">
        <f t="shared" si="7"/>
        <v>12845500</v>
      </c>
      <c r="Y45" s="54">
        <f t="shared" si="7"/>
        <v>-11177519</v>
      </c>
      <c r="Z45" s="184">
        <f t="shared" si="5"/>
        <v>-87.01505585613639</v>
      </c>
      <c r="AA45" s="130">
        <f t="shared" si="8"/>
        <v>25691000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520096217</v>
      </c>
      <c r="D49" s="218">
        <f t="shared" si="9"/>
        <v>0</v>
      </c>
      <c r="E49" s="220">
        <f t="shared" si="9"/>
        <v>0</v>
      </c>
      <c r="F49" s="220">
        <f t="shared" si="9"/>
        <v>832945120</v>
      </c>
      <c r="G49" s="220">
        <f t="shared" si="9"/>
        <v>32453067</v>
      </c>
      <c r="H49" s="220">
        <f t="shared" si="9"/>
        <v>26157390</v>
      </c>
      <c r="I49" s="220">
        <f t="shared" si="9"/>
        <v>26293324</v>
      </c>
      <c r="J49" s="220">
        <f t="shared" si="9"/>
        <v>84903781</v>
      </c>
      <c r="K49" s="220">
        <f t="shared" si="9"/>
        <v>25746915</v>
      </c>
      <c r="L49" s="220">
        <f t="shared" si="9"/>
        <v>37755569</v>
      </c>
      <c r="M49" s="220">
        <f t="shared" si="9"/>
        <v>29122616</v>
      </c>
      <c r="N49" s="220">
        <f t="shared" si="9"/>
        <v>92625100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177528881</v>
      </c>
      <c r="X49" s="220">
        <f t="shared" si="9"/>
        <v>416472560</v>
      </c>
      <c r="Y49" s="220">
        <f t="shared" si="9"/>
        <v>-238943679</v>
      </c>
      <c r="Z49" s="221">
        <f t="shared" si="5"/>
        <v>-57.37321061440398</v>
      </c>
      <c r="AA49" s="222">
        <f>SUM(AA41:AA48)</f>
        <v>832945120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1861252</v>
      </c>
      <c r="H65" s="60">
        <v>1871252</v>
      </c>
      <c r="I65" s="60">
        <v>1761252</v>
      </c>
      <c r="J65" s="60">
        <v>5493756</v>
      </c>
      <c r="K65" s="60">
        <v>1761252</v>
      </c>
      <c r="L65" s="60">
        <v>1761252</v>
      </c>
      <c r="M65" s="60">
        <v>1761252</v>
      </c>
      <c r="N65" s="60">
        <v>5283756</v>
      </c>
      <c r="O65" s="60"/>
      <c r="P65" s="60"/>
      <c r="Q65" s="60"/>
      <c r="R65" s="60"/>
      <c r="S65" s="60"/>
      <c r="T65" s="60"/>
      <c r="U65" s="60"/>
      <c r="V65" s="60"/>
      <c r="W65" s="60">
        <v>10777512</v>
      </c>
      <c r="X65" s="60"/>
      <c r="Y65" s="60">
        <v>10777512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1652616</v>
      </c>
      <c r="H66" s="275">
        <v>3029127</v>
      </c>
      <c r="I66" s="275">
        <v>2904000</v>
      </c>
      <c r="J66" s="275">
        <v>7585743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7585743</v>
      </c>
      <c r="X66" s="275"/>
      <c r="Y66" s="275">
        <v>7585743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881697</v>
      </c>
      <c r="H67" s="60">
        <v>1082524</v>
      </c>
      <c r="I67" s="60">
        <v>387000</v>
      </c>
      <c r="J67" s="60">
        <v>2351221</v>
      </c>
      <c r="K67" s="60">
        <v>386705</v>
      </c>
      <c r="L67" s="60">
        <v>503126</v>
      </c>
      <c r="M67" s="60">
        <v>543988</v>
      </c>
      <c r="N67" s="60">
        <v>1433819</v>
      </c>
      <c r="O67" s="60"/>
      <c r="P67" s="60"/>
      <c r="Q67" s="60"/>
      <c r="R67" s="60"/>
      <c r="S67" s="60"/>
      <c r="T67" s="60"/>
      <c r="U67" s="60"/>
      <c r="V67" s="60"/>
      <c r="W67" s="60">
        <v>3785040</v>
      </c>
      <c r="X67" s="60"/>
      <c r="Y67" s="60">
        <v>3785040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47190000</v>
      </c>
      <c r="F68" s="60"/>
      <c r="G68" s="60">
        <v>308140</v>
      </c>
      <c r="H68" s="60"/>
      <c r="I68" s="60"/>
      <c r="J68" s="60">
        <v>308140</v>
      </c>
      <c r="K68" s="60">
        <v>10701469</v>
      </c>
      <c r="L68" s="60">
        <v>10375936</v>
      </c>
      <c r="M68" s="60">
        <v>8880721</v>
      </c>
      <c r="N68" s="60">
        <v>29958126</v>
      </c>
      <c r="O68" s="60"/>
      <c r="P68" s="60"/>
      <c r="Q68" s="60"/>
      <c r="R68" s="60"/>
      <c r="S68" s="60"/>
      <c r="T68" s="60"/>
      <c r="U68" s="60"/>
      <c r="V68" s="60"/>
      <c r="W68" s="60">
        <v>30266266</v>
      </c>
      <c r="X68" s="60"/>
      <c r="Y68" s="60">
        <v>30266266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47190000</v>
      </c>
      <c r="F69" s="220">
        <f t="shared" si="12"/>
        <v>0</v>
      </c>
      <c r="G69" s="220">
        <f t="shared" si="12"/>
        <v>4703705</v>
      </c>
      <c r="H69" s="220">
        <f t="shared" si="12"/>
        <v>5982903</v>
      </c>
      <c r="I69" s="220">
        <f t="shared" si="12"/>
        <v>5052252</v>
      </c>
      <c r="J69" s="220">
        <f t="shared" si="12"/>
        <v>15738860</v>
      </c>
      <c r="K69" s="220">
        <f t="shared" si="12"/>
        <v>12849426</v>
      </c>
      <c r="L69" s="220">
        <f t="shared" si="12"/>
        <v>12640314</v>
      </c>
      <c r="M69" s="220">
        <f t="shared" si="12"/>
        <v>11185961</v>
      </c>
      <c r="N69" s="220">
        <f t="shared" si="12"/>
        <v>36675701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52414561</v>
      </c>
      <c r="X69" s="220">
        <f t="shared" si="12"/>
        <v>0</v>
      </c>
      <c r="Y69" s="220">
        <f t="shared" si="12"/>
        <v>52414561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500801417</v>
      </c>
      <c r="D5" s="357">
        <f t="shared" si="0"/>
        <v>0</v>
      </c>
      <c r="E5" s="356">
        <f t="shared" si="0"/>
        <v>0</v>
      </c>
      <c r="F5" s="358">
        <f t="shared" si="0"/>
        <v>804854120</v>
      </c>
      <c r="G5" s="358">
        <f t="shared" si="0"/>
        <v>31796170</v>
      </c>
      <c r="H5" s="356">
        <f t="shared" si="0"/>
        <v>26157390</v>
      </c>
      <c r="I5" s="356">
        <f t="shared" si="0"/>
        <v>26061425</v>
      </c>
      <c r="J5" s="358">
        <f t="shared" si="0"/>
        <v>84014985</v>
      </c>
      <c r="K5" s="358">
        <f t="shared" si="0"/>
        <v>25425801</v>
      </c>
      <c r="L5" s="356">
        <f t="shared" si="0"/>
        <v>37330296</v>
      </c>
      <c r="M5" s="356">
        <f t="shared" si="0"/>
        <v>29089818</v>
      </c>
      <c r="N5" s="358">
        <f t="shared" si="0"/>
        <v>91845915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175860900</v>
      </c>
      <c r="X5" s="356">
        <f t="shared" si="0"/>
        <v>402427060</v>
      </c>
      <c r="Y5" s="358">
        <f t="shared" si="0"/>
        <v>-226566160</v>
      </c>
      <c r="Z5" s="359">
        <f>+IF(X5&lt;&gt;0,+(Y5/X5)*100,0)</f>
        <v>-56.299931719303366</v>
      </c>
      <c r="AA5" s="360">
        <f>+AA6+AA8+AA11+AA13+AA15</f>
        <v>804854120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4415124</v>
      </c>
      <c r="H6" s="60">
        <f t="shared" si="1"/>
        <v>1774962</v>
      </c>
      <c r="I6" s="60">
        <f t="shared" si="1"/>
        <v>3877334</v>
      </c>
      <c r="J6" s="59">
        <f t="shared" si="1"/>
        <v>10067420</v>
      </c>
      <c r="K6" s="59">
        <f t="shared" si="1"/>
        <v>1602020</v>
      </c>
      <c r="L6" s="60">
        <f t="shared" si="1"/>
        <v>2372243</v>
      </c>
      <c r="M6" s="60">
        <f t="shared" si="1"/>
        <v>285407</v>
      </c>
      <c r="N6" s="59">
        <f t="shared" si="1"/>
        <v>4259670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14327090</v>
      </c>
      <c r="X6" s="60">
        <f t="shared" si="1"/>
        <v>0</v>
      </c>
      <c r="Y6" s="59">
        <f t="shared" si="1"/>
        <v>14327090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4415124</v>
      </c>
      <c r="H7" s="60">
        <v>1774962</v>
      </c>
      <c r="I7" s="60">
        <v>3877334</v>
      </c>
      <c r="J7" s="59">
        <v>10067420</v>
      </c>
      <c r="K7" s="59">
        <v>1602020</v>
      </c>
      <c r="L7" s="60">
        <v>2372243</v>
      </c>
      <c r="M7" s="60">
        <v>285407</v>
      </c>
      <c r="N7" s="59">
        <v>4259670</v>
      </c>
      <c r="O7" s="59"/>
      <c r="P7" s="60"/>
      <c r="Q7" s="60"/>
      <c r="R7" s="59"/>
      <c r="S7" s="59"/>
      <c r="T7" s="60"/>
      <c r="U7" s="60"/>
      <c r="V7" s="59"/>
      <c r="W7" s="59">
        <v>14327090</v>
      </c>
      <c r="X7" s="60"/>
      <c r="Y7" s="59">
        <v>14327090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4203779</v>
      </c>
      <c r="H8" s="60">
        <f t="shared" si="2"/>
        <v>9136770</v>
      </c>
      <c r="I8" s="60">
        <f t="shared" si="2"/>
        <v>5583668</v>
      </c>
      <c r="J8" s="59">
        <f t="shared" si="2"/>
        <v>18924217</v>
      </c>
      <c r="K8" s="59">
        <f t="shared" si="2"/>
        <v>10528105</v>
      </c>
      <c r="L8" s="60">
        <f t="shared" si="2"/>
        <v>27262819</v>
      </c>
      <c r="M8" s="60">
        <f t="shared" si="2"/>
        <v>15098270</v>
      </c>
      <c r="N8" s="59">
        <f t="shared" si="2"/>
        <v>52889194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71813411</v>
      </c>
      <c r="X8" s="60">
        <f t="shared" si="2"/>
        <v>0</v>
      </c>
      <c r="Y8" s="59">
        <f t="shared" si="2"/>
        <v>71813411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4203779</v>
      </c>
      <c r="H9" s="60">
        <v>9136770</v>
      </c>
      <c r="I9" s="60">
        <v>5583668</v>
      </c>
      <c r="J9" s="59">
        <v>18924217</v>
      </c>
      <c r="K9" s="59">
        <v>10528105</v>
      </c>
      <c r="L9" s="60">
        <v>27262819</v>
      </c>
      <c r="M9" s="60">
        <v>15098270</v>
      </c>
      <c r="N9" s="59">
        <v>52889194</v>
      </c>
      <c r="O9" s="59"/>
      <c r="P9" s="60"/>
      <c r="Q9" s="60"/>
      <c r="R9" s="59"/>
      <c r="S9" s="59"/>
      <c r="T9" s="60"/>
      <c r="U9" s="60"/>
      <c r="V9" s="59"/>
      <c r="W9" s="59">
        <v>71813411</v>
      </c>
      <c r="X9" s="60"/>
      <c r="Y9" s="59">
        <v>71813411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301672652</v>
      </c>
      <c r="G11" s="364">
        <f t="shared" si="3"/>
        <v>8538538</v>
      </c>
      <c r="H11" s="362">
        <f t="shared" si="3"/>
        <v>12196442</v>
      </c>
      <c r="I11" s="362">
        <f t="shared" si="3"/>
        <v>3757313</v>
      </c>
      <c r="J11" s="364">
        <f t="shared" si="3"/>
        <v>24492293</v>
      </c>
      <c r="K11" s="364">
        <f t="shared" si="3"/>
        <v>9142624</v>
      </c>
      <c r="L11" s="362">
        <f t="shared" si="3"/>
        <v>6786504</v>
      </c>
      <c r="M11" s="362">
        <f t="shared" si="3"/>
        <v>12526155</v>
      </c>
      <c r="N11" s="364">
        <f t="shared" si="3"/>
        <v>28455283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52947576</v>
      </c>
      <c r="X11" s="362">
        <f t="shared" si="3"/>
        <v>150836326</v>
      </c>
      <c r="Y11" s="364">
        <f t="shared" si="3"/>
        <v>-97888750</v>
      </c>
      <c r="Z11" s="365">
        <f>+IF(X11&lt;&gt;0,+(Y11/X11)*100,0)</f>
        <v>-64.89733116411229</v>
      </c>
      <c r="AA11" s="366">
        <f t="shared" si="3"/>
        <v>301672652</v>
      </c>
    </row>
    <row r="12" spans="1:27" ht="13.5">
      <c r="A12" s="291" t="s">
        <v>231</v>
      </c>
      <c r="B12" s="136"/>
      <c r="C12" s="60"/>
      <c r="D12" s="340"/>
      <c r="E12" s="60"/>
      <c r="F12" s="59">
        <v>301672652</v>
      </c>
      <c r="G12" s="59">
        <v>8538538</v>
      </c>
      <c r="H12" s="60">
        <v>12196442</v>
      </c>
      <c r="I12" s="60">
        <v>3757313</v>
      </c>
      <c r="J12" s="59">
        <v>24492293</v>
      </c>
      <c r="K12" s="59">
        <v>9142624</v>
      </c>
      <c r="L12" s="60">
        <v>6786504</v>
      </c>
      <c r="M12" s="60">
        <v>12526155</v>
      </c>
      <c r="N12" s="59">
        <v>28455283</v>
      </c>
      <c r="O12" s="59"/>
      <c r="P12" s="60"/>
      <c r="Q12" s="60"/>
      <c r="R12" s="59"/>
      <c r="S12" s="59"/>
      <c r="T12" s="60"/>
      <c r="U12" s="60"/>
      <c r="V12" s="59"/>
      <c r="W12" s="59">
        <v>52947576</v>
      </c>
      <c r="X12" s="60">
        <v>150836326</v>
      </c>
      <c r="Y12" s="59">
        <v>-97888750</v>
      </c>
      <c r="Z12" s="61">
        <v>-64.9</v>
      </c>
      <c r="AA12" s="62">
        <v>301672652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103881468</v>
      </c>
      <c r="G13" s="342">
        <f t="shared" si="4"/>
        <v>13768221</v>
      </c>
      <c r="H13" s="275">
        <f t="shared" si="4"/>
        <v>2707536</v>
      </c>
      <c r="I13" s="275">
        <f t="shared" si="4"/>
        <v>9484356</v>
      </c>
      <c r="J13" s="342">
        <f t="shared" si="4"/>
        <v>25960113</v>
      </c>
      <c r="K13" s="342">
        <f t="shared" si="4"/>
        <v>4153052</v>
      </c>
      <c r="L13" s="275">
        <f t="shared" si="4"/>
        <v>899399</v>
      </c>
      <c r="M13" s="275">
        <f t="shared" si="4"/>
        <v>197569</v>
      </c>
      <c r="N13" s="342">
        <f t="shared" si="4"/>
        <v>5250020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31210133</v>
      </c>
      <c r="X13" s="275">
        <f t="shared" si="4"/>
        <v>51940734</v>
      </c>
      <c r="Y13" s="342">
        <f t="shared" si="4"/>
        <v>-20730601</v>
      </c>
      <c r="Z13" s="335">
        <f>+IF(X13&lt;&gt;0,+(Y13/X13)*100,0)</f>
        <v>-39.9120293525309</v>
      </c>
      <c r="AA13" s="273">
        <f t="shared" si="4"/>
        <v>103881468</v>
      </c>
    </row>
    <row r="14" spans="1:27" ht="13.5">
      <c r="A14" s="291" t="s">
        <v>232</v>
      </c>
      <c r="B14" s="136"/>
      <c r="C14" s="60"/>
      <c r="D14" s="340"/>
      <c r="E14" s="60"/>
      <c r="F14" s="59">
        <v>103881468</v>
      </c>
      <c r="G14" s="59">
        <v>13768221</v>
      </c>
      <c r="H14" s="60">
        <v>2707536</v>
      </c>
      <c r="I14" s="60">
        <v>9484356</v>
      </c>
      <c r="J14" s="59">
        <v>25960113</v>
      </c>
      <c r="K14" s="59">
        <v>4153052</v>
      </c>
      <c r="L14" s="60">
        <v>899399</v>
      </c>
      <c r="M14" s="60">
        <v>197569</v>
      </c>
      <c r="N14" s="59">
        <v>5250020</v>
      </c>
      <c r="O14" s="59"/>
      <c r="P14" s="60"/>
      <c r="Q14" s="60"/>
      <c r="R14" s="59"/>
      <c r="S14" s="59"/>
      <c r="T14" s="60"/>
      <c r="U14" s="60"/>
      <c r="V14" s="59"/>
      <c r="W14" s="59">
        <v>31210133</v>
      </c>
      <c r="X14" s="60">
        <v>51940734</v>
      </c>
      <c r="Y14" s="59">
        <v>-20730601</v>
      </c>
      <c r="Z14" s="61">
        <v>-39.91</v>
      </c>
      <c r="AA14" s="62">
        <v>103881468</v>
      </c>
    </row>
    <row r="15" spans="1:27" ht="13.5">
      <c r="A15" s="361" t="s">
        <v>208</v>
      </c>
      <c r="B15" s="136"/>
      <c r="C15" s="60">
        <f aca="true" t="shared" si="5" ref="C15:Y15">SUM(C16:C20)</f>
        <v>500801417</v>
      </c>
      <c r="D15" s="340">
        <f t="shared" si="5"/>
        <v>0</v>
      </c>
      <c r="E15" s="60">
        <f t="shared" si="5"/>
        <v>0</v>
      </c>
      <c r="F15" s="59">
        <f t="shared" si="5"/>
        <v>399300000</v>
      </c>
      <c r="G15" s="59">
        <f t="shared" si="5"/>
        <v>870508</v>
      </c>
      <c r="H15" s="60">
        <f t="shared" si="5"/>
        <v>341680</v>
      </c>
      <c r="I15" s="60">
        <f t="shared" si="5"/>
        <v>3358754</v>
      </c>
      <c r="J15" s="59">
        <f t="shared" si="5"/>
        <v>4570942</v>
      </c>
      <c r="K15" s="59">
        <f t="shared" si="5"/>
        <v>0</v>
      </c>
      <c r="L15" s="60">
        <f t="shared" si="5"/>
        <v>9331</v>
      </c>
      <c r="M15" s="60">
        <f t="shared" si="5"/>
        <v>982417</v>
      </c>
      <c r="N15" s="59">
        <f t="shared" si="5"/>
        <v>991748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5562690</v>
      </c>
      <c r="X15" s="60">
        <f t="shared" si="5"/>
        <v>199650000</v>
      </c>
      <c r="Y15" s="59">
        <f t="shared" si="5"/>
        <v>-194087310</v>
      </c>
      <c r="Z15" s="61">
        <f>+IF(X15&lt;&gt;0,+(Y15/X15)*100,0)</f>
        <v>-97.21377911344854</v>
      </c>
      <c r="AA15" s="62">
        <f>SUM(AA16:AA20)</f>
        <v>399300000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500801417</v>
      </c>
      <c r="D20" s="340"/>
      <c r="E20" s="60"/>
      <c r="F20" s="59">
        <v>399300000</v>
      </c>
      <c r="G20" s="59">
        <v>870508</v>
      </c>
      <c r="H20" s="60">
        <v>341680</v>
      </c>
      <c r="I20" s="60">
        <v>3358754</v>
      </c>
      <c r="J20" s="59">
        <v>4570942</v>
      </c>
      <c r="K20" s="59"/>
      <c r="L20" s="60">
        <v>9331</v>
      </c>
      <c r="M20" s="60">
        <v>982417</v>
      </c>
      <c r="N20" s="59">
        <v>991748</v>
      </c>
      <c r="O20" s="59"/>
      <c r="P20" s="60"/>
      <c r="Q20" s="60"/>
      <c r="R20" s="59"/>
      <c r="S20" s="59"/>
      <c r="T20" s="60"/>
      <c r="U20" s="60"/>
      <c r="V20" s="59"/>
      <c r="W20" s="59">
        <v>5562690</v>
      </c>
      <c r="X20" s="60">
        <v>199650000</v>
      </c>
      <c r="Y20" s="59">
        <v>-194087310</v>
      </c>
      <c r="Z20" s="61">
        <v>-97.21</v>
      </c>
      <c r="AA20" s="62">
        <v>399300000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1200000</v>
      </c>
      <c r="Y22" s="345">
        <f t="shared" si="6"/>
        <v>-1200000</v>
      </c>
      <c r="Z22" s="336">
        <f>+IF(X22&lt;&gt;0,+(Y22/X22)*100,0)</f>
        <v>-100</v>
      </c>
      <c r="AA22" s="350">
        <f>SUM(AA23:AA32)</f>
        <v>2400000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350000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175000</v>
      </c>
      <c r="Y28" s="342">
        <v>-175000</v>
      </c>
      <c r="Z28" s="335">
        <v>-100</v>
      </c>
      <c r="AA28" s="273">
        <v>350000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2050000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1025000</v>
      </c>
      <c r="Y32" s="59">
        <v>-1025000</v>
      </c>
      <c r="Z32" s="61">
        <v>-100</v>
      </c>
      <c r="AA32" s="62">
        <v>2050000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19294800</v>
      </c>
      <c r="D40" s="344">
        <f t="shared" si="9"/>
        <v>0</v>
      </c>
      <c r="E40" s="343">
        <f t="shared" si="9"/>
        <v>0</v>
      </c>
      <c r="F40" s="345">
        <f t="shared" si="9"/>
        <v>25691000</v>
      </c>
      <c r="G40" s="345">
        <f t="shared" si="9"/>
        <v>656897</v>
      </c>
      <c r="H40" s="343">
        <f t="shared" si="9"/>
        <v>0</v>
      </c>
      <c r="I40" s="343">
        <f t="shared" si="9"/>
        <v>231899</v>
      </c>
      <c r="J40" s="345">
        <f t="shared" si="9"/>
        <v>888796</v>
      </c>
      <c r="K40" s="345">
        <f t="shared" si="9"/>
        <v>321114</v>
      </c>
      <c r="L40" s="343">
        <f t="shared" si="9"/>
        <v>425273</v>
      </c>
      <c r="M40" s="343">
        <f t="shared" si="9"/>
        <v>32798</v>
      </c>
      <c r="N40" s="345">
        <f t="shared" si="9"/>
        <v>779185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1667981</v>
      </c>
      <c r="X40" s="343">
        <f t="shared" si="9"/>
        <v>12845500</v>
      </c>
      <c r="Y40" s="345">
        <f t="shared" si="9"/>
        <v>-11177519</v>
      </c>
      <c r="Z40" s="336">
        <f>+IF(X40&lt;&gt;0,+(Y40/X40)*100,0)</f>
        <v>-87.01505585613639</v>
      </c>
      <c r="AA40" s="350">
        <f>SUM(AA41:AA49)</f>
        <v>25691000</v>
      </c>
    </row>
    <row r="41" spans="1:27" ht="13.5">
      <c r="A41" s="361" t="s">
        <v>247</v>
      </c>
      <c r="B41" s="142"/>
      <c r="C41" s="362"/>
      <c r="D41" s="363"/>
      <c r="E41" s="362"/>
      <c r="F41" s="364">
        <v>1300000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650000</v>
      </c>
      <c r="Y41" s="364">
        <v>-650000</v>
      </c>
      <c r="Z41" s="365">
        <v>-100</v>
      </c>
      <c r="AA41" s="366">
        <v>1300000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6181000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3090500</v>
      </c>
      <c r="Y42" s="53">
        <f t="shared" si="10"/>
        <v>-3090500</v>
      </c>
      <c r="Z42" s="94">
        <f>+IF(X42&lt;&gt;0,+(Y42/X42)*100,0)</f>
        <v>-100</v>
      </c>
      <c r="AA42" s="95">
        <f>+AA62</f>
        <v>6181000</v>
      </c>
    </row>
    <row r="43" spans="1:27" ht="13.5">
      <c r="A43" s="361" t="s">
        <v>249</v>
      </c>
      <c r="B43" s="136"/>
      <c r="C43" s="275"/>
      <c r="D43" s="369"/>
      <c r="E43" s="305"/>
      <c r="F43" s="370">
        <v>100000</v>
      </c>
      <c r="G43" s="370">
        <v>656897</v>
      </c>
      <c r="H43" s="305"/>
      <c r="I43" s="305">
        <v>205228</v>
      </c>
      <c r="J43" s="370">
        <v>862125</v>
      </c>
      <c r="K43" s="370">
        <v>322262</v>
      </c>
      <c r="L43" s="305">
        <v>162621</v>
      </c>
      <c r="M43" s="305"/>
      <c r="N43" s="370">
        <v>484883</v>
      </c>
      <c r="O43" s="370"/>
      <c r="P43" s="305"/>
      <c r="Q43" s="305"/>
      <c r="R43" s="370"/>
      <c r="S43" s="370"/>
      <c r="T43" s="305"/>
      <c r="U43" s="305"/>
      <c r="V43" s="370"/>
      <c r="W43" s="370">
        <v>1347008</v>
      </c>
      <c r="X43" s="305">
        <v>50000</v>
      </c>
      <c r="Y43" s="370">
        <v>1297008</v>
      </c>
      <c r="Z43" s="371">
        <v>2594.02</v>
      </c>
      <c r="AA43" s="303">
        <v>100000</v>
      </c>
    </row>
    <row r="44" spans="1:27" ht="13.5">
      <c r="A44" s="361" t="s">
        <v>250</v>
      </c>
      <c r="B44" s="136"/>
      <c r="C44" s="60">
        <v>244000</v>
      </c>
      <c r="D44" s="368"/>
      <c r="E44" s="54"/>
      <c r="F44" s="53">
        <v>410000</v>
      </c>
      <c r="G44" s="53"/>
      <c r="H44" s="54"/>
      <c r="I44" s="54"/>
      <c r="J44" s="53"/>
      <c r="K44" s="53">
        <v>-1148</v>
      </c>
      <c r="L44" s="54">
        <v>20248</v>
      </c>
      <c r="M44" s="54"/>
      <c r="N44" s="53">
        <v>19100</v>
      </c>
      <c r="O44" s="53"/>
      <c r="P44" s="54"/>
      <c r="Q44" s="54"/>
      <c r="R44" s="53"/>
      <c r="S44" s="53"/>
      <c r="T44" s="54"/>
      <c r="U44" s="54"/>
      <c r="V44" s="53"/>
      <c r="W44" s="53">
        <v>19100</v>
      </c>
      <c r="X44" s="54">
        <v>205000</v>
      </c>
      <c r="Y44" s="53">
        <v>-185900</v>
      </c>
      <c r="Z44" s="94">
        <v>-90.68</v>
      </c>
      <c r="AA44" s="95">
        <v>410000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1800000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1450000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725000</v>
      </c>
      <c r="Y48" s="53">
        <v>-725000</v>
      </c>
      <c r="Z48" s="94">
        <v>-100</v>
      </c>
      <c r="AA48" s="95">
        <v>1450000</v>
      </c>
    </row>
    <row r="49" spans="1:27" ht="13.5">
      <c r="A49" s="361" t="s">
        <v>93</v>
      </c>
      <c r="B49" s="136"/>
      <c r="C49" s="54">
        <v>17250800</v>
      </c>
      <c r="D49" s="368"/>
      <c r="E49" s="54"/>
      <c r="F49" s="53">
        <v>16250000</v>
      </c>
      <c r="G49" s="53"/>
      <c r="H49" s="54"/>
      <c r="I49" s="54">
        <v>26671</v>
      </c>
      <c r="J49" s="53">
        <v>26671</v>
      </c>
      <c r="K49" s="53"/>
      <c r="L49" s="54">
        <v>242404</v>
      </c>
      <c r="M49" s="54">
        <v>32798</v>
      </c>
      <c r="N49" s="53">
        <v>275202</v>
      </c>
      <c r="O49" s="53"/>
      <c r="P49" s="54"/>
      <c r="Q49" s="54"/>
      <c r="R49" s="53"/>
      <c r="S49" s="53"/>
      <c r="T49" s="54"/>
      <c r="U49" s="54"/>
      <c r="V49" s="53"/>
      <c r="W49" s="53">
        <v>301873</v>
      </c>
      <c r="X49" s="54">
        <v>8125000</v>
      </c>
      <c r="Y49" s="53">
        <v>-7823127</v>
      </c>
      <c r="Z49" s="94">
        <v>-96.28</v>
      </c>
      <c r="AA49" s="95">
        <v>16250000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520096217</v>
      </c>
      <c r="D60" s="346">
        <f t="shared" si="14"/>
        <v>0</v>
      </c>
      <c r="E60" s="219">
        <f t="shared" si="14"/>
        <v>0</v>
      </c>
      <c r="F60" s="264">
        <f t="shared" si="14"/>
        <v>832945120</v>
      </c>
      <c r="G60" s="264">
        <f t="shared" si="14"/>
        <v>32453067</v>
      </c>
      <c r="H60" s="219">
        <f t="shared" si="14"/>
        <v>26157390</v>
      </c>
      <c r="I60" s="219">
        <f t="shared" si="14"/>
        <v>26293324</v>
      </c>
      <c r="J60" s="264">
        <f t="shared" si="14"/>
        <v>84903781</v>
      </c>
      <c r="K60" s="264">
        <f t="shared" si="14"/>
        <v>25746915</v>
      </c>
      <c r="L60" s="219">
        <f t="shared" si="14"/>
        <v>37755569</v>
      </c>
      <c r="M60" s="219">
        <f t="shared" si="14"/>
        <v>29122616</v>
      </c>
      <c r="N60" s="264">
        <f t="shared" si="14"/>
        <v>92625100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177528881</v>
      </c>
      <c r="X60" s="219">
        <f t="shared" si="14"/>
        <v>416472560</v>
      </c>
      <c r="Y60" s="264">
        <f t="shared" si="14"/>
        <v>-238943679</v>
      </c>
      <c r="Z60" s="337">
        <f>+IF(X60&lt;&gt;0,+(Y60/X60)*100,0)</f>
        <v>-57.37321061440398</v>
      </c>
      <c r="AA60" s="232">
        <f>+AA57+AA54+AA51+AA40+AA37+AA34+AA22+AA5</f>
        <v>832945120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6181000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3090500</v>
      </c>
      <c r="Y62" s="349">
        <f t="shared" si="15"/>
        <v>-3090500</v>
      </c>
      <c r="Z62" s="338">
        <f>+IF(X62&lt;&gt;0,+(Y62/X62)*100,0)</f>
        <v>-100</v>
      </c>
      <c r="AA62" s="351">
        <f>SUM(AA63:AA66)</f>
        <v>6181000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6181000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3090500</v>
      </c>
      <c r="Y64" s="59">
        <v>-3090500</v>
      </c>
      <c r="Z64" s="61">
        <v>-100</v>
      </c>
      <c r="AA64" s="62">
        <v>6181000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2014-02-04T07:53:09Z</dcterms:created>
  <dcterms:modified xsi:type="dcterms:W3CDTF">2014-02-04T07:53:13Z</dcterms:modified>
  <cp:category/>
  <cp:version/>
  <cp:contentType/>
  <cp:contentStatus/>
</cp:coreProperties>
</file>