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<sst xmlns="http://schemas.openxmlformats.org/spreadsheetml/2006/main" count="855" uniqueCount="302">
  <si>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John Taolo Gaetsewe(DC45)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</si>
  <si>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</si>
  <si>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</si>
  <si>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</si>
  <si>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</si>
  <si>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</si>
  <si>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</si>
  <si>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</si>
  <si>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</si>
  <si>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</si>
  <si>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</si>
  <si>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</si>
  <si>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</si>
  <si>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</si>
  <si>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</si>
  <si>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</si>
  <si>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</si>
  <si>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</si>
  <si>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</si>
  <si>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</si>
  <si>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</si>
  <si>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</si>
  <si>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</si>
  <si>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</si>
  <si>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</si>
  <si>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</si>
  <si>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</si>
  <si>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</si>
  <si>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</si>
  <si>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</si>
  <si>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</si>
  <si>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</si>
  <si>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</si>
  <si>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</si>
  <si>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</si>
  <si>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</si>
  <si>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</si>
  <si>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</si>
  <si>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</si>
  <si>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</si>
  <si>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</si>
  <si>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</si>
  <si>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</si>
  <si>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</si>
  <si>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</si>
  <si>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</si>
  <si>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</si>
  <si>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</si>
  <si>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</si>
  <si>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</si>
  <si>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</si>
  <si>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</si>
  <si>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</si>
  <si>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</si>
  <si>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</si>
  <si>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</si>
  <si>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</si>
  <si>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</si>
  <si>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</si>
  <si>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</si>
  <si>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</si>
  <si>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</si>
  <si>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</si>
  <si>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</si>
  <si>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</si>
  <si>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</si>
  <si>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</si>
  <si>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</si>
  <si>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</si>
  <si>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</si>
  <si>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John Taolo Gaetsewe(DC45)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</si>
  <si>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</si>
  <si>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</si>
  <si>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</si>
  <si>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</si>
  <si>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</si>
  <si>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</si>
  <si>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</si>
  <si>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</si>
  <si>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</si>
  <si>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</si>
  <si>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</si>
  <si>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</si>
  <si>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</si>
  <si>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</si>
  <si>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</si>
  <si>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</si>
  <si>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</si>
  <si>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</si>
  <si>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</si>
  <si>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</si>
  <si>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</si>
  <si>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</si>
  <si>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</si>
  <si>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</si>
  <si>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</si>
  <si>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</si>
  <si>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</si>
  <si>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</si>
  <si>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</si>
  <si>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John Taolo Gaetsewe(DC45)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</si>
  <si>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</si>
  <si>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</si>
  <si>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</si>
  <si>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</si>
  <si>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</si>
  <si>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</si>
  <si>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</si>
  <si>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</si>
  <si>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</si>
  <si>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</si>
  <si>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</si>
  <si>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</si>
  <si>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</si>
  <si>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</si>
  <si>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</si>
  <si>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</si>
  <si>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</si>
  <si>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</si>
  <si>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</si>
  <si>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</si>
  <si>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</si>
  <si>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</si>
  <si>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</si>
  <si>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</si>
  <si>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</si>
  <si>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</si>
  <si>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</si>
  <si>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</si>
  <si>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John Taolo Gaetsewe(DC45)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</si>
  <si>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</si>
  <si>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</si>
  <si>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</si>
  <si>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</si>
  <si>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</si>
  <si>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</si>
  <si>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</si>
  <si>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</si>
  <si>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</si>
  <si>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</si>
  <si>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John Taolo Gaetsewe(DC45)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</si>
  <si>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</si>
  <si>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</si>
  <si>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</si>
  <si>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</si>
  <si>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</si>
  <si>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</si>
  <si>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</si>
  <si>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</si>
  <si>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</si>
  <si>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</si>
  <si>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</si>
  <si>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</si>
  <si>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</si>
  <si>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</si>
  <si>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</si>
  <si>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</si>
  <si>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</si>
  <si>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</si>
  <si>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</si>
  <si>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</si>
  <si>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</si>
  <si>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</si>
  <si>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</si>
  <si>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</si>
  <si>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</si>
  <si>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</si>
  <si>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</si>
  <si>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</si>
  <si>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</si>
  <si>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</si>
  <si>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</si>
  <si>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</si>
  <si>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</si>
  <si>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John Taolo Gaetsewe(DC45)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</si>
  <si>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</si>
  <si>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</si>
  <si>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</si>
  <si>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</si>
  <si>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</si>
  <si>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</si>
  <si>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</si>
  <si>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</si>
  <si>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</si>
  <si>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</si>
  <si>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</si>
  <si>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</si>
  <si>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</si>
  <si>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</si>
  <si>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</si>
  <si>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</si>
  <si>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</si>
  <si>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</si>
  <si>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</si>
  <si>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</si>
  <si>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</si>
  <si>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</si>
  <si>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</si>
  <si>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</si>
  <si>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</si>
  <si>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</si>
  <si>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John Taolo Gaetsewe(DC45)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</si>
  <si>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</si>
  <si>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</si>
  <si>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</si>
  <si>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</si>
  <si>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</si>
  <si>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</si>
  <si>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</si>
  <si>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</si>
  <si>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</si>
  <si>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</si>
  <si>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</si>
  <si>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</si>
  <si>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</si>
  <si>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</si>
  <si>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</si>
  <si>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</si>
  <si>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</si>
  <si>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</si>
  <si>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</si>
  <si>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</si>
  <si>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</si>
  <si>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</si>
  <si>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</si>
  <si>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</si>
  <si>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John Taolo Gaetsewe(DC45)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</si>
  <si>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</si>
  <si>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</si>
  <si>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</si>
  <si>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</si>
  <si>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</si>
  <si>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</si>
  <si>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</si>
  <si>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</si>
  <si>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</si>
  <si>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</si>
  <si>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</si>
  <si>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</si>
  <si>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</si>
  <si>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</si>
  <si>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</si>
  <si>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</si>
  <si>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</si>
  <si>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</si>
  <si>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</si>
  <si>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</si>
  <si>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</si>
  <si>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</si>
  <si>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</si>
  <si>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</si>
  <si>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</si>
  <si>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</si>
  <si>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</si>
  <si>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</si>
  <si>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</si>
  <si>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</si>
  <si>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</si>
  <si>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</si>
  <si>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</si>
  <si>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</si>
  <si>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</si>
  <si>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John Taolo Gaetsewe(DC45)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</si>
  <si>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</si>
  <si>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</si>
  <si>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Northern Cape: John Taolo Gaetsewe(DC45)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</si>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</sst>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1000000</v>
      </c>
      <c r="E7" s="60">
        <v>1000000</v>
      </c>
      <c r="F7" s="60">
        <v>404</v>
      </c>
      <c r="G7" s="60">
        <v>141364</v>
      </c>
      <c r="H7" s="60">
        <v>161924</v>
      </c>
      <c r="I7" s="60">
        <v>303692</v>
      </c>
      <c r="J7" s="60">
        <v>174032</v>
      </c>
      <c r="K7" s="60">
        <v>159149</v>
      </c>
      <c r="L7" s="60">
        <v>139603</v>
      </c>
      <c r="M7" s="60">
        <v>472784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776476</v>
      </c>
      <c r="W7" s="60">
        <v>500000</v>
      </c>
      <c r="X7" s="60">
        <v>276476</v>
      </c>
      <c r="Y7" s="61">
        <v>55.3</v>
      </c>
      <c r="Z7" s="62">
        <v>1000000</v>
      </c>
    </row>
    <row r="8" spans="1:26" ht="13.5">
      <c r="A8" s="58" t="s">
        <v>34</v>
      </c>
      <c r="B8" s="19">
        <v>0</v>
      </c>
      <c r="C8" s="19">
        <v>0</v>
      </c>
      <c r="D8" s="59">
        <v>67214000</v>
      </c>
      <c r="E8" s="60">
        <v>67214000</v>
      </c>
      <c r="F8" s="60">
        <v>25125587</v>
      </c>
      <c r="G8" s="60">
        <v>2197427</v>
      </c>
      <c r="H8" s="60">
        <v>211497</v>
      </c>
      <c r="I8" s="60">
        <v>27534511</v>
      </c>
      <c r="J8" s="60">
        <v>2330568</v>
      </c>
      <c r="K8" s="60">
        <v>528896</v>
      </c>
      <c r="L8" s="60">
        <v>19551401</v>
      </c>
      <c r="M8" s="60">
        <v>22410865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49945376</v>
      </c>
      <c r="W8" s="60">
        <v>33607000</v>
      </c>
      <c r="X8" s="60">
        <v>16338376</v>
      </c>
      <c r="Y8" s="61">
        <v>48.62</v>
      </c>
      <c r="Z8" s="62">
        <v>67214000</v>
      </c>
    </row>
    <row r="9" spans="1:26" ht="13.5">
      <c r="A9" s="58" t="s">
        <v>35</v>
      </c>
      <c r="B9" s="19">
        <v>0</v>
      </c>
      <c r="C9" s="19">
        <v>0</v>
      </c>
      <c r="D9" s="59">
        <v>11388000</v>
      </c>
      <c r="E9" s="60">
        <v>11388000</v>
      </c>
      <c r="F9" s="60">
        <v>63380</v>
      </c>
      <c r="G9" s="60">
        <v>65254</v>
      </c>
      <c r="H9" s="60">
        <v>356690</v>
      </c>
      <c r="I9" s="60">
        <v>485324</v>
      </c>
      <c r="J9" s="60">
        <v>930357</v>
      </c>
      <c r="K9" s="60">
        <v>67870</v>
      </c>
      <c r="L9" s="60">
        <v>23472</v>
      </c>
      <c r="M9" s="60">
        <v>1021699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1507023</v>
      </c>
      <c r="W9" s="60">
        <v>5694000</v>
      </c>
      <c r="X9" s="60">
        <v>-4186977</v>
      </c>
      <c r="Y9" s="61">
        <v>-73.53</v>
      </c>
      <c r="Z9" s="62">
        <v>11388000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79602000</v>
      </c>
      <c r="E10" s="66">
        <f t="shared" si="0"/>
        <v>79602000</v>
      </c>
      <c r="F10" s="66">
        <f t="shared" si="0"/>
        <v>25189371</v>
      </c>
      <c r="G10" s="66">
        <f t="shared" si="0"/>
        <v>2404045</v>
      </c>
      <c r="H10" s="66">
        <f t="shared" si="0"/>
        <v>730111</v>
      </c>
      <c r="I10" s="66">
        <f t="shared" si="0"/>
        <v>28323527</v>
      </c>
      <c r="J10" s="66">
        <f t="shared" si="0"/>
        <v>3434957</v>
      </c>
      <c r="K10" s="66">
        <f t="shared" si="0"/>
        <v>755915</v>
      </c>
      <c r="L10" s="66">
        <f t="shared" si="0"/>
        <v>19714476</v>
      </c>
      <c r="M10" s="66">
        <f t="shared" si="0"/>
        <v>23905348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52228875</v>
      </c>
      <c r="W10" s="66">
        <f t="shared" si="0"/>
        <v>39801000</v>
      </c>
      <c r="X10" s="66">
        <f t="shared" si="0"/>
        <v>12427875</v>
      </c>
      <c r="Y10" s="67">
        <f>+IF(W10&lt;&gt;0,(X10/W10)*100,0)</f>
        <v>31.225032034370997</v>
      </c>
      <c r="Z10" s="68">
        <f t="shared" si="0"/>
        <v>79602000</v>
      </c>
    </row>
    <row r="11" spans="1:26" ht="13.5">
      <c r="A11" s="58" t="s">
        <v>37</v>
      </c>
      <c r="B11" s="19">
        <v>0</v>
      </c>
      <c r="C11" s="19">
        <v>0</v>
      </c>
      <c r="D11" s="59">
        <v>48973098</v>
      </c>
      <c r="E11" s="60">
        <v>48973098</v>
      </c>
      <c r="F11" s="60">
        <v>3507306</v>
      </c>
      <c r="G11" s="60">
        <v>3566106</v>
      </c>
      <c r="H11" s="60">
        <v>3905293</v>
      </c>
      <c r="I11" s="60">
        <v>10978705</v>
      </c>
      <c r="J11" s="60">
        <v>3592092</v>
      </c>
      <c r="K11" s="60">
        <v>5229275</v>
      </c>
      <c r="L11" s="60">
        <v>3799656</v>
      </c>
      <c r="M11" s="60">
        <v>12621023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23599728</v>
      </c>
      <c r="W11" s="60">
        <v>24486549</v>
      </c>
      <c r="X11" s="60">
        <v>-886821</v>
      </c>
      <c r="Y11" s="61">
        <v>-3.62</v>
      </c>
      <c r="Z11" s="62">
        <v>48973098</v>
      </c>
    </row>
    <row r="12" spans="1:26" ht="13.5">
      <c r="A12" s="58" t="s">
        <v>38</v>
      </c>
      <c r="B12" s="19">
        <v>0</v>
      </c>
      <c r="C12" s="19">
        <v>0</v>
      </c>
      <c r="D12" s="59">
        <v>4562552</v>
      </c>
      <c r="E12" s="60">
        <v>4562552</v>
      </c>
      <c r="F12" s="60">
        <v>322269</v>
      </c>
      <c r="G12" s="60">
        <v>322269</v>
      </c>
      <c r="H12" s="60">
        <v>322269</v>
      </c>
      <c r="I12" s="60">
        <v>966807</v>
      </c>
      <c r="J12" s="60">
        <v>331245</v>
      </c>
      <c r="K12" s="60">
        <v>340260</v>
      </c>
      <c r="L12" s="60">
        <v>329613</v>
      </c>
      <c r="M12" s="60">
        <v>1001118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1967925</v>
      </c>
      <c r="W12" s="60">
        <v>2281276</v>
      </c>
      <c r="X12" s="60">
        <v>-313351</v>
      </c>
      <c r="Y12" s="61">
        <v>-13.74</v>
      </c>
      <c r="Z12" s="62">
        <v>4562552</v>
      </c>
    </row>
    <row r="13" spans="1:26" ht="13.5">
      <c r="A13" s="58" t="s">
        <v>278</v>
      </c>
      <c r="B13" s="19">
        <v>0</v>
      </c>
      <c r="C13" s="19">
        <v>0</v>
      </c>
      <c r="D13" s="59">
        <v>827000</v>
      </c>
      <c r="E13" s="60">
        <v>827000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570</v>
      </c>
      <c r="L13" s="60">
        <v>0</v>
      </c>
      <c r="M13" s="60">
        <v>570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570</v>
      </c>
      <c r="W13" s="60">
        <v>413500</v>
      </c>
      <c r="X13" s="60">
        <v>-412930</v>
      </c>
      <c r="Y13" s="61">
        <v>-99.86</v>
      </c>
      <c r="Z13" s="62">
        <v>827000</v>
      </c>
    </row>
    <row r="14" spans="1:26" ht="13.5">
      <c r="A14" s="58" t="s">
        <v>40</v>
      </c>
      <c r="B14" s="19">
        <v>0</v>
      </c>
      <c r="C14" s="19">
        <v>0</v>
      </c>
      <c r="D14" s="59">
        <v>250000</v>
      </c>
      <c r="E14" s="60">
        <v>250000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-7583</v>
      </c>
      <c r="M14" s="60">
        <v>-7583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-7583</v>
      </c>
      <c r="W14" s="60">
        <v>125000</v>
      </c>
      <c r="X14" s="60">
        <v>-132583</v>
      </c>
      <c r="Y14" s="61">
        <v>-106.07</v>
      </c>
      <c r="Z14" s="62">
        <v>250000</v>
      </c>
    </row>
    <row r="15" spans="1:26" ht="13.5">
      <c r="A15" s="58" t="s">
        <v>41</v>
      </c>
      <c r="B15" s="19">
        <v>0</v>
      </c>
      <c r="C15" s="19">
        <v>0</v>
      </c>
      <c r="D15" s="59">
        <v>982000</v>
      </c>
      <c r="E15" s="60">
        <v>982000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491000</v>
      </c>
      <c r="X15" s="60">
        <v>-491000</v>
      </c>
      <c r="Y15" s="61">
        <v>-100</v>
      </c>
      <c r="Z15" s="62">
        <v>982000</v>
      </c>
    </row>
    <row r="16" spans="1:26" ht="13.5">
      <c r="A16" s="69" t="s">
        <v>42</v>
      </c>
      <c r="B16" s="19">
        <v>0</v>
      </c>
      <c r="C16" s="19">
        <v>0</v>
      </c>
      <c r="D16" s="59">
        <v>2278000</v>
      </c>
      <c r="E16" s="60">
        <v>2278000</v>
      </c>
      <c r="F16" s="60">
        <v>41503</v>
      </c>
      <c r="G16" s="60">
        <v>389860</v>
      </c>
      <c r="H16" s="60">
        <v>482130</v>
      </c>
      <c r="I16" s="60">
        <v>913493</v>
      </c>
      <c r="J16" s="60">
        <v>771926</v>
      </c>
      <c r="K16" s="60">
        <v>1655159</v>
      </c>
      <c r="L16" s="60">
        <v>2548464</v>
      </c>
      <c r="M16" s="60">
        <v>4975549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5889042</v>
      </c>
      <c r="W16" s="60">
        <v>1139000</v>
      </c>
      <c r="X16" s="60">
        <v>4750042</v>
      </c>
      <c r="Y16" s="61">
        <v>417.04</v>
      </c>
      <c r="Z16" s="62">
        <v>2278000</v>
      </c>
    </row>
    <row r="17" spans="1:26" ht="13.5">
      <c r="A17" s="58" t="s">
        <v>43</v>
      </c>
      <c r="B17" s="19">
        <v>0</v>
      </c>
      <c r="C17" s="19">
        <v>0</v>
      </c>
      <c r="D17" s="59">
        <v>21729001</v>
      </c>
      <c r="E17" s="60">
        <v>21729001</v>
      </c>
      <c r="F17" s="60">
        <v>1000544</v>
      </c>
      <c r="G17" s="60">
        <v>1126803</v>
      </c>
      <c r="H17" s="60">
        <v>1065033</v>
      </c>
      <c r="I17" s="60">
        <v>3192380</v>
      </c>
      <c r="J17" s="60">
        <v>1476921</v>
      </c>
      <c r="K17" s="60">
        <v>1690769</v>
      </c>
      <c r="L17" s="60">
        <v>1608592</v>
      </c>
      <c r="M17" s="60">
        <v>4776282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7968662</v>
      </c>
      <c r="W17" s="60">
        <v>10864501</v>
      </c>
      <c r="X17" s="60">
        <v>-2895839</v>
      </c>
      <c r="Y17" s="61">
        <v>-26.65</v>
      </c>
      <c r="Z17" s="62">
        <v>21729001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79601651</v>
      </c>
      <c r="E18" s="73">
        <f t="shared" si="1"/>
        <v>79601651</v>
      </c>
      <c r="F18" s="73">
        <f t="shared" si="1"/>
        <v>4871622</v>
      </c>
      <c r="G18" s="73">
        <f t="shared" si="1"/>
        <v>5405038</v>
      </c>
      <c r="H18" s="73">
        <f t="shared" si="1"/>
        <v>5774725</v>
      </c>
      <c r="I18" s="73">
        <f t="shared" si="1"/>
        <v>16051385</v>
      </c>
      <c r="J18" s="73">
        <f t="shared" si="1"/>
        <v>6172184</v>
      </c>
      <c r="K18" s="73">
        <f t="shared" si="1"/>
        <v>8916033</v>
      </c>
      <c r="L18" s="73">
        <f t="shared" si="1"/>
        <v>8278742</v>
      </c>
      <c r="M18" s="73">
        <f t="shared" si="1"/>
        <v>23366959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39418344</v>
      </c>
      <c r="W18" s="73">
        <f t="shared" si="1"/>
        <v>39800826</v>
      </c>
      <c r="X18" s="73">
        <f t="shared" si="1"/>
        <v>-382482</v>
      </c>
      <c r="Y18" s="67">
        <f>+IF(W18&lt;&gt;0,(X18/W18)*100,0)</f>
        <v>-0.9609901060847329</v>
      </c>
      <c r="Z18" s="74">
        <f t="shared" si="1"/>
        <v>79601651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349</v>
      </c>
      <c r="E19" s="77">
        <f t="shared" si="2"/>
        <v>349</v>
      </c>
      <c r="F19" s="77">
        <f t="shared" si="2"/>
        <v>20317749</v>
      </c>
      <c r="G19" s="77">
        <f t="shared" si="2"/>
        <v>-3000993</v>
      </c>
      <c r="H19" s="77">
        <f t="shared" si="2"/>
        <v>-5044614</v>
      </c>
      <c r="I19" s="77">
        <f t="shared" si="2"/>
        <v>12272142</v>
      </c>
      <c r="J19" s="77">
        <f t="shared" si="2"/>
        <v>-2737227</v>
      </c>
      <c r="K19" s="77">
        <f t="shared" si="2"/>
        <v>-8160118</v>
      </c>
      <c r="L19" s="77">
        <f t="shared" si="2"/>
        <v>11435734</v>
      </c>
      <c r="M19" s="77">
        <f t="shared" si="2"/>
        <v>538389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12810531</v>
      </c>
      <c r="W19" s="77">
        <f>IF(E10=E18,0,W10-W18)</f>
        <v>174</v>
      </c>
      <c r="X19" s="77">
        <f t="shared" si="2"/>
        <v>12810357</v>
      </c>
      <c r="Y19" s="78">
        <f>+IF(W19&lt;&gt;0,(X19/W19)*100,0)</f>
        <v>7362274.137931035</v>
      </c>
      <c r="Z19" s="79">
        <f t="shared" si="2"/>
        <v>349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3543000</v>
      </c>
      <c r="K20" s="60">
        <v>0</v>
      </c>
      <c r="L20" s="60">
        <v>0</v>
      </c>
      <c r="M20" s="60">
        <v>3543000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3543000</v>
      </c>
      <c r="W20" s="60">
        <v>0</v>
      </c>
      <c r="X20" s="60">
        <v>3543000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3107000</v>
      </c>
      <c r="E21" s="82">
        <v>3107000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1553500</v>
      </c>
      <c r="X21" s="82">
        <v>-1553500</v>
      </c>
      <c r="Y21" s="83">
        <v>-100</v>
      </c>
      <c r="Z21" s="84">
        <v>3107000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3107349</v>
      </c>
      <c r="E22" s="88">
        <f t="shared" si="3"/>
        <v>3107349</v>
      </c>
      <c r="F22" s="88">
        <f t="shared" si="3"/>
        <v>20317749</v>
      </c>
      <c r="G22" s="88">
        <f t="shared" si="3"/>
        <v>-3000993</v>
      </c>
      <c r="H22" s="88">
        <f t="shared" si="3"/>
        <v>-5044614</v>
      </c>
      <c r="I22" s="88">
        <f t="shared" si="3"/>
        <v>12272142</v>
      </c>
      <c r="J22" s="88">
        <f t="shared" si="3"/>
        <v>805773</v>
      </c>
      <c r="K22" s="88">
        <f t="shared" si="3"/>
        <v>-8160118</v>
      </c>
      <c r="L22" s="88">
        <f t="shared" si="3"/>
        <v>11435734</v>
      </c>
      <c r="M22" s="88">
        <f t="shared" si="3"/>
        <v>4081389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16353531</v>
      </c>
      <c r="W22" s="88">
        <f t="shared" si="3"/>
        <v>1553674</v>
      </c>
      <c r="X22" s="88">
        <f t="shared" si="3"/>
        <v>14799857</v>
      </c>
      <c r="Y22" s="89">
        <f>+IF(W22&lt;&gt;0,(X22/W22)*100,0)</f>
        <v>952.571581940613</v>
      </c>
      <c r="Z22" s="90">
        <f t="shared" si="3"/>
        <v>3107349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3107349</v>
      </c>
      <c r="E24" s="77">
        <f t="shared" si="4"/>
        <v>3107349</v>
      </c>
      <c r="F24" s="77">
        <f t="shared" si="4"/>
        <v>20317749</v>
      </c>
      <c r="G24" s="77">
        <f t="shared" si="4"/>
        <v>-3000993</v>
      </c>
      <c r="H24" s="77">
        <f t="shared" si="4"/>
        <v>-5044614</v>
      </c>
      <c r="I24" s="77">
        <f t="shared" si="4"/>
        <v>12272142</v>
      </c>
      <c r="J24" s="77">
        <f t="shared" si="4"/>
        <v>805773</v>
      </c>
      <c r="K24" s="77">
        <f t="shared" si="4"/>
        <v>-8160118</v>
      </c>
      <c r="L24" s="77">
        <f t="shared" si="4"/>
        <v>11435734</v>
      </c>
      <c r="M24" s="77">
        <f t="shared" si="4"/>
        <v>4081389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16353531</v>
      </c>
      <c r="W24" s="77">
        <f t="shared" si="4"/>
        <v>1553674</v>
      </c>
      <c r="X24" s="77">
        <f t="shared" si="4"/>
        <v>14799857</v>
      </c>
      <c r="Y24" s="78">
        <f>+IF(W24&lt;&gt;0,(X24/W24)*100,0)</f>
        <v>952.571581940613</v>
      </c>
      <c r="Z24" s="79">
        <f t="shared" si="4"/>
        <v>3107349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3107000</v>
      </c>
      <c r="E27" s="100">
        <v>3107000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16550</v>
      </c>
      <c r="L27" s="100">
        <v>190000</v>
      </c>
      <c r="M27" s="100">
        <v>206550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206550</v>
      </c>
      <c r="W27" s="100">
        <v>1553500</v>
      </c>
      <c r="X27" s="100">
        <v>-1346950</v>
      </c>
      <c r="Y27" s="101">
        <v>-86.7</v>
      </c>
      <c r="Z27" s="102">
        <v>3107000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3107000</v>
      </c>
      <c r="E31" s="60">
        <v>3107000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16550</v>
      </c>
      <c r="L31" s="60">
        <v>190000</v>
      </c>
      <c r="M31" s="60">
        <v>206550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206550</v>
      </c>
      <c r="W31" s="60">
        <v>1553500</v>
      </c>
      <c r="X31" s="60">
        <v>-1346950</v>
      </c>
      <c r="Y31" s="61">
        <v>-86.7</v>
      </c>
      <c r="Z31" s="62">
        <v>3107000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3107000</v>
      </c>
      <c r="E32" s="100">
        <f t="shared" si="5"/>
        <v>3107000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16550</v>
      </c>
      <c r="L32" s="100">
        <f t="shared" si="5"/>
        <v>190000</v>
      </c>
      <c r="M32" s="100">
        <f t="shared" si="5"/>
        <v>206550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206550</v>
      </c>
      <c r="W32" s="100">
        <f t="shared" si="5"/>
        <v>1553500</v>
      </c>
      <c r="X32" s="100">
        <f t="shared" si="5"/>
        <v>-1346950</v>
      </c>
      <c r="Y32" s="101">
        <f>+IF(W32&lt;&gt;0,(X32/W32)*100,0)</f>
        <v>-86.70421628580624</v>
      </c>
      <c r="Z32" s="102">
        <f t="shared" si="5"/>
        <v>3107000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40823641</v>
      </c>
      <c r="C35" s="19">
        <v>0</v>
      </c>
      <c r="D35" s="59">
        <v>37500000</v>
      </c>
      <c r="E35" s="60">
        <v>37500000</v>
      </c>
      <c r="F35" s="60">
        <v>0</v>
      </c>
      <c r="G35" s="60">
        <v>13849820</v>
      </c>
      <c r="H35" s="60">
        <v>0</v>
      </c>
      <c r="I35" s="60">
        <v>0</v>
      </c>
      <c r="J35" s="60">
        <v>0</v>
      </c>
      <c r="K35" s="60">
        <v>-1070138</v>
      </c>
      <c r="L35" s="60">
        <v>0</v>
      </c>
      <c r="M35" s="60">
        <v>-1070138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-1070138</v>
      </c>
      <c r="W35" s="60">
        <v>18750000</v>
      </c>
      <c r="X35" s="60">
        <v>-19820138</v>
      </c>
      <c r="Y35" s="61">
        <v>-105.71</v>
      </c>
      <c r="Z35" s="62">
        <v>37500000</v>
      </c>
    </row>
    <row r="36" spans="1:26" ht="13.5">
      <c r="A36" s="58" t="s">
        <v>57</v>
      </c>
      <c r="B36" s="19">
        <v>85778865</v>
      </c>
      <c r="C36" s="19">
        <v>0</v>
      </c>
      <c r="D36" s="59">
        <v>121600000</v>
      </c>
      <c r="E36" s="60">
        <v>121600000</v>
      </c>
      <c r="F36" s="60">
        <v>0</v>
      </c>
      <c r="G36" s="60">
        <v>81311636</v>
      </c>
      <c r="H36" s="60">
        <v>0</v>
      </c>
      <c r="I36" s="60">
        <v>0</v>
      </c>
      <c r="J36" s="60">
        <v>0</v>
      </c>
      <c r="K36" s="60">
        <v>81261227</v>
      </c>
      <c r="L36" s="60">
        <v>0</v>
      </c>
      <c r="M36" s="60">
        <v>81261227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81261227</v>
      </c>
      <c r="W36" s="60">
        <v>60800000</v>
      </c>
      <c r="X36" s="60">
        <v>20461227</v>
      </c>
      <c r="Y36" s="61">
        <v>33.65</v>
      </c>
      <c r="Z36" s="62">
        <v>121600000</v>
      </c>
    </row>
    <row r="37" spans="1:26" ht="13.5">
      <c r="A37" s="58" t="s">
        <v>58</v>
      </c>
      <c r="B37" s="19">
        <v>15864394</v>
      </c>
      <c r="C37" s="19">
        <v>0</v>
      </c>
      <c r="D37" s="59">
        <v>12007000</v>
      </c>
      <c r="E37" s="60">
        <v>12007000</v>
      </c>
      <c r="F37" s="60">
        <v>0</v>
      </c>
      <c r="G37" s="60">
        <v>15415917</v>
      </c>
      <c r="H37" s="60">
        <v>0</v>
      </c>
      <c r="I37" s="60">
        <v>0</v>
      </c>
      <c r="J37" s="60">
        <v>0</v>
      </c>
      <c r="K37" s="60">
        <v>12000264</v>
      </c>
      <c r="L37" s="60">
        <v>0</v>
      </c>
      <c r="M37" s="60">
        <v>12000264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12000264</v>
      </c>
      <c r="W37" s="60">
        <v>6003500</v>
      </c>
      <c r="X37" s="60">
        <v>5996764</v>
      </c>
      <c r="Y37" s="61">
        <v>99.89</v>
      </c>
      <c r="Z37" s="62">
        <v>12007000</v>
      </c>
    </row>
    <row r="38" spans="1:26" ht="13.5">
      <c r="A38" s="58" t="s">
        <v>59</v>
      </c>
      <c r="B38" s="19">
        <v>23335691</v>
      </c>
      <c r="C38" s="19">
        <v>0</v>
      </c>
      <c r="D38" s="59">
        <v>19500000</v>
      </c>
      <c r="E38" s="60">
        <v>19500000</v>
      </c>
      <c r="F38" s="60">
        <v>0</v>
      </c>
      <c r="G38" s="60">
        <v>23292990</v>
      </c>
      <c r="H38" s="60">
        <v>0</v>
      </c>
      <c r="I38" s="60">
        <v>0</v>
      </c>
      <c r="J38" s="60">
        <v>0</v>
      </c>
      <c r="K38" s="60">
        <v>23292990</v>
      </c>
      <c r="L38" s="60">
        <v>0</v>
      </c>
      <c r="M38" s="60">
        <v>23292990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23292990</v>
      </c>
      <c r="W38" s="60">
        <v>9750000</v>
      </c>
      <c r="X38" s="60">
        <v>13542990</v>
      </c>
      <c r="Y38" s="61">
        <v>138.9</v>
      </c>
      <c r="Z38" s="62">
        <v>19500000</v>
      </c>
    </row>
    <row r="39" spans="1:26" ht="13.5">
      <c r="A39" s="58" t="s">
        <v>60</v>
      </c>
      <c r="B39" s="19">
        <v>87402421</v>
      </c>
      <c r="C39" s="19">
        <v>0</v>
      </c>
      <c r="D39" s="59">
        <v>127593000</v>
      </c>
      <c r="E39" s="60">
        <v>127593000</v>
      </c>
      <c r="F39" s="60">
        <v>0</v>
      </c>
      <c r="G39" s="60">
        <v>56452549</v>
      </c>
      <c r="H39" s="60">
        <v>0</v>
      </c>
      <c r="I39" s="60">
        <v>0</v>
      </c>
      <c r="J39" s="60">
        <v>0</v>
      </c>
      <c r="K39" s="60">
        <v>44897835</v>
      </c>
      <c r="L39" s="60">
        <v>0</v>
      </c>
      <c r="M39" s="60">
        <v>44897835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44897835</v>
      </c>
      <c r="W39" s="60">
        <v>63796500</v>
      </c>
      <c r="X39" s="60">
        <v>-18898665</v>
      </c>
      <c r="Y39" s="61">
        <v>-29.62</v>
      </c>
      <c r="Z39" s="62">
        <v>127593000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5993368</v>
      </c>
      <c r="C42" s="19">
        <v>0</v>
      </c>
      <c r="D42" s="59">
        <v>2934996</v>
      </c>
      <c r="E42" s="60">
        <v>2934996</v>
      </c>
      <c r="F42" s="60">
        <v>20248686</v>
      </c>
      <c r="G42" s="60">
        <v>-13133501</v>
      </c>
      <c r="H42" s="60">
        <v>-5713238</v>
      </c>
      <c r="I42" s="60">
        <v>1401947</v>
      </c>
      <c r="J42" s="60">
        <v>3478837</v>
      </c>
      <c r="K42" s="60">
        <v>-4570523</v>
      </c>
      <c r="L42" s="60">
        <v>-1457594</v>
      </c>
      <c r="M42" s="60">
        <v>-2549280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-1147333</v>
      </c>
      <c r="W42" s="60">
        <v>22804080</v>
      </c>
      <c r="X42" s="60">
        <v>-23951413</v>
      </c>
      <c r="Y42" s="61">
        <v>-105.03</v>
      </c>
      <c r="Z42" s="62">
        <v>2934996</v>
      </c>
    </row>
    <row r="43" spans="1:26" ht="13.5">
      <c r="A43" s="58" t="s">
        <v>63</v>
      </c>
      <c r="B43" s="19">
        <v>-1137538</v>
      </c>
      <c r="C43" s="19">
        <v>0</v>
      </c>
      <c r="D43" s="59">
        <v>1000010</v>
      </c>
      <c r="E43" s="60">
        <v>1000010</v>
      </c>
      <c r="F43" s="60">
        <v>0</v>
      </c>
      <c r="G43" s="60">
        <v>40000</v>
      </c>
      <c r="H43" s="60">
        <v>192000</v>
      </c>
      <c r="I43" s="60">
        <v>232000</v>
      </c>
      <c r="J43" s="60">
        <v>259193</v>
      </c>
      <c r="K43" s="60">
        <v>0</v>
      </c>
      <c r="L43" s="60">
        <v>0</v>
      </c>
      <c r="M43" s="60">
        <v>259193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491193</v>
      </c>
      <c r="W43" s="60">
        <v>454550</v>
      </c>
      <c r="X43" s="60">
        <v>36643</v>
      </c>
      <c r="Y43" s="61">
        <v>8.06</v>
      </c>
      <c r="Z43" s="62">
        <v>1000010</v>
      </c>
    </row>
    <row r="44" spans="1:26" ht="13.5">
      <c r="A44" s="58" t="s">
        <v>64</v>
      </c>
      <c r="B44" s="19">
        <v>-34962</v>
      </c>
      <c r="C44" s="19">
        <v>0</v>
      </c>
      <c r="D44" s="59">
        <v>250000</v>
      </c>
      <c r="E44" s="60">
        <v>250000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125000</v>
      </c>
      <c r="X44" s="60">
        <v>-125000</v>
      </c>
      <c r="Y44" s="61">
        <v>-100</v>
      </c>
      <c r="Z44" s="62">
        <v>250000</v>
      </c>
    </row>
    <row r="45" spans="1:26" ht="13.5">
      <c r="A45" s="70" t="s">
        <v>65</v>
      </c>
      <c r="B45" s="22">
        <v>37658659</v>
      </c>
      <c r="C45" s="22">
        <v>0</v>
      </c>
      <c r="D45" s="99">
        <v>32305006</v>
      </c>
      <c r="E45" s="100">
        <v>32305006</v>
      </c>
      <c r="F45" s="100">
        <v>21583982</v>
      </c>
      <c r="G45" s="100">
        <v>8490481</v>
      </c>
      <c r="H45" s="100">
        <v>2969243</v>
      </c>
      <c r="I45" s="100">
        <v>2969243</v>
      </c>
      <c r="J45" s="100">
        <v>6707273</v>
      </c>
      <c r="K45" s="100">
        <v>2136750</v>
      </c>
      <c r="L45" s="100">
        <v>679156</v>
      </c>
      <c r="M45" s="100">
        <v>679156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679156</v>
      </c>
      <c r="W45" s="100">
        <v>51503630</v>
      </c>
      <c r="X45" s="100">
        <v>-50824474</v>
      </c>
      <c r="Y45" s="101">
        <v>-98.68</v>
      </c>
      <c r="Z45" s="102">
        <v>32305006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100385</v>
      </c>
      <c r="C49" s="52">
        <v>0</v>
      </c>
      <c r="D49" s="129">
        <v>132909</v>
      </c>
      <c r="E49" s="54">
        <v>809747</v>
      </c>
      <c r="F49" s="54">
        <v>0</v>
      </c>
      <c r="G49" s="54">
        <v>0</v>
      </c>
      <c r="H49" s="54">
        <v>0</v>
      </c>
      <c r="I49" s="54">
        <v>771150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5571727</v>
      </c>
      <c r="W49" s="54">
        <v>0</v>
      </c>
      <c r="X49" s="54">
        <v>0</v>
      </c>
      <c r="Y49" s="54">
        <v>7385918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-31084</v>
      </c>
      <c r="C51" s="52">
        <v>0</v>
      </c>
      <c r="D51" s="129">
        <v>137971</v>
      </c>
      <c r="E51" s="54">
        <v>21027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59847</v>
      </c>
      <c r="W51" s="54">
        <v>-2748</v>
      </c>
      <c r="X51" s="54">
        <v>0</v>
      </c>
      <c r="Y51" s="54">
        <v>185013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982000</v>
      </c>
      <c r="F40" s="345">
        <f t="shared" si="9"/>
        <v>982000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491000</v>
      </c>
      <c r="Y40" s="345">
        <f t="shared" si="9"/>
        <v>-491000</v>
      </c>
      <c r="Z40" s="336">
        <f>+IF(X40&lt;&gt;0,+(Y40/X40)*100,0)</f>
        <v>-100</v>
      </c>
      <c r="AA40" s="350">
        <f>SUM(AA41:AA49)</f>
        <v>982000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982000</v>
      </c>
      <c r="F49" s="53">
        <v>982000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491000</v>
      </c>
      <c r="Y49" s="53">
        <v>-491000</v>
      </c>
      <c r="Z49" s="94">
        <v>-100</v>
      </c>
      <c r="AA49" s="95">
        <v>982000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982000</v>
      </c>
      <c r="F60" s="264">
        <f t="shared" si="14"/>
        <v>982000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491000</v>
      </c>
      <c r="Y60" s="264">
        <f t="shared" si="14"/>
        <v>-491000</v>
      </c>
      <c r="Z60" s="337">
        <f>+IF(X60&lt;&gt;0,+(Y60/X60)*100,0)</f>
        <v>-100</v>
      </c>
      <c r="AA60" s="232">
        <f>+AA57+AA54+AA51+AA40+AA37+AA34+AA22+AA5</f>
        <v>982000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65724504</v>
      </c>
      <c r="F5" s="100">
        <f t="shared" si="0"/>
        <v>65724504</v>
      </c>
      <c r="G5" s="100">
        <f t="shared" si="0"/>
        <v>25168558</v>
      </c>
      <c r="H5" s="100">
        <f t="shared" si="0"/>
        <v>532962</v>
      </c>
      <c r="I5" s="100">
        <f t="shared" si="0"/>
        <v>601937</v>
      </c>
      <c r="J5" s="100">
        <f t="shared" si="0"/>
        <v>26303457</v>
      </c>
      <c r="K5" s="100">
        <f t="shared" si="0"/>
        <v>1474919</v>
      </c>
      <c r="L5" s="100">
        <f t="shared" si="0"/>
        <v>624825</v>
      </c>
      <c r="M5" s="100">
        <f t="shared" si="0"/>
        <v>-3265025</v>
      </c>
      <c r="N5" s="100">
        <f t="shared" si="0"/>
        <v>-1165281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25138176</v>
      </c>
      <c r="X5" s="100">
        <f t="shared" si="0"/>
        <v>32862253</v>
      </c>
      <c r="Y5" s="100">
        <f t="shared" si="0"/>
        <v>-7724077</v>
      </c>
      <c r="Z5" s="137">
        <f>+IF(X5&lt;&gt;0,+(Y5/X5)*100,0)</f>
        <v>-23.504404886664343</v>
      </c>
      <c r="AA5" s="153">
        <f>SUM(AA6:AA8)</f>
        <v>65724504</v>
      </c>
    </row>
    <row r="6" spans="1:27" ht="13.5">
      <c r="A6" s="138" t="s">
        <v>75</v>
      </c>
      <c r="B6" s="136"/>
      <c r="C6" s="155"/>
      <c r="D6" s="155"/>
      <c r="E6" s="156">
        <v>21101603</v>
      </c>
      <c r="F6" s="60">
        <v>21101603</v>
      </c>
      <c r="G6" s="60">
        <v>31667</v>
      </c>
      <c r="H6" s="60">
        <v>352068</v>
      </c>
      <c r="I6" s="60">
        <v>396214</v>
      </c>
      <c r="J6" s="60">
        <v>779949</v>
      </c>
      <c r="K6" s="60">
        <v>1167813</v>
      </c>
      <c r="L6" s="60">
        <v>392688</v>
      </c>
      <c r="M6" s="60">
        <v>9178381</v>
      </c>
      <c r="N6" s="60">
        <v>10738882</v>
      </c>
      <c r="O6" s="60"/>
      <c r="P6" s="60"/>
      <c r="Q6" s="60"/>
      <c r="R6" s="60"/>
      <c r="S6" s="60"/>
      <c r="T6" s="60"/>
      <c r="U6" s="60"/>
      <c r="V6" s="60"/>
      <c r="W6" s="60">
        <v>11518831</v>
      </c>
      <c r="X6" s="60">
        <v>10550802</v>
      </c>
      <c r="Y6" s="60">
        <v>968029</v>
      </c>
      <c r="Z6" s="140">
        <v>9.17</v>
      </c>
      <c r="AA6" s="155">
        <v>21101603</v>
      </c>
    </row>
    <row r="7" spans="1:27" ht="13.5">
      <c r="A7" s="138" t="s">
        <v>76</v>
      </c>
      <c r="B7" s="136"/>
      <c r="C7" s="157"/>
      <c r="D7" s="157"/>
      <c r="E7" s="158">
        <v>26010157</v>
      </c>
      <c r="F7" s="159">
        <v>26010157</v>
      </c>
      <c r="G7" s="159">
        <v>25127330</v>
      </c>
      <c r="H7" s="159">
        <v>174730</v>
      </c>
      <c r="I7" s="159">
        <v>199369</v>
      </c>
      <c r="J7" s="159">
        <v>25501429</v>
      </c>
      <c r="K7" s="159">
        <v>301379</v>
      </c>
      <c r="L7" s="159">
        <v>225083</v>
      </c>
      <c r="M7" s="159">
        <v>-20143961</v>
      </c>
      <c r="N7" s="159">
        <v>-19617499</v>
      </c>
      <c r="O7" s="159"/>
      <c r="P7" s="159"/>
      <c r="Q7" s="159"/>
      <c r="R7" s="159"/>
      <c r="S7" s="159"/>
      <c r="T7" s="159"/>
      <c r="U7" s="159"/>
      <c r="V7" s="159"/>
      <c r="W7" s="159">
        <v>5883930</v>
      </c>
      <c r="X7" s="159">
        <v>13005079</v>
      </c>
      <c r="Y7" s="159">
        <v>-7121149</v>
      </c>
      <c r="Z7" s="141">
        <v>-54.76</v>
      </c>
      <c r="AA7" s="157">
        <v>26010157</v>
      </c>
    </row>
    <row r="8" spans="1:27" ht="13.5">
      <c r="A8" s="138" t="s">
        <v>77</v>
      </c>
      <c r="B8" s="136"/>
      <c r="C8" s="155"/>
      <c r="D8" s="155"/>
      <c r="E8" s="156">
        <v>18612744</v>
      </c>
      <c r="F8" s="60">
        <v>18612744</v>
      </c>
      <c r="G8" s="60">
        <v>9561</v>
      </c>
      <c r="H8" s="60">
        <v>6164</v>
      </c>
      <c r="I8" s="60">
        <v>6354</v>
      </c>
      <c r="J8" s="60">
        <v>22079</v>
      </c>
      <c r="K8" s="60">
        <v>5727</v>
      </c>
      <c r="L8" s="60">
        <v>7054</v>
      </c>
      <c r="M8" s="60">
        <v>7700555</v>
      </c>
      <c r="N8" s="60">
        <v>7713336</v>
      </c>
      <c r="O8" s="60"/>
      <c r="P8" s="60"/>
      <c r="Q8" s="60"/>
      <c r="R8" s="60"/>
      <c r="S8" s="60"/>
      <c r="T8" s="60"/>
      <c r="U8" s="60"/>
      <c r="V8" s="60"/>
      <c r="W8" s="60">
        <v>7735415</v>
      </c>
      <c r="X8" s="60">
        <v>9306372</v>
      </c>
      <c r="Y8" s="60">
        <v>-1570957</v>
      </c>
      <c r="Z8" s="140">
        <v>-16.88</v>
      </c>
      <c r="AA8" s="155">
        <v>18612744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10889262</v>
      </c>
      <c r="F9" s="100">
        <f t="shared" si="1"/>
        <v>10889262</v>
      </c>
      <c r="G9" s="100">
        <f t="shared" si="1"/>
        <v>3969</v>
      </c>
      <c r="H9" s="100">
        <f t="shared" si="1"/>
        <v>4892</v>
      </c>
      <c r="I9" s="100">
        <f t="shared" si="1"/>
        <v>4582</v>
      </c>
      <c r="J9" s="100">
        <f t="shared" si="1"/>
        <v>13443</v>
      </c>
      <c r="K9" s="100">
        <f t="shared" si="1"/>
        <v>1956627</v>
      </c>
      <c r="L9" s="100">
        <f t="shared" si="1"/>
        <v>87549</v>
      </c>
      <c r="M9" s="100">
        <f t="shared" si="1"/>
        <v>13702003</v>
      </c>
      <c r="N9" s="100">
        <f t="shared" si="1"/>
        <v>15746179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15759622</v>
      </c>
      <c r="X9" s="100">
        <f t="shared" si="1"/>
        <v>5444631</v>
      </c>
      <c r="Y9" s="100">
        <f t="shared" si="1"/>
        <v>10314991</v>
      </c>
      <c r="Z9" s="137">
        <f>+IF(X9&lt;&gt;0,+(Y9/X9)*100,0)</f>
        <v>189.45252671852327</v>
      </c>
      <c r="AA9" s="153">
        <f>SUM(AA10:AA14)</f>
        <v>10889262</v>
      </c>
    </row>
    <row r="10" spans="1:27" ht="13.5">
      <c r="A10" s="138" t="s">
        <v>79</v>
      </c>
      <c r="B10" s="136"/>
      <c r="C10" s="155"/>
      <c r="D10" s="155"/>
      <c r="E10" s="156">
        <v>10889262</v>
      </c>
      <c r="F10" s="60">
        <v>10889262</v>
      </c>
      <c r="G10" s="60">
        <v>2455</v>
      </c>
      <c r="H10" s="60">
        <v>2511</v>
      </c>
      <c r="I10" s="60">
        <v>1969</v>
      </c>
      <c r="J10" s="60">
        <v>6935</v>
      </c>
      <c r="K10" s="60">
        <v>2175</v>
      </c>
      <c r="L10" s="60">
        <v>3675</v>
      </c>
      <c r="M10" s="60">
        <v>2630810</v>
      </c>
      <c r="N10" s="60">
        <v>2636660</v>
      </c>
      <c r="O10" s="60"/>
      <c r="P10" s="60"/>
      <c r="Q10" s="60"/>
      <c r="R10" s="60"/>
      <c r="S10" s="60"/>
      <c r="T10" s="60"/>
      <c r="U10" s="60"/>
      <c r="V10" s="60"/>
      <c r="W10" s="60">
        <v>2643595</v>
      </c>
      <c r="X10" s="60">
        <v>5444631</v>
      </c>
      <c r="Y10" s="60">
        <v>-2801036</v>
      </c>
      <c r="Z10" s="140">
        <v>-51.45</v>
      </c>
      <c r="AA10" s="155">
        <v>10889262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314</v>
      </c>
      <c r="H13" s="60">
        <v>1020</v>
      </c>
      <c r="I13" s="60">
        <v>504</v>
      </c>
      <c r="J13" s="60">
        <v>1838</v>
      </c>
      <c r="K13" s="60">
        <v>1952931</v>
      </c>
      <c r="L13" s="60">
        <v>83874</v>
      </c>
      <c r="M13" s="60">
        <v>5783016</v>
      </c>
      <c r="N13" s="60">
        <v>7819821</v>
      </c>
      <c r="O13" s="60"/>
      <c r="P13" s="60"/>
      <c r="Q13" s="60"/>
      <c r="R13" s="60"/>
      <c r="S13" s="60"/>
      <c r="T13" s="60"/>
      <c r="U13" s="60"/>
      <c r="V13" s="60"/>
      <c r="W13" s="60">
        <v>7821659</v>
      </c>
      <c r="X13" s="60"/>
      <c r="Y13" s="60">
        <v>7821659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>
        <v>1200</v>
      </c>
      <c r="H14" s="159">
        <v>1361</v>
      </c>
      <c r="I14" s="159">
        <v>2109</v>
      </c>
      <c r="J14" s="159">
        <v>4670</v>
      </c>
      <c r="K14" s="159">
        <v>1521</v>
      </c>
      <c r="L14" s="159"/>
      <c r="M14" s="159">
        <v>5288177</v>
      </c>
      <c r="N14" s="159">
        <v>5289698</v>
      </c>
      <c r="O14" s="159"/>
      <c r="P14" s="159"/>
      <c r="Q14" s="159"/>
      <c r="R14" s="159"/>
      <c r="S14" s="159"/>
      <c r="T14" s="159"/>
      <c r="U14" s="159"/>
      <c r="V14" s="159"/>
      <c r="W14" s="159">
        <v>5294368</v>
      </c>
      <c r="X14" s="159"/>
      <c r="Y14" s="159">
        <v>5294368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6095234</v>
      </c>
      <c r="F15" s="100">
        <f t="shared" si="2"/>
        <v>6095234</v>
      </c>
      <c r="G15" s="100">
        <f t="shared" si="2"/>
        <v>16844</v>
      </c>
      <c r="H15" s="100">
        <f t="shared" si="2"/>
        <v>1866191</v>
      </c>
      <c r="I15" s="100">
        <f t="shared" si="2"/>
        <v>123592</v>
      </c>
      <c r="J15" s="100">
        <f t="shared" si="2"/>
        <v>2006627</v>
      </c>
      <c r="K15" s="100">
        <f t="shared" si="2"/>
        <v>3546411</v>
      </c>
      <c r="L15" s="100">
        <f t="shared" si="2"/>
        <v>43541</v>
      </c>
      <c r="M15" s="100">
        <f t="shared" si="2"/>
        <v>9277498</v>
      </c>
      <c r="N15" s="100">
        <f t="shared" si="2"/>
        <v>12867450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14874077</v>
      </c>
      <c r="X15" s="100">
        <f t="shared" si="2"/>
        <v>3047617</v>
      </c>
      <c r="Y15" s="100">
        <f t="shared" si="2"/>
        <v>11826460</v>
      </c>
      <c r="Z15" s="137">
        <f>+IF(X15&lt;&gt;0,+(Y15/X15)*100,0)</f>
        <v>388.0559794751112</v>
      </c>
      <c r="AA15" s="153">
        <f>SUM(AA16:AA18)</f>
        <v>6095234</v>
      </c>
    </row>
    <row r="16" spans="1:27" ht="13.5">
      <c r="A16" s="138" t="s">
        <v>85</v>
      </c>
      <c r="B16" s="136"/>
      <c r="C16" s="155"/>
      <c r="D16" s="155"/>
      <c r="E16" s="156">
        <v>6095234</v>
      </c>
      <c r="F16" s="60">
        <v>6095234</v>
      </c>
      <c r="G16" s="60">
        <v>777</v>
      </c>
      <c r="H16" s="60">
        <v>1866191</v>
      </c>
      <c r="I16" s="60">
        <v>369</v>
      </c>
      <c r="J16" s="60">
        <v>1867337</v>
      </c>
      <c r="K16" s="60">
        <v>3546411</v>
      </c>
      <c r="L16" s="60">
        <v>43541</v>
      </c>
      <c r="M16" s="60">
        <v>9277498</v>
      </c>
      <c r="N16" s="60">
        <v>12867450</v>
      </c>
      <c r="O16" s="60"/>
      <c r="P16" s="60"/>
      <c r="Q16" s="60"/>
      <c r="R16" s="60"/>
      <c r="S16" s="60"/>
      <c r="T16" s="60"/>
      <c r="U16" s="60"/>
      <c r="V16" s="60"/>
      <c r="W16" s="60">
        <v>14734787</v>
      </c>
      <c r="X16" s="60">
        <v>3047617</v>
      </c>
      <c r="Y16" s="60">
        <v>11687170</v>
      </c>
      <c r="Z16" s="140">
        <v>383.49</v>
      </c>
      <c r="AA16" s="155">
        <v>6095234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16067</v>
      </c>
      <c r="H17" s="60"/>
      <c r="I17" s="60">
        <v>123223</v>
      </c>
      <c r="J17" s="60">
        <v>139290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139290</v>
      </c>
      <c r="X17" s="60"/>
      <c r="Y17" s="60">
        <v>139290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82709000</v>
      </c>
      <c r="F25" s="73">
        <f t="shared" si="4"/>
        <v>82709000</v>
      </c>
      <c r="G25" s="73">
        <f t="shared" si="4"/>
        <v>25189371</v>
      </c>
      <c r="H25" s="73">
        <f t="shared" si="4"/>
        <v>2404045</v>
      </c>
      <c r="I25" s="73">
        <f t="shared" si="4"/>
        <v>730111</v>
      </c>
      <c r="J25" s="73">
        <f t="shared" si="4"/>
        <v>28323527</v>
      </c>
      <c r="K25" s="73">
        <f t="shared" si="4"/>
        <v>6977957</v>
      </c>
      <c r="L25" s="73">
        <f t="shared" si="4"/>
        <v>755915</v>
      </c>
      <c r="M25" s="73">
        <f t="shared" si="4"/>
        <v>19714476</v>
      </c>
      <c r="N25" s="73">
        <f t="shared" si="4"/>
        <v>27448348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55771875</v>
      </c>
      <c r="X25" s="73">
        <f t="shared" si="4"/>
        <v>41354501</v>
      </c>
      <c r="Y25" s="73">
        <f t="shared" si="4"/>
        <v>14417374</v>
      </c>
      <c r="Z25" s="170">
        <f>+IF(X25&lt;&gt;0,+(Y25/X25)*100,0)</f>
        <v>34.862889531661864</v>
      </c>
      <c r="AA25" s="168">
        <f>+AA5+AA9+AA15+AA19+AA24</f>
        <v>82709000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55365348</v>
      </c>
      <c r="F28" s="100">
        <f t="shared" si="5"/>
        <v>55365348</v>
      </c>
      <c r="G28" s="100">
        <f t="shared" si="5"/>
        <v>3249475</v>
      </c>
      <c r="H28" s="100">
        <f t="shared" si="5"/>
        <v>3493928</v>
      </c>
      <c r="I28" s="100">
        <f t="shared" si="5"/>
        <v>3596219</v>
      </c>
      <c r="J28" s="100">
        <f t="shared" si="5"/>
        <v>10339622</v>
      </c>
      <c r="K28" s="100">
        <f t="shared" si="5"/>
        <v>4006986</v>
      </c>
      <c r="L28" s="100">
        <f t="shared" si="5"/>
        <v>5094929</v>
      </c>
      <c r="M28" s="100">
        <f t="shared" si="5"/>
        <v>3971099</v>
      </c>
      <c r="N28" s="100">
        <f t="shared" si="5"/>
        <v>13073014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23412636</v>
      </c>
      <c r="X28" s="100">
        <f t="shared" si="5"/>
        <v>27682675</v>
      </c>
      <c r="Y28" s="100">
        <f t="shared" si="5"/>
        <v>-4270039</v>
      </c>
      <c r="Z28" s="137">
        <f>+IF(X28&lt;&gt;0,+(Y28/X28)*100,0)</f>
        <v>-15.424950804067889</v>
      </c>
      <c r="AA28" s="153">
        <f>SUM(AA29:AA31)</f>
        <v>55365348</v>
      </c>
    </row>
    <row r="29" spans="1:27" ht="13.5">
      <c r="A29" s="138" t="s">
        <v>75</v>
      </c>
      <c r="B29" s="136"/>
      <c r="C29" s="155"/>
      <c r="D29" s="155"/>
      <c r="E29" s="156">
        <v>21052319</v>
      </c>
      <c r="F29" s="60">
        <v>21052319</v>
      </c>
      <c r="G29" s="60">
        <v>1760118</v>
      </c>
      <c r="H29" s="60">
        <v>1705560</v>
      </c>
      <c r="I29" s="60">
        <v>1832438</v>
      </c>
      <c r="J29" s="60">
        <v>5298116</v>
      </c>
      <c r="K29" s="60">
        <v>1816436</v>
      </c>
      <c r="L29" s="60">
        <v>2044490</v>
      </c>
      <c r="M29" s="60">
        <v>947216</v>
      </c>
      <c r="N29" s="60">
        <v>4808142</v>
      </c>
      <c r="O29" s="60"/>
      <c r="P29" s="60"/>
      <c r="Q29" s="60"/>
      <c r="R29" s="60"/>
      <c r="S29" s="60"/>
      <c r="T29" s="60"/>
      <c r="U29" s="60"/>
      <c r="V29" s="60"/>
      <c r="W29" s="60">
        <v>10106258</v>
      </c>
      <c r="X29" s="60">
        <v>10526160</v>
      </c>
      <c r="Y29" s="60">
        <v>-419902</v>
      </c>
      <c r="Z29" s="140">
        <v>-3.99</v>
      </c>
      <c r="AA29" s="155">
        <v>21052319</v>
      </c>
    </row>
    <row r="30" spans="1:27" ht="13.5">
      <c r="A30" s="138" t="s">
        <v>76</v>
      </c>
      <c r="B30" s="136"/>
      <c r="C30" s="157"/>
      <c r="D30" s="157"/>
      <c r="E30" s="158">
        <v>18052717</v>
      </c>
      <c r="F30" s="159">
        <v>18052717</v>
      </c>
      <c r="G30" s="159">
        <v>589947</v>
      </c>
      <c r="H30" s="159">
        <v>559798</v>
      </c>
      <c r="I30" s="159">
        <v>778459</v>
      </c>
      <c r="J30" s="159">
        <v>1928204</v>
      </c>
      <c r="K30" s="159">
        <v>1084374</v>
      </c>
      <c r="L30" s="159">
        <v>1466041</v>
      </c>
      <c r="M30" s="159">
        <v>1552370</v>
      </c>
      <c r="N30" s="159">
        <v>4102785</v>
      </c>
      <c r="O30" s="159"/>
      <c r="P30" s="159"/>
      <c r="Q30" s="159"/>
      <c r="R30" s="159"/>
      <c r="S30" s="159"/>
      <c r="T30" s="159"/>
      <c r="U30" s="159"/>
      <c r="V30" s="159"/>
      <c r="W30" s="159">
        <v>6030989</v>
      </c>
      <c r="X30" s="159">
        <v>9026359</v>
      </c>
      <c r="Y30" s="159">
        <v>-2995370</v>
      </c>
      <c r="Z30" s="141">
        <v>-33.18</v>
      </c>
      <c r="AA30" s="157">
        <v>18052717</v>
      </c>
    </row>
    <row r="31" spans="1:27" ht="13.5">
      <c r="A31" s="138" t="s">
        <v>77</v>
      </c>
      <c r="B31" s="136"/>
      <c r="C31" s="155"/>
      <c r="D31" s="155"/>
      <c r="E31" s="156">
        <v>16260312</v>
      </c>
      <c r="F31" s="60">
        <v>16260312</v>
      </c>
      <c r="G31" s="60">
        <v>899410</v>
      </c>
      <c r="H31" s="60">
        <v>1228570</v>
      </c>
      <c r="I31" s="60">
        <v>985322</v>
      </c>
      <c r="J31" s="60">
        <v>3113302</v>
      </c>
      <c r="K31" s="60">
        <v>1106176</v>
      </c>
      <c r="L31" s="60">
        <v>1584398</v>
      </c>
      <c r="M31" s="60">
        <v>1471513</v>
      </c>
      <c r="N31" s="60">
        <v>4162087</v>
      </c>
      <c r="O31" s="60"/>
      <c r="P31" s="60"/>
      <c r="Q31" s="60"/>
      <c r="R31" s="60"/>
      <c r="S31" s="60"/>
      <c r="T31" s="60"/>
      <c r="U31" s="60"/>
      <c r="V31" s="60"/>
      <c r="W31" s="60">
        <v>7275389</v>
      </c>
      <c r="X31" s="60">
        <v>8130156</v>
      </c>
      <c r="Y31" s="60">
        <v>-854767</v>
      </c>
      <c r="Z31" s="140">
        <v>-10.51</v>
      </c>
      <c r="AA31" s="155">
        <v>16260312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13153101</v>
      </c>
      <c r="F32" s="100">
        <f t="shared" si="6"/>
        <v>13153101</v>
      </c>
      <c r="G32" s="100">
        <f t="shared" si="6"/>
        <v>867156</v>
      </c>
      <c r="H32" s="100">
        <f t="shared" si="6"/>
        <v>1024411</v>
      </c>
      <c r="I32" s="100">
        <f t="shared" si="6"/>
        <v>1158557</v>
      </c>
      <c r="J32" s="100">
        <f t="shared" si="6"/>
        <v>3050124</v>
      </c>
      <c r="K32" s="100">
        <f t="shared" si="6"/>
        <v>1213973</v>
      </c>
      <c r="L32" s="100">
        <f t="shared" si="6"/>
        <v>1299412</v>
      </c>
      <c r="M32" s="100">
        <f t="shared" si="6"/>
        <v>991071</v>
      </c>
      <c r="N32" s="100">
        <f t="shared" si="6"/>
        <v>3504456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6554580</v>
      </c>
      <c r="X32" s="100">
        <f t="shared" si="6"/>
        <v>6576551</v>
      </c>
      <c r="Y32" s="100">
        <f t="shared" si="6"/>
        <v>-21971</v>
      </c>
      <c r="Z32" s="137">
        <f>+IF(X32&lt;&gt;0,+(Y32/X32)*100,0)</f>
        <v>-0.33408088829539984</v>
      </c>
      <c r="AA32" s="153">
        <f>SUM(AA33:AA37)</f>
        <v>13153101</v>
      </c>
    </row>
    <row r="33" spans="1:27" ht="13.5">
      <c r="A33" s="138" t="s">
        <v>79</v>
      </c>
      <c r="B33" s="136"/>
      <c r="C33" s="155"/>
      <c r="D33" s="155"/>
      <c r="E33" s="156">
        <v>10609261</v>
      </c>
      <c r="F33" s="60">
        <v>10609261</v>
      </c>
      <c r="G33" s="60">
        <v>204977</v>
      </c>
      <c r="H33" s="60">
        <v>212550</v>
      </c>
      <c r="I33" s="60">
        <v>250919</v>
      </c>
      <c r="J33" s="60">
        <v>668446</v>
      </c>
      <c r="K33" s="60">
        <v>399406</v>
      </c>
      <c r="L33" s="60">
        <v>1139035</v>
      </c>
      <c r="M33" s="60">
        <v>239544</v>
      </c>
      <c r="N33" s="60">
        <v>1777985</v>
      </c>
      <c r="O33" s="60"/>
      <c r="P33" s="60"/>
      <c r="Q33" s="60"/>
      <c r="R33" s="60"/>
      <c r="S33" s="60"/>
      <c r="T33" s="60"/>
      <c r="U33" s="60"/>
      <c r="V33" s="60"/>
      <c r="W33" s="60">
        <v>2446431</v>
      </c>
      <c r="X33" s="60">
        <v>5304631</v>
      </c>
      <c r="Y33" s="60">
        <v>-2858200</v>
      </c>
      <c r="Z33" s="140">
        <v>-53.88</v>
      </c>
      <c r="AA33" s="155">
        <v>10609261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2543840</v>
      </c>
      <c r="F36" s="60">
        <v>2543840</v>
      </c>
      <c r="G36" s="60">
        <v>151598</v>
      </c>
      <c r="H36" s="60">
        <v>261884</v>
      </c>
      <c r="I36" s="60">
        <v>300694</v>
      </c>
      <c r="J36" s="60">
        <v>714176</v>
      </c>
      <c r="K36" s="60">
        <v>256102</v>
      </c>
      <c r="L36" s="60">
        <v>160377</v>
      </c>
      <c r="M36" s="60">
        <v>176631</v>
      </c>
      <c r="N36" s="60">
        <v>593110</v>
      </c>
      <c r="O36" s="60"/>
      <c r="P36" s="60"/>
      <c r="Q36" s="60"/>
      <c r="R36" s="60"/>
      <c r="S36" s="60"/>
      <c r="T36" s="60"/>
      <c r="U36" s="60"/>
      <c r="V36" s="60"/>
      <c r="W36" s="60">
        <v>1307286</v>
      </c>
      <c r="X36" s="60">
        <v>1271920</v>
      </c>
      <c r="Y36" s="60">
        <v>35366</v>
      </c>
      <c r="Z36" s="140">
        <v>2.78</v>
      </c>
      <c r="AA36" s="155">
        <v>2543840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510581</v>
      </c>
      <c r="H37" s="159">
        <v>549977</v>
      </c>
      <c r="I37" s="159">
        <v>606944</v>
      </c>
      <c r="J37" s="159">
        <v>1667502</v>
      </c>
      <c r="K37" s="159">
        <v>558465</v>
      </c>
      <c r="L37" s="159"/>
      <c r="M37" s="159">
        <v>574896</v>
      </c>
      <c r="N37" s="159">
        <v>1133361</v>
      </c>
      <c r="O37" s="159"/>
      <c r="P37" s="159"/>
      <c r="Q37" s="159"/>
      <c r="R37" s="159"/>
      <c r="S37" s="159"/>
      <c r="T37" s="159"/>
      <c r="U37" s="159"/>
      <c r="V37" s="159"/>
      <c r="W37" s="159">
        <v>2800863</v>
      </c>
      <c r="X37" s="159"/>
      <c r="Y37" s="159">
        <v>2800863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11083202</v>
      </c>
      <c r="F38" s="100">
        <f t="shared" si="7"/>
        <v>11083202</v>
      </c>
      <c r="G38" s="100">
        <f t="shared" si="7"/>
        <v>754991</v>
      </c>
      <c r="H38" s="100">
        <f t="shared" si="7"/>
        <v>886699</v>
      </c>
      <c r="I38" s="100">
        <f t="shared" si="7"/>
        <v>1019949</v>
      </c>
      <c r="J38" s="100">
        <f t="shared" si="7"/>
        <v>2661639</v>
      </c>
      <c r="K38" s="100">
        <f t="shared" si="7"/>
        <v>951225</v>
      </c>
      <c r="L38" s="100">
        <f t="shared" si="7"/>
        <v>2521692</v>
      </c>
      <c r="M38" s="100">
        <f t="shared" si="7"/>
        <v>3316572</v>
      </c>
      <c r="N38" s="100">
        <f t="shared" si="7"/>
        <v>6789489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9451128</v>
      </c>
      <c r="X38" s="100">
        <f t="shared" si="7"/>
        <v>5541601</v>
      </c>
      <c r="Y38" s="100">
        <f t="shared" si="7"/>
        <v>3909527</v>
      </c>
      <c r="Z38" s="137">
        <f>+IF(X38&lt;&gt;0,+(Y38/X38)*100,0)</f>
        <v>70.54869161457131</v>
      </c>
      <c r="AA38" s="153">
        <f>SUM(AA39:AA41)</f>
        <v>11083202</v>
      </c>
    </row>
    <row r="39" spans="1:27" ht="13.5">
      <c r="A39" s="138" t="s">
        <v>85</v>
      </c>
      <c r="B39" s="136"/>
      <c r="C39" s="155"/>
      <c r="D39" s="155"/>
      <c r="E39" s="156">
        <v>11083202</v>
      </c>
      <c r="F39" s="60">
        <v>11083202</v>
      </c>
      <c r="G39" s="60">
        <v>737935</v>
      </c>
      <c r="H39" s="60">
        <v>826651</v>
      </c>
      <c r="I39" s="60">
        <v>1002893</v>
      </c>
      <c r="J39" s="60">
        <v>2567479</v>
      </c>
      <c r="K39" s="60">
        <v>934169</v>
      </c>
      <c r="L39" s="60">
        <v>2521692</v>
      </c>
      <c r="M39" s="60">
        <v>3299516</v>
      </c>
      <c r="N39" s="60">
        <v>6755377</v>
      </c>
      <c r="O39" s="60"/>
      <c r="P39" s="60"/>
      <c r="Q39" s="60"/>
      <c r="R39" s="60"/>
      <c r="S39" s="60"/>
      <c r="T39" s="60"/>
      <c r="U39" s="60"/>
      <c r="V39" s="60"/>
      <c r="W39" s="60">
        <v>9322856</v>
      </c>
      <c r="X39" s="60">
        <v>5541601</v>
      </c>
      <c r="Y39" s="60">
        <v>3781255</v>
      </c>
      <c r="Z39" s="140">
        <v>68.23</v>
      </c>
      <c r="AA39" s="155">
        <v>11083202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17056</v>
      </c>
      <c r="H40" s="60">
        <v>60048</v>
      </c>
      <c r="I40" s="60">
        <v>17056</v>
      </c>
      <c r="J40" s="60">
        <v>94160</v>
      </c>
      <c r="K40" s="60">
        <v>17056</v>
      </c>
      <c r="L40" s="60"/>
      <c r="M40" s="60">
        <v>17056</v>
      </c>
      <c r="N40" s="60">
        <v>34112</v>
      </c>
      <c r="O40" s="60"/>
      <c r="P40" s="60"/>
      <c r="Q40" s="60"/>
      <c r="R40" s="60"/>
      <c r="S40" s="60"/>
      <c r="T40" s="60"/>
      <c r="U40" s="60"/>
      <c r="V40" s="60"/>
      <c r="W40" s="60">
        <v>128272</v>
      </c>
      <c r="X40" s="60"/>
      <c r="Y40" s="60">
        <v>128272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79601651</v>
      </c>
      <c r="F48" s="73">
        <f t="shared" si="9"/>
        <v>79601651</v>
      </c>
      <c r="G48" s="73">
        <f t="shared" si="9"/>
        <v>4871622</v>
      </c>
      <c r="H48" s="73">
        <f t="shared" si="9"/>
        <v>5405038</v>
      </c>
      <c r="I48" s="73">
        <f t="shared" si="9"/>
        <v>5774725</v>
      </c>
      <c r="J48" s="73">
        <f t="shared" si="9"/>
        <v>16051385</v>
      </c>
      <c r="K48" s="73">
        <f t="shared" si="9"/>
        <v>6172184</v>
      </c>
      <c r="L48" s="73">
        <f t="shared" si="9"/>
        <v>8916033</v>
      </c>
      <c r="M48" s="73">
        <f t="shared" si="9"/>
        <v>8278742</v>
      </c>
      <c r="N48" s="73">
        <f t="shared" si="9"/>
        <v>23366959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39418344</v>
      </c>
      <c r="X48" s="73">
        <f t="shared" si="9"/>
        <v>39800827</v>
      </c>
      <c r="Y48" s="73">
        <f t="shared" si="9"/>
        <v>-382483</v>
      </c>
      <c r="Z48" s="170">
        <f>+IF(X48&lt;&gt;0,+(Y48/X48)*100,0)</f>
        <v>-0.9609925944503616</v>
      </c>
      <c r="AA48" s="168">
        <f>+AA28+AA32+AA38+AA42+AA47</f>
        <v>79601651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3107349</v>
      </c>
      <c r="F49" s="173">
        <f t="shared" si="10"/>
        <v>3107349</v>
      </c>
      <c r="G49" s="173">
        <f t="shared" si="10"/>
        <v>20317749</v>
      </c>
      <c r="H49" s="173">
        <f t="shared" si="10"/>
        <v>-3000993</v>
      </c>
      <c r="I49" s="173">
        <f t="shared" si="10"/>
        <v>-5044614</v>
      </c>
      <c r="J49" s="173">
        <f t="shared" si="10"/>
        <v>12272142</v>
      </c>
      <c r="K49" s="173">
        <f t="shared" si="10"/>
        <v>805773</v>
      </c>
      <c r="L49" s="173">
        <f t="shared" si="10"/>
        <v>-8160118</v>
      </c>
      <c r="M49" s="173">
        <f t="shared" si="10"/>
        <v>11435734</v>
      </c>
      <c r="N49" s="173">
        <f t="shared" si="10"/>
        <v>4081389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16353531</v>
      </c>
      <c r="X49" s="173">
        <f>IF(F25=F48,0,X25-X48)</f>
        <v>1553674</v>
      </c>
      <c r="Y49" s="173">
        <f t="shared" si="10"/>
        <v>14799857</v>
      </c>
      <c r="Z49" s="174">
        <f>+IF(X49&lt;&gt;0,+(Y49/X49)*100,0)</f>
        <v>952.571581940613</v>
      </c>
      <c r="AA49" s="171">
        <f>+AA25-AA48</f>
        <v>3107349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5082</v>
      </c>
      <c r="H12" s="60">
        <v>5082</v>
      </c>
      <c r="I12" s="60">
        <v>5082</v>
      </c>
      <c r="J12" s="60">
        <v>15246</v>
      </c>
      <c r="K12" s="60">
        <v>5324</v>
      </c>
      <c r="L12" s="60">
        <v>5324</v>
      </c>
      <c r="M12" s="60">
        <v>5324</v>
      </c>
      <c r="N12" s="60">
        <v>15972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31218</v>
      </c>
      <c r="X12" s="60">
        <v>0</v>
      </c>
      <c r="Y12" s="60">
        <v>31218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1000000</v>
      </c>
      <c r="F13" s="60">
        <v>1000000</v>
      </c>
      <c r="G13" s="60">
        <v>404</v>
      </c>
      <c r="H13" s="60">
        <v>141364</v>
      </c>
      <c r="I13" s="60">
        <v>161924</v>
      </c>
      <c r="J13" s="60">
        <v>303692</v>
      </c>
      <c r="K13" s="60">
        <v>174032</v>
      </c>
      <c r="L13" s="60">
        <v>159149</v>
      </c>
      <c r="M13" s="60">
        <v>139603</v>
      </c>
      <c r="N13" s="60">
        <v>472784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776476</v>
      </c>
      <c r="X13" s="60">
        <v>500000</v>
      </c>
      <c r="Y13" s="60">
        <v>276476</v>
      </c>
      <c r="Z13" s="140">
        <v>55.3</v>
      </c>
      <c r="AA13" s="155">
        <v>1000000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67214000</v>
      </c>
      <c r="F19" s="60">
        <v>67214000</v>
      </c>
      <c r="G19" s="60">
        <v>25125587</v>
      </c>
      <c r="H19" s="60">
        <v>2197427</v>
      </c>
      <c r="I19" s="60">
        <v>211497</v>
      </c>
      <c r="J19" s="60">
        <v>27534511</v>
      </c>
      <c r="K19" s="60">
        <v>2330568</v>
      </c>
      <c r="L19" s="60">
        <v>528896</v>
      </c>
      <c r="M19" s="60">
        <v>19551401</v>
      </c>
      <c r="N19" s="60">
        <v>22410865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49945376</v>
      </c>
      <c r="X19" s="60">
        <v>33607000</v>
      </c>
      <c r="Y19" s="60">
        <v>16338376</v>
      </c>
      <c r="Z19" s="140">
        <v>48.62</v>
      </c>
      <c r="AA19" s="155">
        <v>67214000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11388000</v>
      </c>
      <c r="F20" s="54">
        <v>11388000</v>
      </c>
      <c r="G20" s="54">
        <v>58298</v>
      </c>
      <c r="H20" s="54">
        <v>20172</v>
      </c>
      <c r="I20" s="54">
        <v>159608</v>
      </c>
      <c r="J20" s="54">
        <v>238078</v>
      </c>
      <c r="K20" s="54">
        <v>665840</v>
      </c>
      <c r="L20" s="54">
        <v>62546</v>
      </c>
      <c r="M20" s="54">
        <v>18148</v>
      </c>
      <c r="N20" s="54">
        <v>746534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984612</v>
      </c>
      <c r="X20" s="54">
        <v>5694000</v>
      </c>
      <c r="Y20" s="54">
        <v>-4709388</v>
      </c>
      <c r="Z20" s="184">
        <v>-82.71</v>
      </c>
      <c r="AA20" s="130">
        <v>11388000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40000</v>
      </c>
      <c r="I21" s="82">
        <v>192000</v>
      </c>
      <c r="J21" s="60">
        <v>232000</v>
      </c>
      <c r="K21" s="60">
        <v>259193</v>
      </c>
      <c r="L21" s="60">
        <v>0</v>
      </c>
      <c r="M21" s="60">
        <v>0</v>
      </c>
      <c r="N21" s="60">
        <v>259193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491193</v>
      </c>
      <c r="X21" s="60">
        <v>0</v>
      </c>
      <c r="Y21" s="60">
        <v>491193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79602000</v>
      </c>
      <c r="F22" s="190">
        <f t="shared" si="0"/>
        <v>79602000</v>
      </c>
      <c r="G22" s="190">
        <f t="shared" si="0"/>
        <v>25189371</v>
      </c>
      <c r="H22" s="190">
        <f t="shared" si="0"/>
        <v>2404045</v>
      </c>
      <c r="I22" s="190">
        <f t="shared" si="0"/>
        <v>730111</v>
      </c>
      <c r="J22" s="190">
        <f t="shared" si="0"/>
        <v>28323527</v>
      </c>
      <c r="K22" s="190">
        <f t="shared" si="0"/>
        <v>3434957</v>
      </c>
      <c r="L22" s="190">
        <f t="shared" si="0"/>
        <v>755915</v>
      </c>
      <c r="M22" s="190">
        <f t="shared" si="0"/>
        <v>19714476</v>
      </c>
      <c r="N22" s="190">
        <f t="shared" si="0"/>
        <v>23905348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52228875</v>
      </c>
      <c r="X22" s="190">
        <f t="shared" si="0"/>
        <v>39801000</v>
      </c>
      <c r="Y22" s="190">
        <f t="shared" si="0"/>
        <v>12427875</v>
      </c>
      <c r="Z22" s="191">
        <f>+IF(X22&lt;&gt;0,+(Y22/X22)*100,0)</f>
        <v>31.225032034370997</v>
      </c>
      <c r="AA22" s="188">
        <f>SUM(AA5:AA21)</f>
        <v>79602000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48973098</v>
      </c>
      <c r="F25" s="60">
        <v>48973098</v>
      </c>
      <c r="G25" s="60">
        <v>3507306</v>
      </c>
      <c r="H25" s="60">
        <v>3566106</v>
      </c>
      <c r="I25" s="60">
        <v>3905293</v>
      </c>
      <c r="J25" s="60">
        <v>10978705</v>
      </c>
      <c r="K25" s="60">
        <v>3592092</v>
      </c>
      <c r="L25" s="60">
        <v>5229275</v>
      </c>
      <c r="M25" s="60">
        <v>3799656</v>
      </c>
      <c r="N25" s="60">
        <v>12621023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23599728</v>
      </c>
      <c r="X25" s="60">
        <v>24486549</v>
      </c>
      <c r="Y25" s="60">
        <v>-886821</v>
      </c>
      <c r="Z25" s="140">
        <v>-3.62</v>
      </c>
      <c r="AA25" s="155">
        <v>48973098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4562552</v>
      </c>
      <c r="F26" s="60">
        <v>4562552</v>
      </c>
      <c r="G26" s="60">
        <v>322269</v>
      </c>
      <c r="H26" s="60">
        <v>322269</v>
      </c>
      <c r="I26" s="60">
        <v>322269</v>
      </c>
      <c r="J26" s="60">
        <v>966807</v>
      </c>
      <c r="K26" s="60">
        <v>331245</v>
      </c>
      <c r="L26" s="60">
        <v>340260</v>
      </c>
      <c r="M26" s="60">
        <v>329613</v>
      </c>
      <c r="N26" s="60">
        <v>1001118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1967925</v>
      </c>
      <c r="X26" s="60">
        <v>2281276</v>
      </c>
      <c r="Y26" s="60">
        <v>-313351</v>
      </c>
      <c r="Z26" s="140">
        <v>-13.74</v>
      </c>
      <c r="AA26" s="155">
        <v>4562552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222881</v>
      </c>
      <c r="M27" s="60">
        <v>22317</v>
      </c>
      <c r="N27" s="60">
        <v>245198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245198</v>
      </c>
      <c r="X27" s="60">
        <v>0</v>
      </c>
      <c r="Y27" s="60">
        <v>245198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827000</v>
      </c>
      <c r="F28" s="60">
        <v>827000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570</v>
      </c>
      <c r="M28" s="60">
        <v>0</v>
      </c>
      <c r="N28" s="60">
        <v>570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570</v>
      </c>
      <c r="X28" s="60">
        <v>413500</v>
      </c>
      <c r="Y28" s="60">
        <v>-412930</v>
      </c>
      <c r="Z28" s="140">
        <v>-99.86</v>
      </c>
      <c r="AA28" s="155">
        <v>827000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250000</v>
      </c>
      <c r="F29" s="60">
        <v>250000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-7583</v>
      </c>
      <c r="N29" s="60">
        <v>-7583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-7583</v>
      </c>
      <c r="X29" s="60">
        <v>125000</v>
      </c>
      <c r="Y29" s="60">
        <v>-132583</v>
      </c>
      <c r="Z29" s="140">
        <v>-106.07</v>
      </c>
      <c r="AA29" s="155">
        <v>250000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982000</v>
      </c>
      <c r="F31" s="60">
        <v>982000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491000</v>
      </c>
      <c r="Y31" s="60">
        <v>-491000</v>
      </c>
      <c r="Z31" s="140">
        <v>-100</v>
      </c>
      <c r="AA31" s="155">
        <v>982000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4715000</v>
      </c>
      <c r="F32" s="60">
        <v>4715000</v>
      </c>
      <c r="G32" s="60">
        <v>-76159</v>
      </c>
      <c r="H32" s="60">
        <v>93895</v>
      </c>
      <c r="I32" s="60">
        <v>106688</v>
      </c>
      <c r="J32" s="60">
        <v>124424</v>
      </c>
      <c r="K32" s="60">
        <v>73777</v>
      </c>
      <c r="L32" s="60">
        <v>261661</v>
      </c>
      <c r="M32" s="60">
        <v>81047</v>
      </c>
      <c r="N32" s="60">
        <v>416485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540909</v>
      </c>
      <c r="X32" s="60">
        <v>2357500</v>
      </c>
      <c r="Y32" s="60">
        <v>-1816591</v>
      </c>
      <c r="Z32" s="140">
        <v>-77.06</v>
      </c>
      <c r="AA32" s="155">
        <v>4715000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2278000</v>
      </c>
      <c r="F33" s="60">
        <v>2278000</v>
      </c>
      <c r="G33" s="60">
        <v>41503</v>
      </c>
      <c r="H33" s="60">
        <v>389860</v>
      </c>
      <c r="I33" s="60">
        <v>482130</v>
      </c>
      <c r="J33" s="60">
        <v>913493</v>
      </c>
      <c r="K33" s="60">
        <v>771926</v>
      </c>
      <c r="L33" s="60">
        <v>1655159</v>
      </c>
      <c r="M33" s="60">
        <v>2548464</v>
      </c>
      <c r="N33" s="60">
        <v>4975549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5889042</v>
      </c>
      <c r="X33" s="60">
        <v>1139000</v>
      </c>
      <c r="Y33" s="60">
        <v>4750042</v>
      </c>
      <c r="Z33" s="140">
        <v>417.04</v>
      </c>
      <c r="AA33" s="155">
        <v>2278000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17014001</v>
      </c>
      <c r="F34" s="60">
        <v>17014001</v>
      </c>
      <c r="G34" s="60">
        <v>1076703</v>
      </c>
      <c r="H34" s="60">
        <v>1032908</v>
      </c>
      <c r="I34" s="60">
        <v>958345</v>
      </c>
      <c r="J34" s="60">
        <v>3067956</v>
      </c>
      <c r="K34" s="60">
        <v>1403144</v>
      </c>
      <c r="L34" s="60">
        <v>1206227</v>
      </c>
      <c r="M34" s="60">
        <v>1505228</v>
      </c>
      <c r="N34" s="60">
        <v>4114599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7182555</v>
      </c>
      <c r="X34" s="60">
        <v>8507001</v>
      </c>
      <c r="Y34" s="60">
        <v>-1324446</v>
      </c>
      <c r="Z34" s="140">
        <v>-15.57</v>
      </c>
      <c r="AA34" s="155">
        <v>17014001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79601651</v>
      </c>
      <c r="F36" s="190">
        <f t="shared" si="1"/>
        <v>79601651</v>
      </c>
      <c r="G36" s="190">
        <f t="shared" si="1"/>
        <v>4871622</v>
      </c>
      <c r="H36" s="190">
        <f t="shared" si="1"/>
        <v>5405038</v>
      </c>
      <c r="I36" s="190">
        <f t="shared" si="1"/>
        <v>5774725</v>
      </c>
      <c r="J36" s="190">
        <f t="shared" si="1"/>
        <v>16051385</v>
      </c>
      <c r="K36" s="190">
        <f t="shared" si="1"/>
        <v>6172184</v>
      </c>
      <c r="L36" s="190">
        <f t="shared" si="1"/>
        <v>8916033</v>
      </c>
      <c r="M36" s="190">
        <f t="shared" si="1"/>
        <v>8278742</v>
      </c>
      <c r="N36" s="190">
        <f t="shared" si="1"/>
        <v>23366959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39418344</v>
      </c>
      <c r="X36" s="190">
        <f t="shared" si="1"/>
        <v>39800826</v>
      </c>
      <c r="Y36" s="190">
        <f t="shared" si="1"/>
        <v>-382482</v>
      </c>
      <c r="Z36" s="191">
        <f>+IF(X36&lt;&gt;0,+(Y36/X36)*100,0)</f>
        <v>-0.9609901060847329</v>
      </c>
      <c r="AA36" s="188">
        <f>SUM(AA25:AA35)</f>
        <v>79601651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349</v>
      </c>
      <c r="F38" s="106">
        <f t="shared" si="2"/>
        <v>349</v>
      </c>
      <c r="G38" s="106">
        <f t="shared" si="2"/>
        <v>20317749</v>
      </c>
      <c r="H38" s="106">
        <f t="shared" si="2"/>
        <v>-3000993</v>
      </c>
      <c r="I38" s="106">
        <f t="shared" si="2"/>
        <v>-5044614</v>
      </c>
      <c r="J38" s="106">
        <f t="shared" si="2"/>
        <v>12272142</v>
      </c>
      <c r="K38" s="106">
        <f t="shared" si="2"/>
        <v>-2737227</v>
      </c>
      <c r="L38" s="106">
        <f t="shared" si="2"/>
        <v>-8160118</v>
      </c>
      <c r="M38" s="106">
        <f t="shared" si="2"/>
        <v>11435734</v>
      </c>
      <c r="N38" s="106">
        <f t="shared" si="2"/>
        <v>538389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12810531</v>
      </c>
      <c r="X38" s="106">
        <f>IF(F22=F36,0,X22-X36)</f>
        <v>174</v>
      </c>
      <c r="Y38" s="106">
        <f t="shared" si="2"/>
        <v>12810357</v>
      </c>
      <c r="Z38" s="201">
        <f>+IF(X38&lt;&gt;0,+(Y38/X38)*100,0)</f>
        <v>7362274.137931035</v>
      </c>
      <c r="AA38" s="199">
        <f>+AA22-AA36</f>
        <v>349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3543000</v>
      </c>
      <c r="L39" s="60">
        <v>0</v>
      </c>
      <c r="M39" s="60">
        <v>0</v>
      </c>
      <c r="N39" s="60">
        <v>3543000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3543000</v>
      </c>
      <c r="X39" s="60">
        <v>0</v>
      </c>
      <c r="Y39" s="60">
        <v>3543000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3107000</v>
      </c>
      <c r="F41" s="60">
        <v>3107000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1553500</v>
      </c>
      <c r="Y41" s="202">
        <v>-1553500</v>
      </c>
      <c r="Z41" s="203">
        <v>-100</v>
      </c>
      <c r="AA41" s="204">
        <v>3107000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3107349</v>
      </c>
      <c r="F42" s="88">
        <f t="shared" si="3"/>
        <v>3107349</v>
      </c>
      <c r="G42" s="88">
        <f t="shared" si="3"/>
        <v>20317749</v>
      </c>
      <c r="H42" s="88">
        <f t="shared" si="3"/>
        <v>-3000993</v>
      </c>
      <c r="I42" s="88">
        <f t="shared" si="3"/>
        <v>-5044614</v>
      </c>
      <c r="J42" s="88">
        <f t="shared" si="3"/>
        <v>12272142</v>
      </c>
      <c r="K42" s="88">
        <f t="shared" si="3"/>
        <v>805773</v>
      </c>
      <c r="L42" s="88">
        <f t="shared" si="3"/>
        <v>-8160118</v>
      </c>
      <c r="M42" s="88">
        <f t="shared" si="3"/>
        <v>11435734</v>
      </c>
      <c r="N42" s="88">
        <f t="shared" si="3"/>
        <v>4081389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16353531</v>
      </c>
      <c r="X42" s="88">
        <f t="shared" si="3"/>
        <v>1553674</v>
      </c>
      <c r="Y42" s="88">
        <f t="shared" si="3"/>
        <v>14799857</v>
      </c>
      <c r="Z42" s="208">
        <f>+IF(X42&lt;&gt;0,+(Y42/X42)*100,0)</f>
        <v>952.571581940613</v>
      </c>
      <c r="AA42" s="206">
        <f>SUM(AA38:AA41)</f>
        <v>3107349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3107349</v>
      </c>
      <c r="F44" s="77">
        <f t="shared" si="4"/>
        <v>3107349</v>
      </c>
      <c r="G44" s="77">
        <f t="shared" si="4"/>
        <v>20317749</v>
      </c>
      <c r="H44" s="77">
        <f t="shared" si="4"/>
        <v>-3000993</v>
      </c>
      <c r="I44" s="77">
        <f t="shared" si="4"/>
        <v>-5044614</v>
      </c>
      <c r="J44" s="77">
        <f t="shared" si="4"/>
        <v>12272142</v>
      </c>
      <c r="K44" s="77">
        <f t="shared" si="4"/>
        <v>805773</v>
      </c>
      <c r="L44" s="77">
        <f t="shared" si="4"/>
        <v>-8160118</v>
      </c>
      <c r="M44" s="77">
        <f t="shared" si="4"/>
        <v>11435734</v>
      </c>
      <c r="N44" s="77">
        <f t="shared" si="4"/>
        <v>4081389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16353531</v>
      </c>
      <c r="X44" s="77">
        <f t="shared" si="4"/>
        <v>1553674</v>
      </c>
      <c r="Y44" s="77">
        <f t="shared" si="4"/>
        <v>14799857</v>
      </c>
      <c r="Z44" s="212">
        <f>+IF(X44&lt;&gt;0,+(Y44/X44)*100,0)</f>
        <v>952.571581940613</v>
      </c>
      <c r="AA44" s="210">
        <f>+AA42-AA43</f>
        <v>3107349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3107349</v>
      </c>
      <c r="F46" s="88">
        <f t="shared" si="5"/>
        <v>3107349</v>
      </c>
      <c r="G46" s="88">
        <f t="shared" si="5"/>
        <v>20317749</v>
      </c>
      <c r="H46" s="88">
        <f t="shared" si="5"/>
        <v>-3000993</v>
      </c>
      <c r="I46" s="88">
        <f t="shared" si="5"/>
        <v>-5044614</v>
      </c>
      <c r="J46" s="88">
        <f t="shared" si="5"/>
        <v>12272142</v>
      </c>
      <c r="K46" s="88">
        <f t="shared" si="5"/>
        <v>805773</v>
      </c>
      <c r="L46" s="88">
        <f t="shared" si="5"/>
        <v>-8160118</v>
      </c>
      <c r="M46" s="88">
        <f t="shared" si="5"/>
        <v>11435734</v>
      </c>
      <c r="N46" s="88">
        <f t="shared" si="5"/>
        <v>4081389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16353531</v>
      </c>
      <c r="X46" s="88">
        <f t="shared" si="5"/>
        <v>1553674</v>
      </c>
      <c r="Y46" s="88">
        <f t="shared" si="5"/>
        <v>14799857</v>
      </c>
      <c r="Z46" s="208">
        <f>+IF(X46&lt;&gt;0,+(Y46/X46)*100,0)</f>
        <v>952.571581940613</v>
      </c>
      <c r="AA46" s="206">
        <f>SUM(AA44:AA45)</f>
        <v>3107349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3107349</v>
      </c>
      <c r="F48" s="219">
        <f t="shared" si="6"/>
        <v>3107349</v>
      </c>
      <c r="G48" s="219">
        <f t="shared" si="6"/>
        <v>20317749</v>
      </c>
      <c r="H48" s="220">
        <f t="shared" si="6"/>
        <v>-3000993</v>
      </c>
      <c r="I48" s="220">
        <f t="shared" si="6"/>
        <v>-5044614</v>
      </c>
      <c r="J48" s="220">
        <f t="shared" si="6"/>
        <v>12272142</v>
      </c>
      <c r="K48" s="220">
        <f t="shared" si="6"/>
        <v>805773</v>
      </c>
      <c r="L48" s="220">
        <f t="shared" si="6"/>
        <v>-8160118</v>
      </c>
      <c r="M48" s="219">
        <f t="shared" si="6"/>
        <v>11435734</v>
      </c>
      <c r="N48" s="219">
        <f t="shared" si="6"/>
        <v>4081389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16353531</v>
      </c>
      <c r="X48" s="220">
        <f t="shared" si="6"/>
        <v>1553674</v>
      </c>
      <c r="Y48" s="220">
        <f t="shared" si="6"/>
        <v>14799857</v>
      </c>
      <c r="Z48" s="221">
        <f>+IF(X48&lt;&gt;0,+(Y48/X48)*100,0)</f>
        <v>952.571581940613</v>
      </c>
      <c r="AA48" s="222">
        <f>SUM(AA46:AA47)</f>
        <v>3107349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2707000</v>
      </c>
      <c r="F5" s="100">
        <f t="shared" si="0"/>
        <v>2707000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13800</v>
      </c>
      <c r="M5" s="100">
        <f t="shared" si="0"/>
        <v>190000</v>
      </c>
      <c r="N5" s="100">
        <f t="shared" si="0"/>
        <v>203800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203800</v>
      </c>
      <c r="X5" s="100">
        <f t="shared" si="0"/>
        <v>1353500</v>
      </c>
      <c r="Y5" s="100">
        <f t="shared" si="0"/>
        <v>-1149700</v>
      </c>
      <c r="Z5" s="137">
        <f>+IF(X5&lt;&gt;0,+(Y5/X5)*100,0)</f>
        <v>-84.94274104174363</v>
      </c>
      <c r="AA5" s="153">
        <f>SUM(AA6:AA8)</f>
        <v>2707000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>
        <v>13800</v>
      </c>
      <c r="M6" s="60"/>
      <c r="N6" s="60">
        <v>13800</v>
      </c>
      <c r="O6" s="60"/>
      <c r="P6" s="60"/>
      <c r="Q6" s="60"/>
      <c r="R6" s="60"/>
      <c r="S6" s="60"/>
      <c r="T6" s="60"/>
      <c r="U6" s="60"/>
      <c r="V6" s="60"/>
      <c r="W6" s="60">
        <v>13800</v>
      </c>
      <c r="X6" s="60"/>
      <c r="Y6" s="60">
        <v>13800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2707000</v>
      </c>
      <c r="F8" s="60">
        <v>2707000</v>
      </c>
      <c r="G8" s="60"/>
      <c r="H8" s="60"/>
      <c r="I8" s="60"/>
      <c r="J8" s="60"/>
      <c r="K8" s="60"/>
      <c r="L8" s="60"/>
      <c r="M8" s="60">
        <v>190000</v>
      </c>
      <c r="N8" s="60">
        <v>190000</v>
      </c>
      <c r="O8" s="60"/>
      <c r="P8" s="60"/>
      <c r="Q8" s="60"/>
      <c r="R8" s="60"/>
      <c r="S8" s="60"/>
      <c r="T8" s="60"/>
      <c r="U8" s="60"/>
      <c r="V8" s="60"/>
      <c r="W8" s="60">
        <v>190000</v>
      </c>
      <c r="X8" s="60">
        <v>1353500</v>
      </c>
      <c r="Y8" s="60">
        <v>-1163500</v>
      </c>
      <c r="Z8" s="140">
        <v>-85.96</v>
      </c>
      <c r="AA8" s="62">
        <v>2707000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400000</v>
      </c>
      <c r="F15" s="100">
        <f t="shared" si="2"/>
        <v>400000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2750</v>
      </c>
      <c r="M15" s="100">
        <f t="shared" si="2"/>
        <v>0</v>
      </c>
      <c r="N15" s="100">
        <f t="shared" si="2"/>
        <v>2750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2750</v>
      </c>
      <c r="X15" s="100">
        <f t="shared" si="2"/>
        <v>200000</v>
      </c>
      <c r="Y15" s="100">
        <f t="shared" si="2"/>
        <v>-197250</v>
      </c>
      <c r="Z15" s="137">
        <f>+IF(X15&lt;&gt;0,+(Y15/X15)*100,0)</f>
        <v>-98.625</v>
      </c>
      <c r="AA15" s="102">
        <f>SUM(AA16:AA18)</f>
        <v>400000</v>
      </c>
    </row>
    <row r="16" spans="1:27" ht="13.5">
      <c r="A16" s="138" t="s">
        <v>85</v>
      </c>
      <c r="B16" s="136"/>
      <c r="C16" s="155"/>
      <c r="D16" s="155"/>
      <c r="E16" s="156">
        <v>400000</v>
      </c>
      <c r="F16" s="60">
        <v>400000</v>
      </c>
      <c r="G16" s="60"/>
      <c r="H16" s="60"/>
      <c r="I16" s="60"/>
      <c r="J16" s="60"/>
      <c r="K16" s="60"/>
      <c r="L16" s="60">
        <v>2750</v>
      </c>
      <c r="M16" s="60"/>
      <c r="N16" s="60">
        <v>2750</v>
      </c>
      <c r="O16" s="60"/>
      <c r="P16" s="60"/>
      <c r="Q16" s="60"/>
      <c r="R16" s="60"/>
      <c r="S16" s="60"/>
      <c r="T16" s="60"/>
      <c r="U16" s="60"/>
      <c r="V16" s="60"/>
      <c r="W16" s="60">
        <v>2750</v>
      </c>
      <c r="X16" s="60">
        <v>200000</v>
      </c>
      <c r="Y16" s="60">
        <v>-197250</v>
      </c>
      <c r="Z16" s="140">
        <v>-98.63</v>
      </c>
      <c r="AA16" s="62">
        <v>400000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3107000</v>
      </c>
      <c r="F25" s="219">
        <f t="shared" si="4"/>
        <v>3107000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16550</v>
      </c>
      <c r="M25" s="219">
        <f t="shared" si="4"/>
        <v>190000</v>
      </c>
      <c r="N25" s="219">
        <f t="shared" si="4"/>
        <v>206550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206550</v>
      </c>
      <c r="X25" s="219">
        <f t="shared" si="4"/>
        <v>1553500</v>
      </c>
      <c r="Y25" s="219">
        <f t="shared" si="4"/>
        <v>-1346950</v>
      </c>
      <c r="Z25" s="231">
        <f>+IF(X25&lt;&gt;0,+(Y25/X25)*100,0)</f>
        <v>-86.70421628580624</v>
      </c>
      <c r="AA25" s="232">
        <f>+AA5+AA9+AA15+AA19+AA24</f>
        <v>3107000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3107000</v>
      </c>
      <c r="F35" s="60">
        <v>3107000</v>
      </c>
      <c r="G35" s="60"/>
      <c r="H35" s="60"/>
      <c r="I35" s="60"/>
      <c r="J35" s="60"/>
      <c r="K35" s="60"/>
      <c r="L35" s="60">
        <v>16550</v>
      </c>
      <c r="M35" s="60">
        <v>190000</v>
      </c>
      <c r="N35" s="60">
        <v>206550</v>
      </c>
      <c r="O35" s="60"/>
      <c r="P35" s="60"/>
      <c r="Q35" s="60"/>
      <c r="R35" s="60"/>
      <c r="S35" s="60"/>
      <c r="T35" s="60"/>
      <c r="U35" s="60"/>
      <c r="V35" s="60"/>
      <c r="W35" s="60">
        <v>206550</v>
      </c>
      <c r="X35" s="60">
        <v>1553500</v>
      </c>
      <c r="Y35" s="60">
        <v>-1346950</v>
      </c>
      <c r="Z35" s="140">
        <v>-86.7</v>
      </c>
      <c r="AA35" s="62">
        <v>3107000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3107000</v>
      </c>
      <c r="F36" s="220">
        <f t="shared" si="6"/>
        <v>3107000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16550</v>
      </c>
      <c r="M36" s="220">
        <f t="shared" si="6"/>
        <v>190000</v>
      </c>
      <c r="N36" s="220">
        <f t="shared" si="6"/>
        <v>206550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206550</v>
      </c>
      <c r="X36" s="220">
        <f t="shared" si="6"/>
        <v>1553500</v>
      </c>
      <c r="Y36" s="220">
        <f t="shared" si="6"/>
        <v>-1346950</v>
      </c>
      <c r="Z36" s="221">
        <f>+IF(X36&lt;&gt;0,+(Y36/X36)*100,0)</f>
        <v>-86.70421628580624</v>
      </c>
      <c r="AA36" s="239">
        <f>SUM(AA32:AA35)</f>
        <v>3107000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37658659</v>
      </c>
      <c r="D6" s="155"/>
      <c r="E6" s="59"/>
      <c r="F6" s="60"/>
      <c r="G6" s="60"/>
      <c r="H6" s="60">
        <v>465329</v>
      </c>
      <c r="I6" s="60"/>
      <c r="J6" s="60"/>
      <c r="K6" s="60"/>
      <c r="L6" s="60">
        <v>773148</v>
      </c>
      <c r="M6" s="60"/>
      <c r="N6" s="60">
        <v>773148</v>
      </c>
      <c r="O6" s="60"/>
      <c r="P6" s="60"/>
      <c r="Q6" s="60"/>
      <c r="R6" s="60"/>
      <c r="S6" s="60"/>
      <c r="T6" s="60"/>
      <c r="U6" s="60"/>
      <c r="V6" s="60"/>
      <c r="W6" s="60">
        <v>773148</v>
      </c>
      <c r="X6" s="60"/>
      <c r="Y6" s="60">
        <v>773148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36000000</v>
      </c>
      <c r="F7" s="60">
        <v>36000000</v>
      </c>
      <c r="G7" s="60"/>
      <c r="H7" s="60">
        <v>10548697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18000000</v>
      </c>
      <c r="Y7" s="60">
        <v>-18000000</v>
      </c>
      <c r="Z7" s="140">
        <v>-100</v>
      </c>
      <c r="AA7" s="62">
        <v>36000000</v>
      </c>
    </row>
    <row r="8" spans="1:27" ht="13.5">
      <c r="A8" s="249" t="s">
        <v>145</v>
      </c>
      <c r="B8" s="182"/>
      <c r="C8" s="155">
        <v>3012479</v>
      </c>
      <c r="D8" s="155"/>
      <c r="E8" s="59"/>
      <c r="F8" s="60"/>
      <c r="G8" s="60"/>
      <c r="H8" s="60">
        <v>1558541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152503</v>
      </c>
      <c r="D9" s="155"/>
      <c r="E9" s="59">
        <v>1500000</v>
      </c>
      <c r="F9" s="60">
        <v>1500000</v>
      </c>
      <c r="G9" s="60"/>
      <c r="H9" s="60">
        <v>1277253</v>
      </c>
      <c r="I9" s="60"/>
      <c r="J9" s="60"/>
      <c r="K9" s="60"/>
      <c r="L9" s="60">
        <v>-1843286</v>
      </c>
      <c r="M9" s="60"/>
      <c r="N9" s="60">
        <v>-1843286</v>
      </c>
      <c r="O9" s="60"/>
      <c r="P9" s="60"/>
      <c r="Q9" s="60"/>
      <c r="R9" s="60"/>
      <c r="S9" s="60"/>
      <c r="T9" s="60"/>
      <c r="U9" s="60"/>
      <c r="V9" s="60"/>
      <c r="W9" s="60">
        <v>-1843286</v>
      </c>
      <c r="X9" s="60">
        <v>750000</v>
      </c>
      <c r="Y9" s="60">
        <v>-2593286</v>
      </c>
      <c r="Z9" s="140">
        <v>-345.77</v>
      </c>
      <c r="AA9" s="62">
        <v>1500000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40823641</v>
      </c>
      <c r="D12" s="168">
        <f>SUM(D6:D11)</f>
        <v>0</v>
      </c>
      <c r="E12" s="72">
        <f t="shared" si="0"/>
        <v>37500000</v>
      </c>
      <c r="F12" s="73">
        <f t="shared" si="0"/>
        <v>37500000</v>
      </c>
      <c r="G12" s="73">
        <f t="shared" si="0"/>
        <v>0</v>
      </c>
      <c r="H12" s="73">
        <f t="shared" si="0"/>
        <v>13849820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-1070138</v>
      </c>
      <c r="M12" s="73">
        <f t="shared" si="0"/>
        <v>0</v>
      </c>
      <c r="N12" s="73">
        <f t="shared" si="0"/>
        <v>-1070138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-1070138</v>
      </c>
      <c r="X12" s="73">
        <f t="shared" si="0"/>
        <v>18750000</v>
      </c>
      <c r="Y12" s="73">
        <f t="shared" si="0"/>
        <v>-19820138</v>
      </c>
      <c r="Z12" s="170">
        <f>+IF(X12&lt;&gt;0,+(Y12/X12)*100,0)</f>
        <v>-105.70740266666667</v>
      </c>
      <c r="AA12" s="74">
        <f>SUM(AA6:AA11)</f>
        <v>37500000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>
        <v>540139</v>
      </c>
      <c r="M15" s="60"/>
      <c r="N15" s="60">
        <v>540139</v>
      </c>
      <c r="O15" s="60"/>
      <c r="P15" s="60"/>
      <c r="Q15" s="60"/>
      <c r="R15" s="60"/>
      <c r="S15" s="60"/>
      <c r="T15" s="60"/>
      <c r="U15" s="60"/>
      <c r="V15" s="60"/>
      <c r="W15" s="60">
        <v>540139</v>
      </c>
      <c r="X15" s="60"/>
      <c r="Y15" s="60">
        <v>540139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5730000</v>
      </c>
      <c r="D17" s="155"/>
      <c r="E17" s="59">
        <v>1600000</v>
      </c>
      <c r="F17" s="60">
        <v>1600000</v>
      </c>
      <c r="G17" s="60"/>
      <c r="H17" s="60">
        <v>5730000</v>
      </c>
      <c r="I17" s="60"/>
      <c r="J17" s="60"/>
      <c r="K17" s="60"/>
      <c r="L17" s="60">
        <v>5730000</v>
      </c>
      <c r="M17" s="60"/>
      <c r="N17" s="60">
        <v>5730000</v>
      </c>
      <c r="O17" s="60"/>
      <c r="P17" s="60"/>
      <c r="Q17" s="60"/>
      <c r="R17" s="60"/>
      <c r="S17" s="60"/>
      <c r="T17" s="60"/>
      <c r="U17" s="60"/>
      <c r="V17" s="60"/>
      <c r="W17" s="60">
        <v>5730000</v>
      </c>
      <c r="X17" s="60">
        <v>800000</v>
      </c>
      <c r="Y17" s="60">
        <v>4930000</v>
      </c>
      <c r="Z17" s="140">
        <v>616.25</v>
      </c>
      <c r="AA17" s="62">
        <v>1600000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75856570</v>
      </c>
      <c r="D19" s="155"/>
      <c r="E19" s="59">
        <v>120000000</v>
      </c>
      <c r="F19" s="60">
        <v>120000000</v>
      </c>
      <c r="G19" s="60"/>
      <c r="H19" s="60">
        <v>74764089</v>
      </c>
      <c r="I19" s="60"/>
      <c r="J19" s="60"/>
      <c r="K19" s="60"/>
      <c r="L19" s="60">
        <v>74713740</v>
      </c>
      <c r="M19" s="60"/>
      <c r="N19" s="60">
        <v>74713740</v>
      </c>
      <c r="O19" s="60"/>
      <c r="P19" s="60"/>
      <c r="Q19" s="60"/>
      <c r="R19" s="60"/>
      <c r="S19" s="60"/>
      <c r="T19" s="60"/>
      <c r="U19" s="60"/>
      <c r="V19" s="60"/>
      <c r="W19" s="60">
        <v>74713740</v>
      </c>
      <c r="X19" s="60">
        <v>60000000</v>
      </c>
      <c r="Y19" s="60">
        <v>14713740</v>
      </c>
      <c r="Z19" s="140">
        <v>24.52</v>
      </c>
      <c r="AA19" s="62">
        <v>120000000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3234500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397906</v>
      </c>
      <c r="D22" s="155"/>
      <c r="E22" s="59"/>
      <c r="F22" s="60"/>
      <c r="G22" s="60"/>
      <c r="H22" s="60">
        <v>277408</v>
      </c>
      <c r="I22" s="60"/>
      <c r="J22" s="60"/>
      <c r="K22" s="60"/>
      <c r="L22" s="60">
        <v>277348</v>
      </c>
      <c r="M22" s="60"/>
      <c r="N22" s="60">
        <v>277348</v>
      </c>
      <c r="O22" s="60"/>
      <c r="P22" s="60"/>
      <c r="Q22" s="60"/>
      <c r="R22" s="60"/>
      <c r="S22" s="60"/>
      <c r="T22" s="60"/>
      <c r="U22" s="60"/>
      <c r="V22" s="60"/>
      <c r="W22" s="60">
        <v>277348</v>
      </c>
      <c r="X22" s="60"/>
      <c r="Y22" s="60">
        <v>277348</v>
      </c>
      <c r="Z22" s="140"/>
      <c r="AA22" s="62"/>
    </row>
    <row r="23" spans="1:27" ht="13.5">
      <c r="A23" s="249" t="s">
        <v>158</v>
      </c>
      <c r="B23" s="182"/>
      <c r="C23" s="155">
        <v>559889</v>
      </c>
      <c r="D23" s="155"/>
      <c r="E23" s="59"/>
      <c r="F23" s="60"/>
      <c r="G23" s="159"/>
      <c r="H23" s="159">
        <v>540139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85778865</v>
      </c>
      <c r="D24" s="168">
        <f>SUM(D15:D23)</f>
        <v>0</v>
      </c>
      <c r="E24" s="76">
        <f t="shared" si="1"/>
        <v>121600000</v>
      </c>
      <c r="F24" s="77">
        <f t="shared" si="1"/>
        <v>121600000</v>
      </c>
      <c r="G24" s="77">
        <f t="shared" si="1"/>
        <v>0</v>
      </c>
      <c r="H24" s="77">
        <f t="shared" si="1"/>
        <v>81311636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81261227</v>
      </c>
      <c r="M24" s="77">
        <f t="shared" si="1"/>
        <v>0</v>
      </c>
      <c r="N24" s="77">
        <f t="shared" si="1"/>
        <v>81261227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81261227</v>
      </c>
      <c r="X24" s="77">
        <f t="shared" si="1"/>
        <v>60800000</v>
      </c>
      <c r="Y24" s="77">
        <f t="shared" si="1"/>
        <v>20461227</v>
      </c>
      <c r="Z24" s="212">
        <f>+IF(X24&lt;&gt;0,+(Y24/X24)*100,0)</f>
        <v>33.653333881578945</v>
      </c>
      <c r="AA24" s="79">
        <f>SUM(AA15:AA23)</f>
        <v>121600000</v>
      </c>
    </row>
    <row r="25" spans="1:27" ht="13.5">
      <c r="A25" s="250" t="s">
        <v>159</v>
      </c>
      <c r="B25" s="251"/>
      <c r="C25" s="168">
        <f aca="true" t="shared" si="2" ref="C25:Y25">+C12+C24</f>
        <v>126602506</v>
      </c>
      <c r="D25" s="168">
        <f>+D12+D24</f>
        <v>0</v>
      </c>
      <c r="E25" s="72">
        <f t="shared" si="2"/>
        <v>159100000</v>
      </c>
      <c r="F25" s="73">
        <f t="shared" si="2"/>
        <v>159100000</v>
      </c>
      <c r="G25" s="73">
        <f t="shared" si="2"/>
        <v>0</v>
      </c>
      <c r="H25" s="73">
        <f t="shared" si="2"/>
        <v>95161456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80191089</v>
      </c>
      <c r="M25" s="73">
        <f t="shared" si="2"/>
        <v>0</v>
      </c>
      <c r="N25" s="73">
        <f t="shared" si="2"/>
        <v>80191089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80191089</v>
      </c>
      <c r="X25" s="73">
        <f t="shared" si="2"/>
        <v>79550000</v>
      </c>
      <c r="Y25" s="73">
        <f t="shared" si="2"/>
        <v>641089</v>
      </c>
      <c r="Z25" s="170">
        <f>+IF(X25&lt;&gt;0,+(Y25/X25)*100,0)</f>
        <v>0.8058944060339409</v>
      </c>
      <c r="AA25" s="74">
        <f>+AA12+AA24</f>
        <v>159100000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358483</v>
      </c>
      <c r="M29" s="60"/>
      <c r="N29" s="60">
        <v>358483</v>
      </c>
      <c r="O29" s="60"/>
      <c r="P29" s="60"/>
      <c r="Q29" s="60"/>
      <c r="R29" s="60"/>
      <c r="S29" s="60"/>
      <c r="T29" s="60"/>
      <c r="U29" s="60"/>
      <c r="V29" s="60"/>
      <c r="W29" s="60">
        <v>358483</v>
      </c>
      <c r="X29" s="60"/>
      <c r="Y29" s="60">
        <v>358483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147000</v>
      </c>
      <c r="F30" s="60">
        <v>147000</v>
      </c>
      <c r="G30" s="60"/>
      <c r="H30" s="60">
        <v>167493</v>
      </c>
      <c r="I30" s="60"/>
      <c r="J30" s="60"/>
      <c r="K30" s="60"/>
      <c r="L30" s="60">
        <v>-278728</v>
      </c>
      <c r="M30" s="60"/>
      <c r="N30" s="60">
        <v>-278728</v>
      </c>
      <c r="O30" s="60"/>
      <c r="P30" s="60"/>
      <c r="Q30" s="60"/>
      <c r="R30" s="60"/>
      <c r="S30" s="60"/>
      <c r="T30" s="60"/>
      <c r="U30" s="60"/>
      <c r="V30" s="60"/>
      <c r="W30" s="60">
        <v>-278728</v>
      </c>
      <c r="X30" s="60">
        <v>73500</v>
      </c>
      <c r="Y30" s="60">
        <v>-352228</v>
      </c>
      <c r="Z30" s="140">
        <v>-479.22</v>
      </c>
      <c r="AA30" s="62">
        <v>147000</v>
      </c>
    </row>
    <row r="31" spans="1:27" ht="13.5">
      <c r="A31" s="249" t="s">
        <v>163</v>
      </c>
      <c r="B31" s="182"/>
      <c r="C31" s="155">
        <v>3722149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10756594</v>
      </c>
      <c r="D32" s="155"/>
      <c r="E32" s="59">
        <v>11860000</v>
      </c>
      <c r="F32" s="60">
        <v>11860000</v>
      </c>
      <c r="G32" s="60"/>
      <c r="H32" s="60">
        <v>13862773</v>
      </c>
      <c r="I32" s="60"/>
      <c r="J32" s="60"/>
      <c r="K32" s="60"/>
      <c r="L32" s="60">
        <v>10534858</v>
      </c>
      <c r="M32" s="60"/>
      <c r="N32" s="60">
        <v>10534858</v>
      </c>
      <c r="O32" s="60"/>
      <c r="P32" s="60"/>
      <c r="Q32" s="60"/>
      <c r="R32" s="60"/>
      <c r="S32" s="60"/>
      <c r="T32" s="60"/>
      <c r="U32" s="60"/>
      <c r="V32" s="60"/>
      <c r="W32" s="60">
        <v>10534858</v>
      </c>
      <c r="X32" s="60">
        <v>5930000</v>
      </c>
      <c r="Y32" s="60">
        <v>4604858</v>
      </c>
      <c r="Z32" s="140">
        <v>77.65</v>
      </c>
      <c r="AA32" s="62">
        <v>11860000</v>
      </c>
    </row>
    <row r="33" spans="1:27" ht="13.5">
      <c r="A33" s="249" t="s">
        <v>165</v>
      </c>
      <c r="B33" s="182"/>
      <c r="C33" s="155">
        <v>1385651</v>
      </c>
      <c r="D33" s="155"/>
      <c r="E33" s="59"/>
      <c r="F33" s="60"/>
      <c r="G33" s="60"/>
      <c r="H33" s="60">
        <v>1385651</v>
      </c>
      <c r="I33" s="60"/>
      <c r="J33" s="60"/>
      <c r="K33" s="60"/>
      <c r="L33" s="60">
        <v>1385651</v>
      </c>
      <c r="M33" s="60"/>
      <c r="N33" s="60">
        <v>1385651</v>
      </c>
      <c r="O33" s="60"/>
      <c r="P33" s="60"/>
      <c r="Q33" s="60"/>
      <c r="R33" s="60"/>
      <c r="S33" s="60"/>
      <c r="T33" s="60"/>
      <c r="U33" s="60"/>
      <c r="V33" s="60"/>
      <c r="W33" s="60">
        <v>1385651</v>
      </c>
      <c r="X33" s="60"/>
      <c r="Y33" s="60">
        <v>1385651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15864394</v>
      </c>
      <c r="D34" s="168">
        <f>SUM(D29:D33)</f>
        <v>0</v>
      </c>
      <c r="E34" s="72">
        <f t="shared" si="3"/>
        <v>12007000</v>
      </c>
      <c r="F34" s="73">
        <f t="shared" si="3"/>
        <v>12007000</v>
      </c>
      <c r="G34" s="73">
        <f t="shared" si="3"/>
        <v>0</v>
      </c>
      <c r="H34" s="73">
        <f t="shared" si="3"/>
        <v>15415917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12000264</v>
      </c>
      <c r="M34" s="73">
        <f t="shared" si="3"/>
        <v>0</v>
      </c>
      <c r="N34" s="73">
        <f t="shared" si="3"/>
        <v>12000264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12000264</v>
      </c>
      <c r="X34" s="73">
        <f t="shared" si="3"/>
        <v>6003500</v>
      </c>
      <c r="Y34" s="73">
        <f t="shared" si="3"/>
        <v>5996764</v>
      </c>
      <c r="Z34" s="170">
        <f>+IF(X34&lt;&gt;0,+(Y34/X34)*100,0)</f>
        <v>99.88779878404264</v>
      </c>
      <c r="AA34" s="74">
        <f>SUM(AA29:AA33)</f>
        <v>12007000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2413747</v>
      </c>
      <c r="D37" s="155"/>
      <c r="E37" s="59">
        <v>2500000</v>
      </c>
      <c r="F37" s="60">
        <v>2500000</v>
      </c>
      <c r="G37" s="60"/>
      <c r="H37" s="60">
        <v>2371046</v>
      </c>
      <c r="I37" s="60"/>
      <c r="J37" s="60"/>
      <c r="K37" s="60"/>
      <c r="L37" s="60">
        <v>2371046</v>
      </c>
      <c r="M37" s="60"/>
      <c r="N37" s="60">
        <v>2371046</v>
      </c>
      <c r="O37" s="60"/>
      <c r="P37" s="60"/>
      <c r="Q37" s="60"/>
      <c r="R37" s="60"/>
      <c r="S37" s="60"/>
      <c r="T37" s="60"/>
      <c r="U37" s="60"/>
      <c r="V37" s="60"/>
      <c r="W37" s="60">
        <v>2371046</v>
      </c>
      <c r="X37" s="60">
        <v>1250000</v>
      </c>
      <c r="Y37" s="60">
        <v>1121046</v>
      </c>
      <c r="Z37" s="140">
        <v>89.68</v>
      </c>
      <c r="AA37" s="62">
        <v>2500000</v>
      </c>
    </row>
    <row r="38" spans="1:27" ht="13.5">
      <c r="A38" s="249" t="s">
        <v>165</v>
      </c>
      <c r="B38" s="182"/>
      <c r="C38" s="155">
        <v>20921944</v>
      </c>
      <c r="D38" s="155"/>
      <c r="E38" s="59">
        <v>17000000</v>
      </c>
      <c r="F38" s="60">
        <v>17000000</v>
      </c>
      <c r="G38" s="60"/>
      <c r="H38" s="60">
        <v>20921944</v>
      </c>
      <c r="I38" s="60"/>
      <c r="J38" s="60"/>
      <c r="K38" s="60"/>
      <c r="L38" s="60">
        <v>20921944</v>
      </c>
      <c r="M38" s="60"/>
      <c r="N38" s="60">
        <v>20921944</v>
      </c>
      <c r="O38" s="60"/>
      <c r="P38" s="60"/>
      <c r="Q38" s="60"/>
      <c r="R38" s="60"/>
      <c r="S38" s="60"/>
      <c r="T38" s="60"/>
      <c r="U38" s="60"/>
      <c r="V38" s="60"/>
      <c r="W38" s="60">
        <v>20921944</v>
      </c>
      <c r="X38" s="60">
        <v>8500000</v>
      </c>
      <c r="Y38" s="60">
        <v>12421944</v>
      </c>
      <c r="Z38" s="140">
        <v>146.14</v>
      </c>
      <c r="AA38" s="62">
        <v>17000000</v>
      </c>
    </row>
    <row r="39" spans="1:27" ht="13.5">
      <c r="A39" s="250" t="s">
        <v>59</v>
      </c>
      <c r="B39" s="253"/>
      <c r="C39" s="168">
        <f aca="true" t="shared" si="4" ref="C39:Y39">SUM(C37:C38)</f>
        <v>23335691</v>
      </c>
      <c r="D39" s="168">
        <f>SUM(D37:D38)</f>
        <v>0</v>
      </c>
      <c r="E39" s="76">
        <f t="shared" si="4"/>
        <v>19500000</v>
      </c>
      <c r="F39" s="77">
        <f t="shared" si="4"/>
        <v>19500000</v>
      </c>
      <c r="G39" s="77">
        <f t="shared" si="4"/>
        <v>0</v>
      </c>
      <c r="H39" s="77">
        <f t="shared" si="4"/>
        <v>23292990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23292990</v>
      </c>
      <c r="M39" s="77">
        <f t="shared" si="4"/>
        <v>0</v>
      </c>
      <c r="N39" s="77">
        <f t="shared" si="4"/>
        <v>23292990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23292990</v>
      </c>
      <c r="X39" s="77">
        <f t="shared" si="4"/>
        <v>9750000</v>
      </c>
      <c r="Y39" s="77">
        <f t="shared" si="4"/>
        <v>13542990</v>
      </c>
      <c r="Z39" s="212">
        <f>+IF(X39&lt;&gt;0,+(Y39/X39)*100,0)</f>
        <v>138.90246153846152</v>
      </c>
      <c r="AA39" s="79">
        <f>SUM(AA37:AA38)</f>
        <v>19500000</v>
      </c>
    </row>
    <row r="40" spans="1:27" ht="13.5">
      <c r="A40" s="250" t="s">
        <v>167</v>
      </c>
      <c r="B40" s="251"/>
      <c r="C40" s="168">
        <f aca="true" t="shared" si="5" ref="C40:Y40">+C34+C39</f>
        <v>39200085</v>
      </c>
      <c r="D40" s="168">
        <f>+D34+D39</f>
        <v>0</v>
      </c>
      <c r="E40" s="72">
        <f t="shared" si="5"/>
        <v>31507000</v>
      </c>
      <c r="F40" s="73">
        <f t="shared" si="5"/>
        <v>31507000</v>
      </c>
      <c r="G40" s="73">
        <f t="shared" si="5"/>
        <v>0</v>
      </c>
      <c r="H40" s="73">
        <f t="shared" si="5"/>
        <v>38708907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35293254</v>
      </c>
      <c r="M40" s="73">
        <f t="shared" si="5"/>
        <v>0</v>
      </c>
      <c r="N40" s="73">
        <f t="shared" si="5"/>
        <v>35293254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35293254</v>
      </c>
      <c r="X40" s="73">
        <f t="shared" si="5"/>
        <v>15753500</v>
      </c>
      <c r="Y40" s="73">
        <f t="shared" si="5"/>
        <v>19539754</v>
      </c>
      <c r="Z40" s="170">
        <f>+IF(X40&lt;&gt;0,+(Y40/X40)*100,0)</f>
        <v>124.03436696607105</v>
      </c>
      <c r="AA40" s="74">
        <f>+AA34+AA39</f>
        <v>31507000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87402421</v>
      </c>
      <c r="D42" s="257">
        <f>+D25-D40</f>
        <v>0</v>
      </c>
      <c r="E42" s="258">
        <f t="shared" si="6"/>
        <v>127593000</v>
      </c>
      <c r="F42" s="259">
        <f t="shared" si="6"/>
        <v>127593000</v>
      </c>
      <c r="G42" s="259">
        <f t="shared" si="6"/>
        <v>0</v>
      </c>
      <c r="H42" s="259">
        <f t="shared" si="6"/>
        <v>56452549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44897835</v>
      </c>
      <c r="M42" s="259">
        <f t="shared" si="6"/>
        <v>0</v>
      </c>
      <c r="N42" s="259">
        <f t="shared" si="6"/>
        <v>44897835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44897835</v>
      </c>
      <c r="X42" s="259">
        <f t="shared" si="6"/>
        <v>63796500</v>
      </c>
      <c r="Y42" s="259">
        <f t="shared" si="6"/>
        <v>-18898665</v>
      </c>
      <c r="Z42" s="260">
        <f>+IF(X42&lt;&gt;0,+(Y42/X42)*100,0)</f>
        <v>-29.623357080717593</v>
      </c>
      <c r="AA42" s="261">
        <f>+AA25-AA40</f>
        <v>127593000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45432273</v>
      </c>
      <c r="D45" s="155"/>
      <c r="E45" s="59">
        <v>66483000</v>
      </c>
      <c r="F45" s="60">
        <v>66483000</v>
      </c>
      <c r="G45" s="60"/>
      <c r="H45" s="60">
        <v>17595965</v>
      </c>
      <c r="I45" s="60"/>
      <c r="J45" s="60"/>
      <c r="K45" s="60"/>
      <c r="L45" s="60">
        <v>5467615</v>
      </c>
      <c r="M45" s="60"/>
      <c r="N45" s="60">
        <v>5467615</v>
      </c>
      <c r="O45" s="60"/>
      <c r="P45" s="60"/>
      <c r="Q45" s="60"/>
      <c r="R45" s="60"/>
      <c r="S45" s="60"/>
      <c r="T45" s="60"/>
      <c r="U45" s="60"/>
      <c r="V45" s="60"/>
      <c r="W45" s="60">
        <v>5467615</v>
      </c>
      <c r="X45" s="60">
        <v>33241500</v>
      </c>
      <c r="Y45" s="60">
        <v>-27773885</v>
      </c>
      <c r="Z45" s="139">
        <v>-83.55</v>
      </c>
      <c r="AA45" s="62">
        <v>66483000</v>
      </c>
    </row>
    <row r="46" spans="1:27" ht="13.5">
      <c r="A46" s="249" t="s">
        <v>171</v>
      </c>
      <c r="B46" s="182"/>
      <c r="C46" s="155">
        <v>41970148</v>
      </c>
      <c r="D46" s="155"/>
      <c r="E46" s="59">
        <v>61110000</v>
      </c>
      <c r="F46" s="60">
        <v>61110000</v>
      </c>
      <c r="G46" s="60"/>
      <c r="H46" s="60">
        <v>38856584</v>
      </c>
      <c r="I46" s="60"/>
      <c r="J46" s="60"/>
      <c r="K46" s="60"/>
      <c r="L46" s="60">
        <v>39430220</v>
      </c>
      <c r="M46" s="60"/>
      <c r="N46" s="60">
        <v>39430220</v>
      </c>
      <c r="O46" s="60"/>
      <c r="P46" s="60"/>
      <c r="Q46" s="60"/>
      <c r="R46" s="60"/>
      <c r="S46" s="60"/>
      <c r="T46" s="60"/>
      <c r="U46" s="60"/>
      <c r="V46" s="60"/>
      <c r="W46" s="60">
        <v>39430220</v>
      </c>
      <c r="X46" s="60">
        <v>30555000</v>
      </c>
      <c r="Y46" s="60">
        <v>8875220</v>
      </c>
      <c r="Z46" s="139">
        <v>29.05</v>
      </c>
      <c r="AA46" s="62">
        <v>61110000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87402421</v>
      </c>
      <c r="D48" s="217">
        <f>SUM(D45:D47)</f>
        <v>0</v>
      </c>
      <c r="E48" s="264">
        <f t="shared" si="7"/>
        <v>127593000</v>
      </c>
      <c r="F48" s="219">
        <f t="shared" si="7"/>
        <v>127593000</v>
      </c>
      <c r="G48" s="219">
        <f t="shared" si="7"/>
        <v>0</v>
      </c>
      <c r="H48" s="219">
        <f t="shared" si="7"/>
        <v>56452549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44897835</v>
      </c>
      <c r="M48" s="219">
        <f t="shared" si="7"/>
        <v>0</v>
      </c>
      <c r="N48" s="219">
        <f t="shared" si="7"/>
        <v>44897835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44897835</v>
      </c>
      <c r="X48" s="219">
        <f t="shared" si="7"/>
        <v>63796500</v>
      </c>
      <c r="Y48" s="219">
        <f t="shared" si="7"/>
        <v>-18898665</v>
      </c>
      <c r="Z48" s="265">
        <f>+IF(X48&lt;&gt;0,+(Y48/X48)*100,0)</f>
        <v>-29.623357080717593</v>
      </c>
      <c r="AA48" s="232">
        <f>SUM(AA45:AA47)</f>
        <v>127593000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2832895</v>
      </c>
      <c r="D6" s="155"/>
      <c r="E6" s="59">
        <v>5000004</v>
      </c>
      <c r="F6" s="60">
        <v>5000004</v>
      </c>
      <c r="G6" s="60">
        <v>63381</v>
      </c>
      <c r="H6" s="60">
        <v>32304</v>
      </c>
      <c r="I6" s="60">
        <v>347749</v>
      </c>
      <c r="J6" s="60">
        <v>443434</v>
      </c>
      <c r="K6" s="60">
        <v>3604802</v>
      </c>
      <c r="L6" s="60">
        <v>67870</v>
      </c>
      <c r="M6" s="60">
        <v>23472</v>
      </c>
      <c r="N6" s="60">
        <v>3696144</v>
      </c>
      <c r="O6" s="60"/>
      <c r="P6" s="60"/>
      <c r="Q6" s="60"/>
      <c r="R6" s="60"/>
      <c r="S6" s="60"/>
      <c r="T6" s="60"/>
      <c r="U6" s="60"/>
      <c r="V6" s="60"/>
      <c r="W6" s="60">
        <v>4139578</v>
      </c>
      <c r="X6" s="60">
        <v>2500002</v>
      </c>
      <c r="Y6" s="60">
        <v>1639576</v>
      </c>
      <c r="Z6" s="140">
        <v>65.58</v>
      </c>
      <c r="AA6" s="62">
        <v>5000004</v>
      </c>
    </row>
    <row r="7" spans="1:27" ht="13.5">
      <c r="A7" s="249" t="s">
        <v>178</v>
      </c>
      <c r="B7" s="182"/>
      <c r="C7" s="155">
        <v>62729382</v>
      </c>
      <c r="D7" s="155"/>
      <c r="E7" s="59">
        <v>58815000</v>
      </c>
      <c r="F7" s="60">
        <v>58815000</v>
      </c>
      <c r="G7" s="60">
        <v>25093000</v>
      </c>
      <c r="H7" s="60">
        <v>1857167</v>
      </c>
      <c r="I7" s="60"/>
      <c r="J7" s="60">
        <v>26950167</v>
      </c>
      <c r="K7" s="60">
        <v>2652208</v>
      </c>
      <c r="L7" s="60">
        <v>528896</v>
      </c>
      <c r="M7" s="60">
        <v>19551401</v>
      </c>
      <c r="N7" s="60">
        <v>22732505</v>
      </c>
      <c r="O7" s="60"/>
      <c r="P7" s="60"/>
      <c r="Q7" s="60"/>
      <c r="R7" s="60"/>
      <c r="S7" s="60"/>
      <c r="T7" s="60"/>
      <c r="U7" s="60"/>
      <c r="V7" s="60"/>
      <c r="W7" s="60">
        <v>49682672</v>
      </c>
      <c r="X7" s="60">
        <v>52462000</v>
      </c>
      <c r="Y7" s="60">
        <v>-2779328</v>
      </c>
      <c r="Z7" s="140">
        <v>-5.3</v>
      </c>
      <c r="AA7" s="62">
        <v>58815000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1847640</v>
      </c>
      <c r="D9" s="155"/>
      <c r="E9" s="59">
        <v>1250000</v>
      </c>
      <c r="F9" s="60">
        <v>1250000</v>
      </c>
      <c r="G9" s="60">
        <v>404</v>
      </c>
      <c r="H9" s="60">
        <v>141364</v>
      </c>
      <c r="I9" s="60">
        <v>161924</v>
      </c>
      <c r="J9" s="60">
        <v>303692</v>
      </c>
      <c r="K9" s="60">
        <v>174032</v>
      </c>
      <c r="L9" s="60">
        <v>159149</v>
      </c>
      <c r="M9" s="60">
        <v>139603</v>
      </c>
      <c r="N9" s="60">
        <v>472784</v>
      </c>
      <c r="O9" s="60"/>
      <c r="P9" s="60"/>
      <c r="Q9" s="60"/>
      <c r="R9" s="60"/>
      <c r="S9" s="60"/>
      <c r="T9" s="60"/>
      <c r="U9" s="60"/>
      <c r="V9" s="60"/>
      <c r="W9" s="60">
        <v>776476</v>
      </c>
      <c r="X9" s="60"/>
      <c r="Y9" s="60">
        <v>776476</v>
      </c>
      <c r="Z9" s="140"/>
      <c r="AA9" s="62">
        <v>1250000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-61234532</v>
      </c>
      <c r="D12" s="155"/>
      <c r="E12" s="59">
        <v>-61500002</v>
      </c>
      <c r="F12" s="60">
        <v>-61500002</v>
      </c>
      <c r="G12" s="60">
        <v>-4875512</v>
      </c>
      <c r="H12" s="60">
        <v>-14814908</v>
      </c>
      <c r="I12" s="60">
        <v>-5893680</v>
      </c>
      <c r="J12" s="60">
        <v>-25584100</v>
      </c>
      <c r="K12" s="60">
        <v>-2602310</v>
      </c>
      <c r="L12" s="60">
        <v>-3671279</v>
      </c>
      <c r="M12" s="60">
        <v>-18623606</v>
      </c>
      <c r="N12" s="60">
        <v>-24897195</v>
      </c>
      <c r="O12" s="60"/>
      <c r="P12" s="60"/>
      <c r="Q12" s="60"/>
      <c r="R12" s="60"/>
      <c r="S12" s="60"/>
      <c r="T12" s="60"/>
      <c r="U12" s="60"/>
      <c r="V12" s="60"/>
      <c r="W12" s="60">
        <v>-50481295</v>
      </c>
      <c r="X12" s="60">
        <v>-31985192</v>
      </c>
      <c r="Y12" s="60">
        <v>-18496103</v>
      </c>
      <c r="Z12" s="140">
        <v>57.83</v>
      </c>
      <c r="AA12" s="62">
        <v>-61500002</v>
      </c>
    </row>
    <row r="13" spans="1:27" ht="13.5">
      <c r="A13" s="249" t="s">
        <v>40</v>
      </c>
      <c r="B13" s="182"/>
      <c r="C13" s="155">
        <v>-182017</v>
      </c>
      <c r="D13" s="155"/>
      <c r="E13" s="59">
        <v>-250000</v>
      </c>
      <c r="F13" s="60">
        <v>-250000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-250000</v>
      </c>
    </row>
    <row r="14" spans="1:27" ht="13.5">
      <c r="A14" s="249" t="s">
        <v>42</v>
      </c>
      <c r="B14" s="182"/>
      <c r="C14" s="155"/>
      <c r="D14" s="155"/>
      <c r="E14" s="59">
        <v>-380006</v>
      </c>
      <c r="F14" s="60">
        <v>-380006</v>
      </c>
      <c r="G14" s="60">
        <v>-32587</v>
      </c>
      <c r="H14" s="60">
        <v>-349428</v>
      </c>
      <c r="I14" s="60">
        <v>-329231</v>
      </c>
      <c r="J14" s="60">
        <v>-711246</v>
      </c>
      <c r="K14" s="60">
        <v>-349895</v>
      </c>
      <c r="L14" s="60">
        <v>-1655159</v>
      </c>
      <c r="M14" s="60">
        <v>-2548464</v>
      </c>
      <c r="N14" s="60">
        <v>-4553518</v>
      </c>
      <c r="O14" s="60"/>
      <c r="P14" s="60"/>
      <c r="Q14" s="60"/>
      <c r="R14" s="60"/>
      <c r="S14" s="60"/>
      <c r="T14" s="60"/>
      <c r="U14" s="60"/>
      <c r="V14" s="60"/>
      <c r="W14" s="60">
        <v>-5264764</v>
      </c>
      <c r="X14" s="60">
        <v>-172730</v>
      </c>
      <c r="Y14" s="60">
        <v>-5092034</v>
      </c>
      <c r="Z14" s="140">
        <v>2947.97</v>
      </c>
      <c r="AA14" s="62">
        <v>-380006</v>
      </c>
    </row>
    <row r="15" spans="1:27" ht="13.5">
      <c r="A15" s="250" t="s">
        <v>184</v>
      </c>
      <c r="B15" s="251"/>
      <c r="C15" s="168">
        <f aca="true" t="shared" si="0" ref="C15:Y15">SUM(C6:C14)</f>
        <v>5993368</v>
      </c>
      <c r="D15" s="168">
        <f>SUM(D6:D14)</f>
        <v>0</v>
      </c>
      <c r="E15" s="72">
        <f t="shared" si="0"/>
        <v>2934996</v>
      </c>
      <c r="F15" s="73">
        <f t="shared" si="0"/>
        <v>2934996</v>
      </c>
      <c r="G15" s="73">
        <f t="shared" si="0"/>
        <v>20248686</v>
      </c>
      <c r="H15" s="73">
        <f t="shared" si="0"/>
        <v>-13133501</v>
      </c>
      <c r="I15" s="73">
        <f t="shared" si="0"/>
        <v>-5713238</v>
      </c>
      <c r="J15" s="73">
        <f t="shared" si="0"/>
        <v>1401947</v>
      </c>
      <c r="K15" s="73">
        <f t="shared" si="0"/>
        <v>3478837</v>
      </c>
      <c r="L15" s="73">
        <f t="shared" si="0"/>
        <v>-4570523</v>
      </c>
      <c r="M15" s="73">
        <f t="shared" si="0"/>
        <v>-1457594</v>
      </c>
      <c r="N15" s="73">
        <f t="shared" si="0"/>
        <v>-2549280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-1147333</v>
      </c>
      <c r="X15" s="73">
        <f t="shared" si="0"/>
        <v>22804080</v>
      </c>
      <c r="Y15" s="73">
        <f t="shared" si="0"/>
        <v>-23951413</v>
      </c>
      <c r="Z15" s="170">
        <f>+IF(X15&lt;&gt;0,+(Y15/X15)*100,0)</f>
        <v>-105.03126194961602</v>
      </c>
      <c r="AA15" s="74">
        <f>SUM(AA6:AA14)</f>
        <v>2934996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80689</v>
      </c>
      <c r="D19" s="155"/>
      <c r="E19" s="59"/>
      <c r="F19" s="60"/>
      <c r="G19" s="159"/>
      <c r="H19" s="159">
        <v>40000</v>
      </c>
      <c r="I19" s="159">
        <v>192000</v>
      </c>
      <c r="J19" s="60">
        <v>232000</v>
      </c>
      <c r="K19" s="159">
        <v>259193</v>
      </c>
      <c r="L19" s="159"/>
      <c r="M19" s="60"/>
      <c r="N19" s="159">
        <v>259193</v>
      </c>
      <c r="O19" s="159"/>
      <c r="P19" s="159"/>
      <c r="Q19" s="60"/>
      <c r="R19" s="159"/>
      <c r="S19" s="159"/>
      <c r="T19" s="60"/>
      <c r="U19" s="159"/>
      <c r="V19" s="159"/>
      <c r="W19" s="159">
        <v>491193</v>
      </c>
      <c r="X19" s="60"/>
      <c r="Y19" s="159">
        <v>491193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-1218227</v>
      </c>
      <c r="D24" s="155"/>
      <c r="E24" s="59">
        <v>1000010</v>
      </c>
      <c r="F24" s="60">
        <v>1000010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454550</v>
      </c>
      <c r="Y24" s="60">
        <v>-454550</v>
      </c>
      <c r="Z24" s="140">
        <v>-100</v>
      </c>
      <c r="AA24" s="62">
        <v>1000010</v>
      </c>
    </row>
    <row r="25" spans="1:27" ht="13.5">
      <c r="A25" s="250" t="s">
        <v>191</v>
      </c>
      <c r="B25" s="251"/>
      <c r="C25" s="168">
        <f aca="true" t="shared" si="1" ref="C25:Y25">SUM(C19:C24)</f>
        <v>-1137538</v>
      </c>
      <c r="D25" s="168">
        <f>SUM(D19:D24)</f>
        <v>0</v>
      </c>
      <c r="E25" s="72">
        <f t="shared" si="1"/>
        <v>1000010</v>
      </c>
      <c r="F25" s="73">
        <f t="shared" si="1"/>
        <v>1000010</v>
      </c>
      <c r="G25" s="73">
        <f t="shared" si="1"/>
        <v>0</v>
      </c>
      <c r="H25" s="73">
        <f t="shared" si="1"/>
        <v>40000</v>
      </c>
      <c r="I25" s="73">
        <f t="shared" si="1"/>
        <v>192000</v>
      </c>
      <c r="J25" s="73">
        <f t="shared" si="1"/>
        <v>232000</v>
      </c>
      <c r="K25" s="73">
        <f t="shared" si="1"/>
        <v>259193</v>
      </c>
      <c r="L25" s="73">
        <f t="shared" si="1"/>
        <v>0</v>
      </c>
      <c r="M25" s="73">
        <f t="shared" si="1"/>
        <v>0</v>
      </c>
      <c r="N25" s="73">
        <f t="shared" si="1"/>
        <v>259193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491193</v>
      </c>
      <c r="X25" s="73">
        <f t="shared" si="1"/>
        <v>454550</v>
      </c>
      <c r="Y25" s="73">
        <f t="shared" si="1"/>
        <v>36643</v>
      </c>
      <c r="Z25" s="170">
        <f>+IF(X25&lt;&gt;0,+(Y25/X25)*100,0)</f>
        <v>8.061379386206138</v>
      </c>
      <c r="AA25" s="74">
        <f>SUM(AA19:AA24)</f>
        <v>1000010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432491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-467453</v>
      </c>
      <c r="D33" s="155"/>
      <c r="E33" s="59">
        <v>250000</v>
      </c>
      <c r="F33" s="60">
        <v>250000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125000</v>
      </c>
      <c r="Y33" s="60">
        <v>-125000</v>
      </c>
      <c r="Z33" s="140">
        <v>-100</v>
      </c>
      <c r="AA33" s="62">
        <v>250000</v>
      </c>
    </row>
    <row r="34" spans="1:27" ht="13.5">
      <c r="A34" s="250" t="s">
        <v>197</v>
      </c>
      <c r="B34" s="251"/>
      <c r="C34" s="168">
        <f aca="true" t="shared" si="2" ref="C34:Y34">SUM(C29:C33)</f>
        <v>-34962</v>
      </c>
      <c r="D34" s="168">
        <f>SUM(D29:D33)</f>
        <v>0</v>
      </c>
      <c r="E34" s="72">
        <f t="shared" si="2"/>
        <v>250000</v>
      </c>
      <c r="F34" s="73">
        <f t="shared" si="2"/>
        <v>250000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125000</v>
      </c>
      <c r="Y34" s="73">
        <f t="shared" si="2"/>
        <v>-125000</v>
      </c>
      <c r="Z34" s="170">
        <f>+IF(X34&lt;&gt;0,+(Y34/X34)*100,0)</f>
        <v>-100</v>
      </c>
      <c r="AA34" s="74">
        <f>SUM(AA29:AA33)</f>
        <v>250000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4820868</v>
      </c>
      <c r="D36" s="153">
        <f>+D15+D25+D34</f>
        <v>0</v>
      </c>
      <c r="E36" s="99">
        <f t="shared" si="3"/>
        <v>4185006</v>
      </c>
      <c r="F36" s="100">
        <f t="shared" si="3"/>
        <v>4185006</v>
      </c>
      <c r="G36" s="100">
        <f t="shared" si="3"/>
        <v>20248686</v>
      </c>
      <c r="H36" s="100">
        <f t="shared" si="3"/>
        <v>-13093501</v>
      </c>
      <c r="I36" s="100">
        <f t="shared" si="3"/>
        <v>-5521238</v>
      </c>
      <c r="J36" s="100">
        <f t="shared" si="3"/>
        <v>1633947</v>
      </c>
      <c r="K36" s="100">
        <f t="shared" si="3"/>
        <v>3738030</v>
      </c>
      <c r="L36" s="100">
        <f t="shared" si="3"/>
        <v>-4570523</v>
      </c>
      <c r="M36" s="100">
        <f t="shared" si="3"/>
        <v>-1457594</v>
      </c>
      <c r="N36" s="100">
        <f t="shared" si="3"/>
        <v>-2290087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-656140</v>
      </c>
      <c r="X36" s="100">
        <f t="shared" si="3"/>
        <v>23383630</v>
      </c>
      <c r="Y36" s="100">
        <f t="shared" si="3"/>
        <v>-24039770</v>
      </c>
      <c r="Z36" s="137">
        <f>+IF(X36&lt;&gt;0,+(Y36/X36)*100,0)</f>
        <v>-102.80598008093695</v>
      </c>
      <c r="AA36" s="102">
        <f>+AA15+AA25+AA34</f>
        <v>4185006</v>
      </c>
    </row>
    <row r="37" spans="1:27" ht="13.5">
      <c r="A37" s="249" t="s">
        <v>199</v>
      </c>
      <c r="B37" s="182"/>
      <c r="C37" s="153">
        <v>32837791</v>
      </c>
      <c r="D37" s="153"/>
      <c r="E37" s="99">
        <v>28120000</v>
      </c>
      <c r="F37" s="100">
        <v>28120000</v>
      </c>
      <c r="G37" s="100">
        <v>1335296</v>
      </c>
      <c r="H37" s="100">
        <v>21583982</v>
      </c>
      <c r="I37" s="100">
        <v>8490481</v>
      </c>
      <c r="J37" s="100">
        <v>1335296</v>
      </c>
      <c r="K37" s="100">
        <v>2969243</v>
      </c>
      <c r="L37" s="100">
        <v>6707273</v>
      </c>
      <c r="M37" s="100">
        <v>2136750</v>
      </c>
      <c r="N37" s="100">
        <v>2969243</v>
      </c>
      <c r="O37" s="100"/>
      <c r="P37" s="100"/>
      <c r="Q37" s="100"/>
      <c r="R37" s="100"/>
      <c r="S37" s="100"/>
      <c r="T37" s="100"/>
      <c r="U37" s="100"/>
      <c r="V37" s="100"/>
      <c r="W37" s="100">
        <v>1335296</v>
      </c>
      <c r="X37" s="100">
        <v>28120000</v>
      </c>
      <c r="Y37" s="100">
        <v>-26784704</v>
      </c>
      <c r="Z37" s="137">
        <v>-95.25</v>
      </c>
      <c r="AA37" s="102">
        <v>28120000</v>
      </c>
    </row>
    <row r="38" spans="1:27" ht="13.5">
      <c r="A38" s="269" t="s">
        <v>200</v>
      </c>
      <c r="B38" s="256"/>
      <c r="C38" s="257">
        <v>37658659</v>
      </c>
      <c r="D38" s="257"/>
      <c r="E38" s="258">
        <v>32305006</v>
      </c>
      <c r="F38" s="259">
        <v>32305006</v>
      </c>
      <c r="G38" s="259">
        <v>21583982</v>
      </c>
      <c r="H38" s="259">
        <v>8490481</v>
      </c>
      <c r="I38" s="259">
        <v>2969243</v>
      </c>
      <c r="J38" s="259">
        <v>2969243</v>
      </c>
      <c r="K38" s="259">
        <v>6707273</v>
      </c>
      <c r="L38" s="259">
        <v>2136750</v>
      </c>
      <c r="M38" s="259">
        <v>679156</v>
      </c>
      <c r="N38" s="259">
        <v>679156</v>
      </c>
      <c r="O38" s="259"/>
      <c r="P38" s="259"/>
      <c r="Q38" s="259"/>
      <c r="R38" s="259"/>
      <c r="S38" s="259"/>
      <c r="T38" s="259"/>
      <c r="U38" s="259"/>
      <c r="V38" s="259"/>
      <c r="W38" s="259">
        <v>679156</v>
      </c>
      <c r="X38" s="259">
        <v>51503630</v>
      </c>
      <c r="Y38" s="259">
        <v>-50824474</v>
      </c>
      <c r="Z38" s="260">
        <v>-98.68</v>
      </c>
      <c r="AA38" s="261">
        <v>32305006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3107000</v>
      </c>
      <c r="F5" s="106">
        <f t="shared" si="0"/>
        <v>3107000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16550</v>
      </c>
      <c r="M5" s="106">
        <f t="shared" si="0"/>
        <v>190000</v>
      </c>
      <c r="N5" s="106">
        <f t="shared" si="0"/>
        <v>206550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206550</v>
      </c>
      <c r="X5" s="106">
        <f t="shared" si="0"/>
        <v>1553500</v>
      </c>
      <c r="Y5" s="106">
        <f t="shared" si="0"/>
        <v>-1346950</v>
      </c>
      <c r="Z5" s="201">
        <f>+IF(X5&lt;&gt;0,+(Y5/X5)*100,0)</f>
        <v>-86.70421628580624</v>
      </c>
      <c r="AA5" s="199">
        <f>SUM(AA11:AA18)</f>
        <v>3107000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3107000</v>
      </c>
      <c r="F15" s="60">
        <v>3107000</v>
      </c>
      <c r="G15" s="60"/>
      <c r="H15" s="60"/>
      <c r="I15" s="60"/>
      <c r="J15" s="60"/>
      <c r="K15" s="60"/>
      <c r="L15" s="60">
        <v>16550</v>
      </c>
      <c r="M15" s="60">
        <v>190000</v>
      </c>
      <c r="N15" s="60">
        <v>206550</v>
      </c>
      <c r="O15" s="60"/>
      <c r="P15" s="60"/>
      <c r="Q15" s="60"/>
      <c r="R15" s="60"/>
      <c r="S15" s="60"/>
      <c r="T15" s="60"/>
      <c r="U15" s="60"/>
      <c r="V15" s="60"/>
      <c r="W15" s="60">
        <v>206550</v>
      </c>
      <c r="X15" s="60">
        <v>1553500</v>
      </c>
      <c r="Y15" s="60">
        <v>-1346950</v>
      </c>
      <c r="Z15" s="140">
        <v>-86.7</v>
      </c>
      <c r="AA15" s="155">
        <v>3107000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3107000</v>
      </c>
      <c r="F45" s="54">
        <f t="shared" si="7"/>
        <v>3107000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16550</v>
      </c>
      <c r="M45" s="54">
        <f t="shared" si="7"/>
        <v>190000</v>
      </c>
      <c r="N45" s="54">
        <f t="shared" si="7"/>
        <v>206550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206550</v>
      </c>
      <c r="X45" s="54">
        <f t="shared" si="7"/>
        <v>1553500</v>
      </c>
      <c r="Y45" s="54">
        <f t="shared" si="7"/>
        <v>-1346950</v>
      </c>
      <c r="Z45" s="184">
        <f t="shared" si="5"/>
        <v>-86.70421628580624</v>
      </c>
      <c r="AA45" s="130">
        <f t="shared" si="8"/>
        <v>3107000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3107000</v>
      </c>
      <c r="F49" s="220">
        <f t="shared" si="9"/>
        <v>3107000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16550</v>
      </c>
      <c r="M49" s="220">
        <f t="shared" si="9"/>
        <v>190000</v>
      </c>
      <c r="N49" s="220">
        <f t="shared" si="9"/>
        <v>206550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206550</v>
      </c>
      <c r="X49" s="220">
        <f t="shared" si="9"/>
        <v>1553500</v>
      </c>
      <c r="Y49" s="220">
        <f t="shared" si="9"/>
        <v>-1346950</v>
      </c>
      <c r="Z49" s="221">
        <f t="shared" si="5"/>
        <v>-86.70421628580624</v>
      </c>
      <c r="AA49" s="222">
        <f>SUM(AA41:AA48)</f>
        <v>3107000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982000</v>
      </c>
      <c r="F51" s="54">
        <f t="shared" si="10"/>
        <v>982000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491000</v>
      </c>
      <c r="Y51" s="54">
        <f t="shared" si="10"/>
        <v>-491000</v>
      </c>
      <c r="Z51" s="184">
        <f>+IF(X51&lt;&gt;0,+(Y51/X51)*100,0)</f>
        <v>-100</v>
      </c>
      <c r="AA51" s="130">
        <f>SUM(AA57:AA61)</f>
        <v>982000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982000</v>
      </c>
      <c r="F61" s="60">
        <v>982000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491000</v>
      </c>
      <c r="Y61" s="60">
        <v>-491000</v>
      </c>
      <c r="Z61" s="140">
        <v>-100</v>
      </c>
      <c r="AA61" s="155">
        <v>982000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-76159</v>
      </c>
      <c r="H67" s="60">
        <v>93895</v>
      </c>
      <c r="I67" s="60">
        <v>106688</v>
      </c>
      <c r="J67" s="60">
        <v>124424</v>
      </c>
      <c r="K67" s="60">
        <v>26246</v>
      </c>
      <c r="L67" s="60">
        <v>261662</v>
      </c>
      <c r="M67" s="60">
        <v>20593</v>
      </c>
      <c r="N67" s="60">
        <v>308501</v>
      </c>
      <c r="O67" s="60"/>
      <c r="P67" s="60"/>
      <c r="Q67" s="60"/>
      <c r="R67" s="60"/>
      <c r="S67" s="60"/>
      <c r="T67" s="60"/>
      <c r="U67" s="60"/>
      <c r="V67" s="60"/>
      <c r="W67" s="60">
        <v>432925</v>
      </c>
      <c r="X67" s="60"/>
      <c r="Y67" s="60">
        <v>432925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982432</v>
      </c>
      <c r="F68" s="60"/>
      <c r="G68" s="60">
        <v>263302</v>
      </c>
      <c r="H68" s="60">
        <v>201501</v>
      </c>
      <c r="I68" s="60">
        <v>90054</v>
      </c>
      <c r="J68" s="60">
        <v>554857</v>
      </c>
      <c r="K68" s="60">
        <v>194618</v>
      </c>
      <c r="L68" s="60">
        <v>223451</v>
      </c>
      <c r="M68" s="60">
        <v>69550</v>
      </c>
      <c r="N68" s="60">
        <v>487619</v>
      </c>
      <c r="O68" s="60"/>
      <c r="P68" s="60"/>
      <c r="Q68" s="60"/>
      <c r="R68" s="60"/>
      <c r="S68" s="60"/>
      <c r="T68" s="60"/>
      <c r="U68" s="60"/>
      <c r="V68" s="60"/>
      <c r="W68" s="60">
        <v>1042476</v>
      </c>
      <c r="X68" s="60"/>
      <c r="Y68" s="60">
        <v>1042476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982432</v>
      </c>
      <c r="F69" s="220">
        <f t="shared" si="12"/>
        <v>0</v>
      </c>
      <c r="G69" s="220">
        <f t="shared" si="12"/>
        <v>187143</v>
      </c>
      <c r="H69" s="220">
        <f t="shared" si="12"/>
        <v>295396</v>
      </c>
      <c r="I69" s="220">
        <f t="shared" si="12"/>
        <v>196742</v>
      </c>
      <c r="J69" s="220">
        <f t="shared" si="12"/>
        <v>679281</v>
      </c>
      <c r="K69" s="220">
        <f t="shared" si="12"/>
        <v>220864</v>
      </c>
      <c r="L69" s="220">
        <f t="shared" si="12"/>
        <v>485113</v>
      </c>
      <c r="M69" s="220">
        <f t="shared" si="12"/>
        <v>90143</v>
      </c>
      <c r="N69" s="220">
        <f t="shared" si="12"/>
        <v>796120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1475401</v>
      </c>
      <c r="X69" s="220">
        <f t="shared" si="12"/>
        <v>0</v>
      </c>
      <c r="Y69" s="220">
        <f t="shared" si="12"/>
        <v>1475401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3107000</v>
      </c>
      <c r="F40" s="345">
        <f t="shared" si="9"/>
        <v>3107000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16550</v>
      </c>
      <c r="M40" s="343">
        <f t="shared" si="9"/>
        <v>190000</v>
      </c>
      <c r="N40" s="345">
        <f t="shared" si="9"/>
        <v>206550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206550</v>
      </c>
      <c r="X40" s="343">
        <f t="shared" si="9"/>
        <v>1553500</v>
      </c>
      <c r="Y40" s="345">
        <f t="shared" si="9"/>
        <v>-1346950</v>
      </c>
      <c r="Z40" s="336">
        <f>+IF(X40&lt;&gt;0,+(Y40/X40)*100,0)</f>
        <v>-86.70421628580624</v>
      </c>
      <c r="AA40" s="350">
        <f>SUM(AA41:AA49)</f>
        <v>3107000</v>
      </c>
    </row>
    <row r="41" spans="1:27" ht="13.5">
      <c r="A41" s="361" t="s">
        <v>247</v>
      </c>
      <c r="B41" s="142"/>
      <c r="C41" s="362"/>
      <c r="D41" s="363"/>
      <c r="E41" s="362">
        <v>1350000</v>
      </c>
      <c r="F41" s="364">
        <v>1350000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675000</v>
      </c>
      <c r="Y41" s="364">
        <v>-675000</v>
      </c>
      <c r="Z41" s="365">
        <v>-100</v>
      </c>
      <c r="AA41" s="366">
        <v>1350000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797000</v>
      </c>
      <c r="F44" s="53">
        <v>797000</v>
      </c>
      <c r="G44" s="53"/>
      <c r="H44" s="54"/>
      <c r="I44" s="54"/>
      <c r="J44" s="53"/>
      <c r="K44" s="53"/>
      <c r="L44" s="54">
        <v>16550</v>
      </c>
      <c r="M44" s="54">
        <v>190000</v>
      </c>
      <c r="N44" s="53">
        <v>206550</v>
      </c>
      <c r="O44" s="53"/>
      <c r="P44" s="54"/>
      <c r="Q44" s="54"/>
      <c r="R44" s="53"/>
      <c r="S44" s="53"/>
      <c r="T44" s="54"/>
      <c r="U44" s="54"/>
      <c r="V44" s="53"/>
      <c r="W44" s="53">
        <v>206550</v>
      </c>
      <c r="X44" s="54">
        <v>398500</v>
      </c>
      <c r="Y44" s="53">
        <v>-191950</v>
      </c>
      <c r="Z44" s="94">
        <v>-48.17</v>
      </c>
      <c r="AA44" s="95">
        <v>797000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400000</v>
      </c>
      <c r="F47" s="53">
        <v>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200000</v>
      </c>
      <c r="Y47" s="53">
        <v>-200000</v>
      </c>
      <c r="Z47" s="94">
        <v>-100</v>
      </c>
      <c r="AA47" s="95">
        <v>400000</v>
      </c>
    </row>
    <row r="48" spans="1:27" ht="13.5">
      <c r="A48" s="361" t="s">
        <v>254</v>
      </c>
      <c r="B48" s="136"/>
      <c r="C48" s="60"/>
      <c r="D48" s="368"/>
      <c r="E48" s="54">
        <v>70000</v>
      </c>
      <c r="F48" s="53">
        <v>70000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35000</v>
      </c>
      <c r="Y48" s="53">
        <v>-35000</v>
      </c>
      <c r="Z48" s="94">
        <v>-100</v>
      </c>
      <c r="AA48" s="95">
        <v>70000</v>
      </c>
    </row>
    <row r="49" spans="1:27" ht="13.5">
      <c r="A49" s="361" t="s">
        <v>93</v>
      </c>
      <c r="B49" s="136"/>
      <c r="C49" s="54"/>
      <c r="D49" s="368"/>
      <c r="E49" s="54">
        <v>490000</v>
      </c>
      <c r="F49" s="53">
        <v>490000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245000</v>
      </c>
      <c r="Y49" s="53">
        <v>-245000</v>
      </c>
      <c r="Z49" s="94">
        <v>-100</v>
      </c>
      <c r="AA49" s="95">
        <v>490000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3107000</v>
      </c>
      <c r="F60" s="264">
        <f t="shared" si="14"/>
        <v>3107000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16550</v>
      </c>
      <c r="M60" s="219">
        <f t="shared" si="14"/>
        <v>190000</v>
      </c>
      <c r="N60" s="264">
        <f t="shared" si="14"/>
        <v>206550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206550</v>
      </c>
      <c r="X60" s="219">
        <f t="shared" si="14"/>
        <v>1553500</v>
      </c>
      <c r="Y60" s="264">
        <f t="shared" si="14"/>
        <v>-1346950</v>
      </c>
      <c r="Z60" s="337">
        <f>+IF(X60&lt;&gt;0,+(Y60/X60)*100,0)</f>
        <v>-86.70421628580624</v>
      </c>
      <c r="AA60" s="232">
        <f>+AA57+AA54+AA51+AA40+AA37+AA34+AA22+AA5</f>
        <v>3107000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2014-02-05T08:48:43Z</dcterms:created>
  <dcterms:modified xsi:type="dcterms:W3CDTF">2014-02-05T08:48:48Z</dcterms:modified>
  <cp:category/>
  <cp:version/>
  <cp:contentType/>
  <cp:contentStatus/>
</cp:coreProperties>
</file>