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<sst xmlns="http://schemas.openxmlformats.org/spreadsheetml/2006/main" count="855" uniqueCount="302">
  <si>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Sekhukhune(DC47)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</si>
  <si>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</si>
  <si>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</si>
  <si>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</si>
  <si>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</si>
  <si>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</si>
  <si>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</si>
  <si>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</si>
  <si>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</si>
  <si>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</si>
  <si>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</si>
  <si>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</si>
  <si>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</si>
  <si>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</si>
  <si>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</si>
  <si>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</si>
  <si>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</si>
  <si>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</si>
  <si>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</si>
  <si>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</si>
  <si>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</si>
  <si>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</si>
  <si>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</si>
  <si>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</si>
  <si>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</si>
  <si>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</si>
  <si>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</si>
  <si>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</si>
  <si>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</si>
  <si>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</si>
  <si>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</si>
  <si>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</si>
  <si>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</si>
  <si>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</si>
  <si>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</si>
  <si>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</si>
  <si>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</si>
  <si>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</si>
  <si>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</si>
  <si>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</si>
  <si>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</si>
  <si>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</si>
  <si>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</si>
  <si>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</si>
  <si>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</si>
  <si>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</si>
  <si>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</si>
  <si>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</si>
  <si>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</si>
  <si>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</si>
  <si>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</si>
  <si>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</si>
  <si>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</si>
  <si>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</si>
  <si>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</si>
  <si>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</si>
  <si>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</si>
  <si>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</si>
  <si>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</si>
  <si>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</si>
  <si>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</si>
  <si>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</si>
  <si>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</si>
  <si>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</si>
  <si>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</si>
  <si>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</si>
  <si>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</si>
  <si>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</si>
  <si>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</si>
  <si>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</si>
  <si>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Sekhukhune(DC47)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</si>
  <si>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</si>
  <si>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</si>
  <si>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</si>
  <si>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</si>
  <si>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</si>
  <si>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</si>
  <si>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</si>
  <si>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</si>
  <si>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</si>
  <si>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</si>
  <si>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</si>
  <si>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</si>
  <si>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</si>
  <si>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</si>
  <si>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</si>
  <si>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</si>
  <si>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</si>
  <si>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</si>
  <si>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</si>
  <si>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</si>
  <si>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</si>
  <si>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</si>
  <si>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</si>
  <si>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</si>
  <si>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</si>
  <si>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</si>
  <si>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</si>
  <si>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</si>
  <si>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</si>
  <si>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Sekhukhune(DC47)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</si>
  <si>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</si>
  <si>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</si>
  <si>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</si>
  <si>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</si>
  <si>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</si>
  <si>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</si>
  <si>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</si>
  <si>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</si>
  <si>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</si>
  <si>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</si>
  <si>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</si>
  <si>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</si>
  <si>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</si>
  <si>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</si>
  <si>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</si>
  <si>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</si>
  <si>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</si>
  <si>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</si>
  <si>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</si>
  <si>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</si>
  <si>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</si>
  <si>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</si>
  <si>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</si>
  <si>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</si>
  <si>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</si>
  <si>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</si>
  <si>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</si>
  <si>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</si>
  <si>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Sekhukhune(DC47)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</si>
  <si>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</si>
  <si>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</si>
  <si>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</si>
  <si>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</si>
  <si>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</si>
  <si>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</si>
  <si>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</si>
  <si>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</si>
  <si>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</si>
  <si>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</si>
  <si>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Sekhukhune(DC47)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</si>
  <si>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</si>
  <si>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</si>
  <si>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</si>
  <si>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</si>
  <si>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</si>
  <si>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</si>
  <si>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</si>
  <si>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</si>
  <si>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</si>
  <si>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</si>
  <si>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</si>
  <si>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</si>
  <si>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</si>
  <si>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</si>
  <si>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</si>
  <si>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</si>
  <si>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</si>
  <si>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</si>
  <si>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</si>
  <si>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</si>
  <si>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</si>
  <si>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</si>
  <si>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</si>
  <si>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</si>
  <si>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</si>
  <si>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</si>
  <si>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</si>
  <si>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</si>
  <si>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</si>
  <si>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</si>
  <si>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</si>
  <si>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</si>
  <si>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</si>
  <si>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Sekhukhune(DC47)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</si>
  <si>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</si>
  <si>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</si>
  <si>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</si>
  <si>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</si>
  <si>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</si>
  <si>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</si>
  <si>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</si>
  <si>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</si>
  <si>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</si>
  <si>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</si>
  <si>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</si>
  <si>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</si>
  <si>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</si>
  <si>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</si>
  <si>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</si>
  <si>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</si>
  <si>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</si>
  <si>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</si>
  <si>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</si>
  <si>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</si>
  <si>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</si>
  <si>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</si>
  <si>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</si>
  <si>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</si>
  <si>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</si>
  <si>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</si>
  <si>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Sekhukhune(DC47)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</si>
  <si>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</si>
  <si>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</si>
  <si>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</si>
  <si>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</si>
  <si>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</si>
  <si>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</si>
  <si>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</si>
  <si>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</si>
  <si>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</si>
  <si>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</si>
  <si>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</si>
  <si>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</si>
  <si>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</si>
  <si>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</si>
  <si>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</si>
  <si>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</si>
  <si>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</si>
  <si>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</si>
  <si>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</si>
  <si>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</si>
  <si>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</si>
  <si>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</si>
  <si>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</si>
  <si>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</si>
  <si>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Sekhukhune(DC47)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</si>
  <si>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</si>
  <si>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</si>
  <si>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</si>
  <si>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</si>
  <si>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</si>
  <si>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</si>
  <si>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</si>
  <si>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</si>
  <si>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</si>
  <si>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</si>
  <si>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</si>
  <si>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</si>
  <si>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</si>
  <si>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</si>
  <si>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</si>
  <si>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</si>
  <si>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</si>
  <si>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</si>
  <si>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</si>
  <si>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</si>
  <si>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</si>
  <si>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</si>
  <si>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</si>
  <si>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</si>
  <si>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</si>
  <si>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</si>
  <si>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</si>
  <si>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</si>
  <si>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</si>
  <si>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</si>
  <si>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</si>
  <si>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</si>
  <si>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</si>
  <si>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</si>
  <si>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</si>
  <si>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Sekhukhune(DC47)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</si>
  <si>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</si>
  <si>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</si>
  <si>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Limpopo: Sekhukhune(DC47)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</si>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</sst>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40453551</v>
      </c>
      <c r="C6" s="19">
        <v>0</v>
      </c>
      <c r="D6" s="59">
        <v>37692000</v>
      </c>
      <c r="E6" s="60">
        <v>37692000</v>
      </c>
      <c r="F6" s="60">
        <v>367872</v>
      </c>
      <c r="G6" s="60">
        <v>2734085</v>
      </c>
      <c r="H6" s="60">
        <v>349949</v>
      </c>
      <c r="I6" s="60">
        <v>3451906</v>
      </c>
      <c r="J6" s="60">
        <v>930018</v>
      </c>
      <c r="K6" s="60">
        <v>6748373</v>
      </c>
      <c r="L6" s="60">
        <v>43811</v>
      </c>
      <c r="M6" s="60">
        <v>7722202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11174108</v>
      </c>
      <c r="W6" s="60">
        <v>18846000</v>
      </c>
      <c r="X6" s="60">
        <v>-7671892</v>
      </c>
      <c r="Y6" s="61">
        <v>-40.71</v>
      </c>
      <c r="Z6" s="62">
        <v>37692000</v>
      </c>
    </row>
    <row r="7" spans="1:26" ht="13.5">
      <c r="A7" s="58" t="s">
        <v>33</v>
      </c>
      <c r="B7" s="19">
        <v>11381921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415359</v>
      </c>
      <c r="I7" s="60">
        <v>415359</v>
      </c>
      <c r="J7" s="60">
        <v>0</v>
      </c>
      <c r="K7" s="60">
        <v>0</v>
      </c>
      <c r="L7" s="60">
        <v>1253625</v>
      </c>
      <c r="M7" s="60">
        <v>1253625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1668984</v>
      </c>
      <c r="W7" s="60">
        <v>0</v>
      </c>
      <c r="X7" s="60">
        <v>1668984</v>
      </c>
      <c r="Y7" s="61">
        <v>0</v>
      </c>
      <c r="Z7" s="62">
        <v>0</v>
      </c>
    </row>
    <row r="8" spans="1:26" ht="13.5">
      <c r="A8" s="58" t="s">
        <v>34</v>
      </c>
      <c r="B8" s="19">
        <v>376085956</v>
      </c>
      <c r="C8" s="19">
        <v>0</v>
      </c>
      <c r="D8" s="59">
        <v>430288000</v>
      </c>
      <c r="E8" s="60">
        <v>430288000</v>
      </c>
      <c r="F8" s="60">
        <v>28030000</v>
      </c>
      <c r="G8" s="60">
        <v>1290000</v>
      </c>
      <c r="H8" s="60">
        <v>0</v>
      </c>
      <c r="I8" s="60">
        <v>29320000</v>
      </c>
      <c r="J8" s="60">
        <v>0</v>
      </c>
      <c r="K8" s="60">
        <v>135686000</v>
      </c>
      <c r="L8" s="60">
        <v>154675000</v>
      </c>
      <c r="M8" s="60">
        <v>290361000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319681000</v>
      </c>
      <c r="W8" s="60">
        <v>215144000</v>
      </c>
      <c r="X8" s="60">
        <v>104537000</v>
      </c>
      <c r="Y8" s="61">
        <v>48.59</v>
      </c>
      <c r="Z8" s="62">
        <v>430288000</v>
      </c>
    </row>
    <row r="9" spans="1:26" ht="13.5">
      <c r="A9" s="58" t="s">
        <v>35</v>
      </c>
      <c r="B9" s="19">
        <v>6753145</v>
      </c>
      <c r="C9" s="19">
        <v>0</v>
      </c>
      <c r="D9" s="59">
        <v>54284064</v>
      </c>
      <c r="E9" s="60">
        <v>54284064</v>
      </c>
      <c r="F9" s="60">
        <v>362757</v>
      </c>
      <c r="G9" s="60">
        <v>121960</v>
      </c>
      <c r="H9" s="60">
        <v>124467</v>
      </c>
      <c r="I9" s="60">
        <v>609184</v>
      </c>
      <c r="J9" s="60">
        <v>4849577</v>
      </c>
      <c r="K9" s="60">
        <v>360720</v>
      </c>
      <c r="L9" s="60">
        <v>108289</v>
      </c>
      <c r="M9" s="60">
        <v>5318586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5927770</v>
      </c>
      <c r="W9" s="60">
        <v>27142032</v>
      </c>
      <c r="X9" s="60">
        <v>-21214262</v>
      </c>
      <c r="Y9" s="61">
        <v>-78.16</v>
      </c>
      <c r="Z9" s="62">
        <v>54284064</v>
      </c>
    </row>
    <row r="10" spans="1:26" ht="25.5">
      <c r="A10" s="63" t="s">
        <v>277</v>
      </c>
      <c r="B10" s="64">
        <f>SUM(B5:B9)</f>
        <v>434674573</v>
      </c>
      <c r="C10" s="64">
        <f>SUM(C5:C9)</f>
        <v>0</v>
      </c>
      <c r="D10" s="65">
        <f aca="true" t="shared" si="0" ref="D10:Z10">SUM(D5:D9)</f>
        <v>522264064</v>
      </c>
      <c r="E10" s="66">
        <f t="shared" si="0"/>
        <v>522264064</v>
      </c>
      <c r="F10" s="66">
        <f t="shared" si="0"/>
        <v>28760629</v>
      </c>
      <c r="G10" s="66">
        <f t="shared" si="0"/>
        <v>4146045</v>
      </c>
      <c r="H10" s="66">
        <f t="shared" si="0"/>
        <v>889775</v>
      </c>
      <c r="I10" s="66">
        <f t="shared" si="0"/>
        <v>33796449</v>
      </c>
      <c r="J10" s="66">
        <f t="shared" si="0"/>
        <v>5779595</v>
      </c>
      <c r="K10" s="66">
        <f t="shared" si="0"/>
        <v>142795093</v>
      </c>
      <c r="L10" s="66">
        <f t="shared" si="0"/>
        <v>156080725</v>
      </c>
      <c r="M10" s="66">
        <f t="shared" si="0"/>
        <v>304655413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338451862</v>
      </c>
      <c r="W10" s="66">
        <f t="shared" si="0"/>
        <v>261132032</v>
      </c>
      <c r="X10" s="66">
        <f t="shared" si="0"/>
        <v>77319830</v>
      </c>
      <c r="Y10" s="67">
        <f>+IF(W10&lt;&gt;0,(X10/W10)*100,0)</f>
        <v>29.609477400306066</v>
      </c>
      <c r="Z10" s="68">
        <f t="shared" si="0"/>
        <v>522264064</v>
      </c>
    </row>
    <row r="11" spans="1:26" ht="13.5">
      <c r="A11" s="58" t="s">
        <v>37</v>
      </c>
      <c r="B11" s="19">
        <v>216102371</v>
      </c>
      <c r="C11" s="19">
        <v>0</v>
      </c>
      <c r="D11" s="59">
        <v>236623362</v>
      </c>
      <c r="E11" s="60">
        <v>236623362</v>
      </c>
      <c r="F11" s="60">
        <v>19862980</v>
      </c>
      <c r="G11" s="60">
        <v>19484987</v>
      </c>
      <c r="H11" s="60">
        <v>19571521</v>
      </c>
      <c r="I11" s="60">
        <v>58919488</v>
      </c>
      <c r="J11" s="60">
        <v>22149059</v>
      </c>
      <c r="K11" s="60">
        <v>18985031</v>
      </c>
      <c r="L11" s="60">
        <v>19017658</v>
      </c>
      <c r="M11" s="60">
        <v>60151748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119071236</v>
      </c>
      <c r="W11" s="60">
        <v>118311681</v>
      </c>
      <c r="X11" s="60">
        <v>759555</v>
      </c>
      <c r="Y11" s="61">
        <v>0.64</v>
      </c>
      <c r="Z11" s="62">
        <v>236623362</v>
      </c>
    </row>
    <row r="12" spans="1:26" ht="13.5">
      <c r="A12" s="58" t="s">
        <v>38</v>
      </c>
      <c r="B12" s="19">
        <v>9560256</v>
      </c>
      <c r="C12" s="19">
        <v>0</v>
      </c>
      <c r="D12" s="59">
        <v>8547776</v>
      </c>
      <c r="E12" s="60">
        <v>8547776</v>
      </c>
      <c r="F12" s="60">
        <v>798052</v>
      </c>
      <c r="G12" s="60">
        <v>853286</v>
      </c>
      <c r="H12" s="60">
        <v>1001720</v>
      </c>
      <c r="I12" s="60">
        <v>2653058</v>
      </c>
      <c r="J12" s="60">
        <v>873297</v>
      </c>
      <c r="K12" s="60">
        <v>952579</v>
      </c>
      <c r="L12" s="60">
        <v>824747</v>
      </c>
      <c r="M12" s="60">
        <v>2650623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5303681</v>
      </c>
      <c r="W12" s="60">
        <v>4273888</v>
      </c>
      <c r="X12" s="60">
        <v>1029793</v>
      </c>
      <c r="Y12" s="61">
        <v>24.09</v>
      </c>
      <c r="Z12" s="62">
        <v>8547776</v>
      </c>
    </row>
    <row r="13" spans="1:26" ht="13.5">
      <c r="A13" s="58" t="s">
        <v>278</v>
      </c>
      <c r="B13" s="19">
        <v>51796116</v>
      </c>
      <c r="C13" s="19">
        <v>0</v>
      </c>
      <c r="D13" s="59">
        <v>75048375</v>
      </c>
      <c r="E13" s="60">
        <v>75048375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37524188</v>
      </c>
      <c r="X13" s="60">
        <v>-37524188</v>
      </c>
      <c r="Y13" s="61">
        <v>-100</v>
      </c>
      <c r="Z13" s="62">
        <v>75048375</v>
      </c>
    </row>
    <row r="14" spans="1:26" ht="13.5">
      <c r="A14" s="58" t="s">
        <v>40</v>
      </c>
      <c r="B14" s="19">
        <v>624047</v>
      </c>
      <c r="C14" s="19">
        <v>0</v>
      </c>
      <c r="D14" s="59">
        <v>609000</v>
      </c>
      <c r="E14" s="60">
        <v>609000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304500</v>
      </c>
      <c r="X14" s="60">
        <v>-304500</v>
      </c>
      <c r="Y14" s="61">
        <v>-100</v>
      </c>
      <c r="Z14" s="62">
        <v>609000</v>
      </c>
    </row>
    <row r="15" spans="1:26" ht="13.5">
      <c r="A15" s="58" t="s">
        <v>41</v>
      </c>
      <c r="B15" s="19">
        <v>75431279</v>
      </c>
      <c r="C15" s="19">
        <v>0</v>
      </c>
      <c r="D15" s="59">
        <v>119854000</v>
      </c>
      <c r="E15" s="60">
        <v>119854000</v>
      </c>
      <c r="F15" s="60">
        <v>1259964</v>
      </c>
      <c r="G15" s="60">
        <v>9224280</v>
      </c>
      <c r="H15" s="60">
        <v>5970375</v>
      </c>
      <c r="I15" s="60">
        <v>16454619</v>
      </c>
      <c r="J15" s="60">
        <v>14333305</v>
      </c>
      <c r="K15" s="60">
        <v>6959875</v>
      </c>
      <c r="L15" s="60">
        <v>8439478</v>
      </c>
      <c r="M15" s="60">
        <v>29732658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46187277</v>
      </c>
      <c r="W15" s="60">
        <v>59927000</v>
      </c>
      <c r="X15" s="60">
        <v>-13739723</v>
      </c>
      <c r="Y15" s="61">
        <v>-22.93</v>
      </c>
      <c r="Z15" s="62">
        <v>119854000</v>
      </c>
    </row>
    <row r="16" spans="1:26" ht="13.5">
      <c r="A16" s="69" t="s">
        <v>42</v>
      </c>
      <c r="B16" s="19">
        <v>0</v>
      </c>
      <c r="C16" s="19">
        <v>0</v>
      </c>
      <c r="D16" s="59">
        <v>2400000</v>
      </c>
      <c r="E16" s="60">
        <v>2400000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1200000</v>
      </c>
      <c r="X16" s="60">
        <v>-1200000</v>
      </c>
      <c r="Y16" s="61">
        <v>-100</v>
      </c>
      <c r="Z16" s="62">
        <v>2400000</v>
      </c>
    </row>
    <row r="17" spans="1:26" ht="13.5">
      <c r="A17" s="58" t="s">
        <v>43</v>
      </c>
      <c r="B17" s="19">
        <v>214384967</v>
      </c>
      <c r="C17" s="19">
        <v>0</v>
      </c>
      <c r="D17" s="59">
        <v>152791991</v>
      </c>
      <c r="E17" s="60">
        <v>152791991</v>
      </c>
      <c r="F17" s="60">
        <v>1787664</v>
      </c>
      <c r="G17" s="60">
        <v>12599378</v>
      </c>
      <c r="H17" s="60">
        <v>6053803</v>
      </c>
      <c r="I17" s="60">
        <v>20440845</v>
      </c>
      <c r="J17" s="60">
        <v>15834762</v>
      </c>
      <c r="K17" s="60">
        <v>11752867</v>
      </c>
      <c r="L17" s="60">
        <v>11706294</v>
      </c>
      <c r="M17" s="60">
        <v>39293923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59734768</v>
      </c>
      <c r="W17" s="60">
        <v>76395996</v>
      </c>
      <c r="X17" s="60">
        <v>-16661228</v>
      </c>
      <c r="Y17" s="61">
        <v>-21.81</v>
      </c>
      <c r="Z17" s="62">
        <v>152791991</v>
      </c>
    </row>
    <row r="18" spans="1:26" ht="13.5">
      <c r="A18" s="70" t="s">
        <v>44</v>
      </c>
      <c r="B18" s="71">
        <f>SUM(B11:B17)</f>
        <v>567899036</v>
      </c>
      <c r="C18" s="71">
        <f>SUM(C11:C17)</f>
        <v>0</v>
      </c>
      <c r="D18" s="72">
        <f aca="true" t="shared" si="1" ref="D18:Z18">SUM(D11:D17)</f>
        <v>595874504</v>
      </c>
      <c r="E18" s="73">
        <f t="shared" si="1"/>
        <v>595874504</v>
      </c>
      <c r="F18" s="73">
        <f t="shared" si="1"/>
        <v>23708660</v>
      </c>
      <c r="G18" s="73">
        <f t="shared" si="1"/>
        <v>42161931</v>
      </c>
      <c r="H18" s="73">
        <f t="shared" si="1"/>
        <v>32597419</v>
      </c>
      <c r="I18" s="73">
        <f t="shared" si="1"/>
        <v>98468010</v>
      </c>
      <c r="J18" s="73">
        <f t="shared" si="1"/>
        <v>53190423</v>
      </c>
      <c r="K18" s="73">
        <f t="shared" si="1"/>
        <v>38650352</v>
      </c>
      <c r="L18" s="73">
        <f t="shared" si="1"/>
        <v>39988177</v>
      </c>
      <c r="M18" s="73">
        <f t="shared" si="1"/>
        <v>131828952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230296962</v>
      </c>
      <c r="W18" s="73">
        <f t="shared" si="1"/>
        <v>297937253</v>
      </c>
      <c r="X18" s="73">
        <f t="shared" si="1"/>
        <v>-67640291</v>
      </c>
      <c r="Y18" s="67">
        <f>+IF(W18&lt;&gt;0,(X18/W18)*100,0)</f>
        <v>-22.702864552490183</v>
      </c>
      <c r="Z18" s="74">
        <f t="shared" si="1"/>
        <v>595874504</v>
      </c>
    </row>
    <row r="19" spans="1:26" ht="13.5">
      <c r="A19" s="70" t="s">
        <v>45</v>
      </c>
      <c r="B19" s="75">
        <f>+B10-B18</f>
        <v>-133224463</v>
      </c>
      <c r="C19" s="75">
        <f>+C10-C18</f>
        <v>0</v>
      </c>
      <c r="D19" s="76">
        <f aca="true" t="shared" si="2" ref="D19:Z19">+D10-D18</f>
        <v>-73610440</v>
      </c>
      <c r="E19" s="77">
        <f t="shared" si="2"/>
        <v>-73610440</v>
      </c>
      <c r="F19" s="77">
        <f t="shared" si="2"/>
        <v>5051969</v>
      </c>
      <c r="G19" s="77">
        <f t="shared" si="2"/>
        <v>-38015886</v>
      </c>
      <c r="H19" s="77">
        <f t="shared" si="2"/>
        <v>-31707644</v>
      </c>
      <c r="I19" s="77">
        <f t="shared" si="2"/>
        <v>-64671561</v>
      </c>
      <c r="J19" s="77">
        <f t="shared" si="2"/>
        <v>-47410828</v>
      </c>
      <c r="K19" s="77">
        <f t="shared" si="2"/>
        <v>104144741</v>
      </c>
      <c r="L19" s="77">
        <f t="shared" si="2"/>
        <v>116092548</v>
      </c>
      <c r="M19" s="77">
        <f t="shared" si="2"/>
        <v>172826461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108154900</v>
      </c>
      <c r="W19" s="77">
        <f>IF(E10=E18,0,W10-W18)</f>
        <v>-36805221</v>
      </c>
      <c r="X19" s="77">
        <f t="shared" si="2"/>
        <v>144960121</v>
      </c>
      <c r="Y19" s="78">
        <f>+IF(W19&lt;&gt;0,(X19/W19)*100,0)</f>
        <v>-393.8574937506828</v>
      </c>
      <c r="Z19" s="79">
        <f t="shared" si="2"/>
        <v>-73610440</v>
      </c>
    </row>
    <row r="20" spans="1:26" ht="13.5">
      <c r="A20" s="58" t="s">
        <v>46</v>
      </c>
      <c r="B20" s="19">
        <v>532768178</v>
      </c>
      <c r="C20" s="19">
        <v>0</v>
      </c>
      <c r="D20" s="59">
        <v>849317000</v>
      </c>
      <c r="E20" s="60">
        <v>849317000</v>
      </c>
      <c r="F20" s="60">
        <v>247163206</v>
      </c>
      <c r="G20" s="60">
        <v>4183000</v>
      </c>
      <c r="H20" s="60">
        <v>5632362</v>
      </c>
      <c r="I20" s="60">
        <v>256978568</v>
      </c>
      <c r="J20" s="60">
        <v>71415540</v>
      </c>
      <c r="K20" s="60">
        <v>0</v>
      </c>
      <c r="L20" s="60">
        <v>-20505469</v>
      </c>
      <c r="M20" s="60">
        <v>50910071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307888639</v>
      </c>
      <c r="W20" s="60">
        <v>424658500</v>
      </c>
      <c r="X20" s="60">
        <v>-116769861</v>
      </c>
      <c r="Y20" s="61">
        <v>-27.5</v>
      </c>
      <c r="Z20" s="62">
        <v>849317000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399543715</v>
      </c>
      <c r="C22" s="86">
        <f>SUM(C19:C21)</f>
        <v>0</v>
      </c>
      <c r="D22" s="87">
        <f aca="true" t="shared" si="3" ref="D22:Z22">SUM(D19:D21)</f>
        <v>775706560</v>
      </c>
      <c r="E22" s="88">
        <f t="shared" si="3"/>
        <v>775706560</v>
      </c>
      <c r="F22" s="88">
        <f t="shared" si="3"/>
        <v>252215175</v>
      </c>
      <c r="G22" s="88">
        <f t="shared" si="3"/>
        <v>-33832886</v>
      </c>
      <c r="H22" s="88">
        <f t="shared" si="3"/>
        <v>-26075282</v>
      </c>
      <c r="I22" s="88">
        <f t="shared" si="3"/>
        <v>192307007</v>
      </c>
      <c r="J22" s="88">
        <f t="shared" si="3"/>
        <v>24004712</v>
      </c>
      <c r="K22" s="88">
        <f t="shared" si="3"/>
        <v>104144741</v>
      </c>
      <c r="L22" s="88">
        <f t="shared" si="3"/>
        <v>95587079</v>
      </c>
      <c r="M22" s="88">
        <f t="shared" si="3"/>
        <v>223736532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416043539</v>
      </c>
      <c r="W22" s="88">
        <f t="shared" si="3"/>
        <v>387853279</v>
      </c>
      <c r="X22" s="88">
        <f t="shared" si="3"/>
        <v>28190260</v>
      </c>
      <c r="Y22" s="89">
        <f>+IF(W22&lt;&gt;0,(X22/W22)*100,0)</f>
        <v>7.268279405212919</v>
      </c>
      <c r="Z22" s="90">
        <f t="shared" si="3"/>
        <v>775706560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399543715</v>
      </c>
      <c r="C24" s="75">
        <f>SUM(C22:C23)</f>
        <v>0</v>
      </c>
      <c r="D24" s="76">
        <f aca="true" t="shared" si="4" ref="D24:Z24">SUM(D22:D23)</f>
        <v>775706560</v>
      </c>
      <c r="E24" s="77">
        <f t="shared" si="4"/>
        <v>775706560</v>
      </c>
      <c r="F24" s="77">
        <f t="shared" si="4"/>
        <v>252215175</v>
      </c>
      <c r="G24" s="77">
        <f t="shared" si="4"/>
        <v>-33832886</v>
      </c>
      <c r="H24" s="77">
        <f t="shared" si="4"/>
        <v>-26075282</v>
      </c>
      <c r="I24" s="77">
        <f t="shared" si="4"/>
        <v>192307007</v>
      </c>
      <c r="J24" s="77">
        <f t="shared" si="4"/>
        <v>24004712</v>
      </c>
      <c r="K24" s="77">
        <f t="shared" si="4"/>
        <v>104144741</v>
      </c>
      <c r="L24" s="77">
        <f t="shared" si="4"/>
        <v>95587079</v>
      </c>
      <c r="M24" s="77">
        <f t="shared" si="4"/>
        <v>223736532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416043539</v>
      </c>
      <c r="W24" s="77">
        <f t="shared" si="4"/>
        <v>387853279</v>
      </c>
      <c r="X24" s="77">
        <f t="shared" si="4"/>
        <v>28190260</v>
      </c>
      <c r="Y24" s="78">
        <f>+IF(W24&lt;&gt;0,(X24/W24)*100,0)</f>
        <v>7.268279405212919</v>
      </c>
      <c r="Z24" s="79">
        <f t="shared" si="4"/>
        <v>775706560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311965382</v>
      </c>
      <c r="C27" s="22">
        <v>0</v>
      </c>
      <c r="D27" s="99">
        <v>849317000</v>
      </c>
      <c r="E27" s="100">
        <v>849317000</v>
      </c>
      <c r="F27" s="100">
        <v>13387960</v>
      </c>
      <c r="G27" s="100">
        <v>41662539</v>
      </c>
      <c r="H27" s="100">
        <v>16039435</v>
      </c>
      <c r="I27" s="100">
        <v>71089934</v>
      </c>
      <c r="J27" s="100">
        <v>93159074</v>
      </c>
      <c r="K27" s="100">
        <v>43427130</v>
      </c>
      <c r="L27" s="100">
        <v>62823579</v>
      </c>
      <c r="M27" s="100">
        <v>199409783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270499717</v>
      </c>
      <c r="W27" s="100">
        <v>424658500</v>
      </c>
      <c r="X27" s="100">
        <v>-154158783</v>
      </c>
      <c r="Y27" s="101">
        <v>-36.3</v>
      </c>
      <c r="Z27" s="102">
        <v>849317000</v>
      </c>
    </row>
    <row r="28" spans="1:26" ht="13.5">
      <c r="A28" s="103" t="s">
        <v>46</v>
      </c>
      <c r="B28" s="19">
        <v>310892649</v>
      </c>
      <c r="C28" s="19">
        <v>0</v>
      </c>
      <c r="D28" s="59">
        <v>849317000</v>
      </c>
      <c r="E28" s="60">
        <v>849317000</v>
      </c>
      <c r="F28" s="60">
        <v>13289752</v>
      </c>
      <c r="G28" s="60">
        <v>39128075</v>
      </c>
      <c r="H28" s="60">
        <v>16039435</v>
      </c>
      <c r="I28" s="60">
        <v>68457262</v>
      </c>
      <c r="J28" s="60">
        <v>93159074</v>
      </c>
      <c r="K28" s="60">
        <v>43427130</v>
      </c>
      <c r="L28" s="60">
        <v>62823579</v>
      </c>
      <c r="M28" s="60">
        <v>199409783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267867045</v>
      </c>
      <c r="W28" s="60">
        <v>424658500</v>
      </c>
      <c r="X28" s="60">
        <v>-156791455</v>
      </c>
      <c r="Y28" s="61">
        <v>-36.92</v>
      </c>
      <c r="Z28" s="62">
        <v>849317000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98208</v>
      </c>
      <c r="G29" s="60">
        <v>0</v>
      </c>
      <c r="H29" s="60">
        <v>0</v>
      </c>
      <c r="I29" s="60">
        <v>98208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98208</v>
      </c>
      <c r="W29" s="60">
        <v>0</v>
      </c>
      <c r="X29" s="60">
        <v>98208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1072733</v>
      </c>
      <c r="C31" s="19">
        <v>0</v>
      </c>
      <c r="D31" s="59">
        <v>0</v>
      </c>
      <c r="E31" s="60">
        <v>0</v>
      </c>
      <c r="F31" s="60">
        <v>0</v>
      </c>
      <c r="G31" s="60">
        <v>2534464</v>
      </c>
      <c r="H31" s="60">
        <v>0</v>
      </c>
      <c r="I31" s="60">
        <v>2534464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2534464</v>
      </c>
      <c r="W31" s="60">
        <v>0</v>
      </c>
      <c r="X31" s="60">
        <v>2534464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311965382</v>
      </c>
      <c r="C32" s="22">
        <f>SUM(C28:C31)</f>
        <v>0</v>
      </c>
      <c r="D32" s="99">
        <f aca="true" t="shared" si="5" ref="D32:Z32">SUM(D28:D31)</f>
        <v>849317000</v>
      </c>
      <c r="E32" s="100">
        <f t="shared" si="5"/>
        <v>849317000</v>
      </c>
      <c r="F32" s="100">
        <f t="shared" si="5"/>
        <v>13387960</v>
      </c>
      <c r="G32" s="100">
        <f t="shared" si="5"/>
        <v>41662539</v>
      </c>
      <c r="H32" s="100">
        <f t="shared" si="5"/>
        <v>16039435</v>
      </c>
      <c r="I32" s="100">
        <f t="shared" si="5"/>
        <v>71089934</v>
      </c>
      <c r="J32" s="100">
        <f t="shared" si="5"/>
        <v>93159074</v>
      </c>
      <c r="K32" s="100">
        <f t="shared" si="5"/>
        <v>43427130</v>
      </c>
      <c r="L32" s="100">
        <f t="shared" si="5"/>
        <v>62823579</v>
      </c>
      <c r="M32" s="100">
        <f t="shared" si="5"/>
        <v>199409783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270499717</v>
      </c>
      <c r="W32" s="100">
        <f t="shared" si="5"/>
        <v>424658500</v>
      </c>
      <c r="X32" s="100">
        <f t="shared" si="5"/>
        <v>-154158783</v>
      </c>
      <c r="Y32" s="101">
        <f>+IF(W32&lt;&gt;0,(X32/W32)*100,0)</f>
        <v>-36.30182440714127</v>
      </c>
      <c r="Z32" s="102">
        <f t="shared" si="5"/>
        <v>849317000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549063062</v>
      </c>
      <c r="C35" s="19">
        <v>0</v>
      </c>
      <c r="D35" s="59">
        <v>255916000</v>
      </c>
      <c r="E35" s="60">
        <v>255916000</v>
      </c>
      <c r="F35" s="60">
        <v>549063062</v>
      </c>
      <c r="G35" s="60">
        <v>549063062</v>
      </c>
      <c r="H35" s="60">
        <v>549063062</v>
      </c>
      <c r="I35" s="60">
        <v>549063062</v>
      </c>
      <c r="J35" s="60">
        <v>303424994</v>
      </c>
      <c r="K35" s="60">
        <v>391226398</v>
      </c>
      <c r="L35" s="60">
        <v>113458051</v>
      </c>
      <c r="M35" s="60">
        <v>113458051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113458051</v>
      </c>
      <c r="W35" s="60">
        <v>127958000</v>
      </c>
      <c r="X35" s="60">
        <v>-14499949</v>
      </c>
      <c r="Y35" s="61">
        <v>-11.33</v>
      </c>
      <c r="Z35" s="62">
        <v>255916000</v>
      </c>
    </row>
    <row r="36" spans="1:26" ht="13.5">
      <c r="A36" s="58" t="s">
        <v>57</v>
      </c>
      <c r="B36" s="19">
        <v>1971262106</v>
      </c>
      <c r="C36" s="19">
        <v>0</v>
      </c>
      <c r="D36" s="59">
        <v>4298021000</v>
      </c>
      <c r="E36" s="60">
        <v>4298021000</v>
      </c>
      <c r="F36" s="60">
        <v>1971262106</v>
      </c>
      <c r="G36" s="60">
        <v>1971262106</v>
      </c>
      <c r="H36" s="60">
        <v>1971262106</v>
      </c>
      <c r="I36" s="60">
        <v>1971262106</v>
      </c>
      <c r="J36" s="60">
        <v>270237944</v>
      </c>
      <c r="K36" s="60">
        <v>2234630238</v>
      </c>
      <c r="L36" s="60">
        <v>2317451094</v>
      </c>
      <c r="M36" s="60">
        <v>2317451094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2317451094</v>
      </c>
      <c r="W36" s="60">
        <v>2149010500</v>
      </c>
      <c r="X36" s="60">
        <v>168440594</v>
      </c>
      <c r="Y36" s="61">
        <v>7.84</v>
      </c>
      <c r="Z36" s="62">
        <v>4298021000</v>
      </c>
    </row>
    <row r="37" spans="1:26" ht="13.5">
      <c r="A37" s="58" t="s">
        <v>58</v>
      </c>
      <c r="B37" s="19">
        <v>490730399</v>
      </c>
      <c r="C37" s="19">
        <v>0</v>
      </c>
      <c r="D37" s="59">
        <v>280381500</v>
      </c>
      <c r="E37" s="60">
        <v>280381500</v>
      </c>
      <c r="F37" s="60">
        <v>490730399</v>
      </c>
      <c r="G37" s="60">
        <v>490730399</v>
      </c>
      <c r="H37" s="60">
        <v>490730399</v>
      </c>
      <c r="I37" s="60">
        <v>490730399</v>
      </c>
      <c r="J37" s="60">
        <v>568491335</v>
      </c>
      <c r="K37" s="60">
        <v>202863522</v>
      </c>
      <c r="L37" s="60">
        <v>202863522</v>
      </c>
      <c r="M37" s="60">
        <v>202863522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202863522</v>
      </c>
      <c r="W37" s="60">
        <v>140190750</v>
      </c>
      <c r="X37" s="60">
        <v>62672772</v>
      </c>
      <c r="Y37" s="61">
        <v>44.71</v>
      </c>
      <c r="Z37" s="62">
        <v>280381500</v>
      </c>
    </row>
    <row r="38" spans="1:26" ht="13.5">
      <c r="A38" s="58" t="s">
        <v>59</v>
      </c>
      <c r="B38" s="19">
        <v>22456637</v>
      </c>
      <c r="C38" s="19">
        <v>0</v>
      </c>
      <c r="D38" s="59">
        <v>25561500</v>
      </c>
      <c r="E38" s="60">
        <v>25561500</v>
      </c>
      <c r="F38" s="60">
        <v>22456637</v>
      </c>
      <c r="G38" s="60">
        <v>22456637</v>
      </c>
      <c r="H38" s="60">
        <v>22456637</v>
      </c>
      <c r="I38" s="60">
        <v>22456637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12780750</v>
      </c>
      <c r="X38" s="60">
        <v>-12780750</v>
      </c>
      <c r="Y38" s="61">
        <v>-100</v>
      </c>
      <c r="Z38" s="62">
        <v>25561500</v>
      </c>
    </row>
    <row r="39" spans="1:26" ht="13.5">
      <c r="A39" s="58" t="s">
        <v>60</v>
      </c>
      <c r="B39" s="19">
        <v>2007138132</v>
      </c>
      <c r="C39" s="19">
        <v>0</v>
      </c>
      <c r="D39" s="59">
        <v>4247994000</v>
      </c>
      <c r="E39" s="60">
        <v>4247994000</v>
      </c>
      <c r="F39" s="60">
        <v>2007138132</v>
      </c>
      <c r="G39" s="60">
        <v>2007138132</v>
      </c>
      <c r="H39" s="60">
        <v>2007138132</v>
      </c>
      <c r="I39" s="60">
        <v>2007138132</v>
      </c>
      <c r="J39" s="60">
        <v>5171603</v>
      </c>
      <c r="K39" s="60">
        <v>2422993114</v>
      </c>
      <c r="L39" s="60">
        <v>2228045623</v>
      </c>
      <c r="M39" s="60">
        <v>2228045623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2228045623</v>
      </c>
      <c r="W39" s="60">
        <v>2123997000</v>
      </c>
      <c r="X39" s="60">
        <v>104048623</v>
      </c>
      <c r="Y39" s="61">
        <v>4.9</v>
      </c>
      <c r="Z39" s="62">
        <v>4247994000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913034000</v>
      </c>
      <c r="E42" s="60">
        <v>913034000</v>
      </c>
      <c r="F42" s="60">
        <v>252215175</v>
      </c>
      <c r="G42" s="60">
        <v>-33832886</v>
      </c>
      <c r="H42" s="60">
        <v>-26075283</v>
      </c>
      <c r="I42" s="60">
        <v>192307006</v>
      </c>
      <c r="J42" s="60">
        <v>24004718</v>
      </c>
      <c r="K42" s="60">
        <v>104062750</v>
      </c>
      <c r="L42" s="60">
        <v>114299842</v>
      </c>
      <c r="M42" s="60">
        <v>242367310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434674316</v>
      </c>
      <c r="W42" s="60">
        <v>500751802</v>
      </c>
      <c r="X42" s="60">
        <v>-66077486</v>
      </c>
      <c r="Y42" s="61">
        <v>-13.2</v>
      </c>
      <c r="Z42" s="62">
        <v>913034000</v>
      </c>
    </row>
    <row r="43" spans="1:26" ht="13.5">
      <c r="A43" s="58" t="s">
        <v>63</v>
      </c>
      <c r="B43" s="19">
        <v>0</v>
      </c>
      <c r="C43" s="19">
        <v>0</v>
      </c>
      <c r="D43" s="59">
        <v>-864210000</v>
      </c>
      <c r="E43" s="60">
        <v>-864210000</v>
      </c>
      <c r="F43" s="60">
        <v>-13387960</v>
      </c>
      <c r="G43" s="60">
        <v>-41662539</v>
      </c>
      <c r="H43" s="60">
        <v>92314410</v>
      </c>
      <c r="I43" s="60">
        <v>37263911</v>
      </c>
      <c r="J43" s="60">
        <v>-93159074</v>
      </c>
      <c r="K43" s="60">
        <v>-43427000</v>
      </c>
      <c r="L43" s="60">
        <v>-62823579</v>
      </c>
      <c r="M43" s="60">
        <v>-199409653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-162145742</v>
      </c>
      <c r="W43" s="60">
        <v>-385114000</v>
      </c>
      <c r="X43" s="60">
        <v>222968258</v>
      </c>
      <c r="Y43" s="61">
        <v>-57.9</v>
      </c>
      <c r="Z43" s="62">
        <v>-864210000</v>
      </c>
    </row>
    <row r="44" spans="1:26" ht="13.5">
      <c r="A44" s="58" t="s">
        <v>64</v>
      </c>
      <c r="B44" s="19">
        <v>0</v>
      </c>
      <c r="C44" s="19">
        <v>0</v>
      </c>
      <c r="D44" s="59">
        <v>-1266000</v>
      </c>
      <c r="E44" s="60">
        <v>-1266000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-1266000</v>
      </c>
    </row>
    <row r="45" spans="1:26" ht="13.5">
      <c r="A45" s="70" t="s">
        <v>65</v>
      </c>
      <c r="B45" s="22">
        <v>0</v>
      </c>
      <c r="C45" s="22">
        <v>0</v>
      </c>
      <c r="D45" s="99">
        <v>47558000</v>
      </c>
      <c r="E45" s="100">
        <v>47558000</v>
      </c>
      <c r="F45" s="100">
        <v>238827215</v>
      </c>
      <c r="G45" s="100">
        <v>163331790</v>
      </c>
      <c r="H45" s="100">
        <v>229570917</v>
      </c>
      <c r="I45" s="100">
        <v>229570917</v>
      </c>
      <c r="J45" s="100">
        <v>160416561</v>
      </c>
      <c r="K45" s="100">
        <v>221052311</v>
      </c>
      <c r="L45" s="100">
        <v>272528574</v>
      </c>
      <c r="M45" s="100">
        <v>272528574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272528574</v>
      </c>
      <c r="W45" s="100">
        <v>115637802</v>
      </c>
      <c r="X45" s="100">
        <v>156890772</v>
      </c>
      <c r="Y45" s="101">
        <v>135.67</v>
      </c>
      <c r="Z45" s="102">
        <v>47558000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40406833</v>
      </c>
      <c r="C49" s="52">
        <v>0</v>
      </c>
      <c r="D49" s="129">
        <v>52335047</v>
      </c>
      <c r="E49" s="54">
        <v>61537978</v>
      </c>
      <c r="F49" s="54">
        <v>0</v>
      </c>
      <c r="G49" s="54">
        <v>0</v>
      </c>
      <c r="H49" s="54">
        <v>0</v>
      </c>
      <c r="I49" s="54">
        <v>41376457</v>
      </c>
      <c r="J49" s="54">
        <v>0</v>
      </c>
      <c r="K49" s="54">
        <v>0</v>
      </c>
      <c r="L49" s="54">
        <v>0</v>
      </c>
      <c r="M49" s="54">
        <v>353484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3060719</v>
      </c>
      <c r="W49" s="54">
        <v>11711482</v>
      </c>
      <c r="X49" s="54">
        <v>0</v>
      </c>
      <c r="Y49" s="54">
        <v>210782000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66255972</v>
      </c>
      <c r="C51" s="52">
        <v>0</v>
      </c>
      <c r="D51" s="129">
        <v>50793006</v>
      </c>
      <c r="E51" s="54">
        <v>43742916</v>
      </c>
      <c r="F51" s="54">
        <v>0</v>
      </c>
      <c r="G51" s="54">
        <v>0</v>
      </c>
      <c r="H51" s="54">
        <v>0</v>
      </c>
      <c r="I51" s="54">
        <v>42072590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202864484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100.56045845272206</v>
      </c>
      <c r="E58" s="7">
        <f t="shared" si="6"/>
        <v>100.56045845272206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98.7996100939862</v>
      </c>
      <c r="L58" s="7">
        <f t="shared" si="6"/>
        <v>100</v>
      </c>
      <c r="M58" s="7">
        <f t="shared" si="6"/>
        <v>99.01858747984743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99.31897446563322</v>
      </c>
      <c r="W58" s="7">
        <f t="shared" si="6"/>
        <v>72.12986840708903</v>
      </c>
      <c r="X58" s="7">
        <f t="shared" si="6"/>
        <v>0</v>
      </c>
      <c r="Y58" s="7">
        <f t="shared" si="6"/>
        <v>0</v>
      </c>
      <c r="Z58" s="8">
        <f t="shared" si="6"/>
        <v>100.56045845272206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100.00065796455482</v>
      </c>
      <c r="E60" s="13">
        <f t="shared" si="7"/>
        <v>100.00065796455482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71.62578265945028</v>
      </c>
      <c r="X60" s="13">
        <f t="shared" si="7"/>
        <v>0</v>
      </c>
      <c r="Y60" s="13">
        <f t="shared" si="7"/>
        <v>0</v>
      </c>
      <c r="Z60" s="14">
        <f t="shared" si="7"/>
        <v>100.00065796455482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100.00078528229</v>
      </c>
      <c r="E62" s="13">
        <f t="shared" si="7"/>
        <v>100.00078528229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</v>
      </c>
      <c r="W62" s="13">
        <f t="shared" si="7"/>
        <v>73.80763750356228</v>
      </c>
      <c r="X62" s="13">
        <f t="shared" si="7"/>
        <v>0</v>
      </c>
      <c r="Y62" s="13">
        <f t="shared" si="7"/>
        <v>0</v>
      </c>
      <c r="Z62" s="14">
        <f t="shared" si="7"/>
        <v>100.00078528229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100</v>
      </c>
      <c r="W63" s="13">
        <f t="shared" si="7"/>
        <v>60.35018818523973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87.03053694725436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90.52384612272967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44749967</v>
      </c>
      <c r="C67" s="24"/>
      <c r="D67" s="25">
        <v>37692000</v>
      </c>
      <c r="E67" s="26">
        <v>37692000</v>
      </c>
      <c r="F67" s="26">
        <v>431151</v>
      </c>
      <c r="G67" s="26">
        <v>2824634</v>
      </c>
      <c r="H67" s="26">
        <v>429171</v>
      </c>
      <c r="I67" s="26">
        <v>3684956</v>
      </c>
      <c r="J67" s="26">
        <v>1376720</v>
      </c>
      <c r="K67" s="26">
        <v>6830364</v>
      </c>
      <c r="L67" s="26">
        <v>147303</v>
      </c>
      <c r="M67" s="26">
        <v>8354387</v>
      </c>
      <c r="N67" s="26"/>
      <c r="O67" s="26"/>
      <c r="P67" s="26"/>
      <c r="Q67" s="26"/>
      <c r="R67" s="26"/>
      <c r="S67" s="26"/>
      <c r="T67" s="26"/>
      <c r="U67" s="26"/>
      <c r="V67" s="26">
        <v>12039343</v>
      </c>
      <c r="W67" s="26">
        <v>18846000</v>
      </c>
      <c r="X67" s="26"/>
      <c r="Y67" s="25"/>
      <c r="Z67" s="27">
        <v>37692000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40453551</v>
      </c>
      <c r="C69" s="19"/>
      <c r="D69" s="20">
        <v>37692000</v>
      </c>
      <c r="E69" s="21">
        <v>37692000</v>
      </c>
      <c r="F69" s="21">
        <v>367872</v>
      </c>
      <c r="G69" s="21">
        <v>2734085</v>
      </c>
      <c r="H69" s="21">
        <v>349949</v>
      </c>
      <c r="I69" s="21">
        <v>3451906</v>
      </c>
      <c r="J69" s="21">
        <v>930018</v>
      </c>
      <c r="K69" s="21">
        <v>6748373</v>
      </c>
      <c r="L69" s="21">
        <v>43811</v>
      </c>
      <c r="M69" s="21">
        <v>7722202</v>
      </c>
      <c r="N69" s="21"/>
      <c r="O69" s="21"/>
      <c r="P69" s="21"/>
      <c r="Q69" s="21"/>
      <c r="R69" s="21"/>
      <c r="S69" s="21"/>
      <c r="T69" s="21"/>
      <c r="U69" s="21"/>
      <c r="V69" s="21">
        <v>11174108</v>
      </c>
      <c r="W69" s="21">
        <v>18846000</v>
      </c>
      <c r="X69" s="21"/>
      <c r="Y69" s="20"/>
      <c r="Z69" s="23">
        <v>37692000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33546772</v>
      </c>
      <c r="C71" s="19"/>
      <c r="D71" s="20">
        <v>31581000</v>
      </c>
      <c r="E71" s="21">
        <v>31581000</v>
      </c>
      <c r="F71" s="21">
        <v>349817</v>
      </c>
      <c r="G71" s="21">
        <v>2710307</v>
      </c>
      <c r="H71" s="21">
        <v>318507</v>
      </c>
      <c r="I71" s="21">
        <v>3378631</v>
      </c>
      <c r="J71" s="21">
        <v>922217</v>
      </c>
      <c r="K71" s="21">
        <v>4821136</v>
      </c>
      <c r="L71" s="21">
        <v>41610</v>
      </c>
      <c r="M71" s="21">
        <v>5784963</v>
      </c>
      <c r="N71" s="21"/>
      <c r="O71" s="21"/>
      <c r="P71" s="21"/>
      <c r="Q71" s="21"/>
      <c r="R71" s="21"/>
      <c r="S71" s="21"/>
      <c r="T71" s="21"/>
      <c r="U71" s="21"/>
      <c r="V71" s="21">
        <v>9163594</v>
      </c>
      <c r="W71" s="21">
        <v>15790500</v>
      </c>
      <c r="X71" s="21"/>
      <c r="Y71" s="20"/>
      <c r="Z71" s="23">
        <v>31581000</v>
      </c>
    </row>
    <row r="72" spans="1:26" ht="13.5" hidden="1">
      <c r="A72" s="39" t="s">
        <v>105</v>
      </c>
      <c r="B72" s="19">
        <v>6906779</v>
      </c>
      <c r="C72" s="19"/>
      <c r="D72" s="20">
        <v>6111000</v>
      </c>
      <c r="E72" s="21">
        <v>6111000</v>
      </c>
      <c r="F72" s="21">
        <v>18055</v>
      </c>
      <c r="G72" s="21">
        <v>23778</v>
      </c>
      <c r="H72" s="21">
        <v>31442</v>
      </c>
      <c r="I72" s="21">
        <v>73275</v>
      </c>
      <c r="J72" s="21">
        <v>7801</v>
      </c>
      <c r="K72" s="21">
        <v>1927237</v>
      </c>
      <c r="L72" s="21">
        <v>2201</v>
      </c>
      <c r="M72" s="21">
        <v>1937239</v>
      </c>
      <c r="N72" s="21"/>
      <c r="O72" s="21"/>
      <c r="P72" s="21"/>
      <c r="Q72" s="21"/>
      <c r="R72" s="21"/>
      <c r="S72" s="21"/>
      <c r="T72" s="21"/>
      <c r="U72" s="21"/>
      <c r="V72" s="21">
        <v>2010514</v>
      </c>
      <c r="W72" s="21">
        <v>3055500</v>
      </c>
      <c r="X72" s="21"/>
      <c r="Y72" s="20"/>
      <c r="Z72" s="23">
        <v>6111000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4296416</v>
      </c>
      <c r="C75" s="28"/>
      <c r="D75" s="29"/>
      <c r="E75" s="30"/>
      <c r="F75" s="30">
        <v>63279</v>
      </c>
      <c r="G75" s="30">
        <v>90549</v>
      </c>
      <c r="H75" s="30">
        <v>79222</v>
      </c>
      <c r="I75" s="30">
        <v>233050</v>
      </c>
      <c r="J75" s="30">
        <v>446702</v>
      </c>
      <c r="K75" s="30">
        <v>81991</v>
      </c>
      <c r="L75" s="30">
        <v>103492</v>
      </c>
      <c r="M75" s="30">
        <v>632185</v>
      </c>
      <c r="N75" s="30"/>
      <c r="O75" s="30"/>
      <c r="P75" s="30"/>
      <c r="Q75" s="30"/>
      <c r="R75" s="30"/>
      <c r="S75" s="30"/>
      <c r="T75" s="30"/>
      <c r="U75" s="30"/>
      <c r="V75" s="30">
        <v>865235</v>
      </c>
      <c r="W75" s="30"/>
      <c r="X75" s="30"/>
      <c r="Y75" s="29"/>
      <c r="Z75" s="31"/>
    </row>
    <row r="76" spans="1:26" ht="13.5" hidden="1">
      <c r="A76" s="42" t="s">
        <v>286</v>
      </c>
      <c r="B76" s="32"/>
      <c r="C76" s="32"/>
      <c r="D76" s="33">
        <v>37903248</v>
      </c>
      <c r="E76" s="34">
        <v>37903248</v>
      </c>
      <c r="F76" s="34">
        <v>431151</v>
      </c>
      <c r="G76" s="34">
        <v>2824634</v>
      </c>
      <c r="H76" s="34">
        <v>429171</v>
      </c>
      <c r="I76" s="34">
        <v>3684956</v>
      </c>
      <c r="J76" s="34">
        <v>1376720</v>
      </c>
      <c r="K76" s="34">
        <v>6748373</v>
      </c>
      <c r="L76" s="34">
        <v>147303</v>
      </c>
      <c r="M76" s="34">
        <v>8272396</v>
      </c>
      <c r="N76" s="34"/>
      <c r="O76" s="34"/>
      <c r="P76" s="34"/>
      <c r="Q76" s="34"/>
      <c r="R76" s="34"/>
      <c r="S76" s="34"/>
      <c r="T76" s="34"/>
      <c r="U76" s="34"/>
      <c r="V76" s="34">
        <v>11957352</v>
      </c>
      <c r="W76" s="34">
        <v>13593595</v>
      </c>
      <c r="X76" s="34"/>
      <c r="Y76" s="33"/>
      <c r="Z76" s="35">
        <v>37903248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37692248</v>
      </c>
      <c r="E78" s="21">
        <v>37692248</v>
      </c>
      <c r="F78" s="21">
        <v>367872</v>
      </c>
      <c r="G78" s="21">
        <v>2734085</v>
      </c>
      <c r="H78" s="21">
        <v>349949</v>
      </c>
      <c r="I78" s="21">
        <v>3451906</v>
      </c>
      <c r="J78" s="21">
        <v>930018</v>
      </c>
      <c r="K78" s="21">
        <v>6748373</v>
      </c>
      <c r="L78" s="21">
        <v>43811</v>
      </c>
      <c r="M78" s="21">
        <v>7722202</v>
      </c>
      <c r="N78" s="21"/>
      <c r="O78" s="21"/>
      <c r="P78" s="21"/>
      <c r="Q78" s="21"/>
      <c r="R78" s="21"/>
      <c r="S78" s="21"/>
      <c r="T78" s="21"/>
      <c r="U78" s="21"/>
      <c r="V78" s="21">
        <v>11174108</v>
      </c>
      <c r="W78" s="21">
        <v>13498595</v>
      </c>
      <c r="X78" s="21"/>
      <c r="Y78" s="20"/>
      <c r="Z78" s="23">
        <v>37692248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31581248</v>
      </c>
      <c r="E80" s="21">
        <v>31581248</v>
      </c>
      <c r="F80" s="21">
        <v>349817</v>
      </c>
      <c r="G80" s="21">
        <v>2710307</v>
      </c>
      <c r="H80" s="21">
        <v>318507</v>
      </c>
      <c r="I80" s="21">
        <v>3378631</v>
      </c>
      <c r="J80" s="21">
        <v>922217</v>
      </c>
      <c r="K80" s="21">
        <v>4821136</v>
      </c>
      <c r="L80" s="21">
        <v>41610</v>
      </c>
      <c r="M80" s="21">
        <v>5784963</v>
      </c>
      <c r="N80" s="21"/>
      <c r="O80" s="21"/>
      <c r="P80" s="21"/>
      <c r="Q80" s="21"/>
      <c r="R80" s="21"/>
      <c r="S80" s="21"/>
      <c r="T80" s="21"/>
      <c r="U80" s="21"/>
      <c r="V80" s="21">
        <v>9163594</v>
      </c>
      <c r="W80" s="21">
        <v>11654595</v>
      </c>
      <c r="X80" s="21"/>
      <c r="Y80" s="20"/>
      <c r="Z80" s="23">
        <v>31581248</v>
      </c>
    </row>
    <row r="81" spans="1:26" ht="13.5" hidden="1">
      <c r="A81" s="39" t="s">
        <v>105</v>
      </c>
      <c r="B81" s="19"/>
      <c r="C81" s="19"/>
      <c r="D81" s="20">
        <v>6111000</v>
      </c>
      <c r="E81" s="21">
        <v>6111000</v>
      </c>
      <c r="F81" s="21">
        <v>18055</v>
      </c>
      <c r="G81" s="21">
        <v>23778</v>
      </c>
      <c r="H81" s="21">
        <v>31442</v>
      </c>
      <c r="I81" s="21">
        <v>73275</v>
      </c>
      <c r="J81" s="21">
        <v>7801</v>
      </c>
      <c r="K81" s="21">
        <v>1927237</v>
      </c>
      <c r="L81" s="21">
        <v>2201</v>
      </c>
      <c r="M81" s="21">
        <v>1937239</v>
      </c>
      <c r="N81" s="21"/>
      <c r="O81" s="21"/>
      <c r="P81" s="21"/>
      <c r="Q81" s="21"/>
      <c r="R81" s="21"/>
      <c r="S81" s="21"/>
      <c r="T81" s="21"/>
      <c r="U81" s="21"/>
      <c r="V81" s="21">
        <v>2010514</v>
      </c>
      <c r="W81" s="21">
        <v>1844000</v>
      </c>
      <c r="X81" s="21"/>
      <c r="Y81" s="20"/>
      <c r="Z81" s="23">
        <v>6111000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211000</v>
      </c>
      <c r="E84" s="30">
        <v>211000</v>
      </c>
      <c r="F84" s="30">
        <v>63279</v>
      </c>
      <c r="G84" s="30">
        <v>90549</v>
      </c>
      <c r="H84" s="30">
        <v>79222</v>
      </c>
      <c r="I84" s="30">
        <v>233050</v>
      </c>
      <c r="J84" s="30">
        <v>446702</v>
      </c>
      <c r="K84" s="30"/>
      <c r="L84" s="30">
        <v>103492</v>
      </c>
      <c r="M84" s="30">
        <v>550194</v>
      </c>
      <c r="N84" s="30"/>
      <c r="O84" s="30"/>
      <c r="P84" s="30"/>
      <c r="Q84" s="30"/>
      <c r="R84" s="30"/>
      <c r="S84" s="30"/>
      <c r="T84" s="30"/>
      <c r="U84" s="30"/>
      <c r="V84" s="30">
        <v>783244</v>
      </c>
      <c r="W84" s="30">
        <v>95000</v>
      </c>
      <c r="X84" s="30"/>
      <c r="Y84" s="29"/>
      <c r="Z84" s="31">
        <v>211000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46854000</v>
      </c>
      <c r="F5" s="358">
        <f t="shared" si="0"/>
        <v>46854000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23427000</v>
      </c>
      <c r="Y5" s="358">
        <f t="shared" si="0"/>
        <v>-23427000</v>
      </c>
      <c r="Z5" s="359">
        <f>+IF(X5&lt;&gt;0,+(Y5/X5)*100,0)</f>
        <v>-100</v>
      </c>
      <c r="AA5" s="360">
        <f>+AA6+AA8+AA11+AA13+AA15</f>
        <v>46854000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46854000</v>
      </c>
      <c r="F11" s="364">
        <f t="shared" si="3"/>
        <v>46854000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23427000</v>
      </c>
      <c r="Y11" s="364">
        <f t="shared" si="3"/>
        <v>-23427000</v>
      </c>
      <c r="Z11" s="365">
        <f>+IF(X11&lt;&gt;0,+(Y11/X11)*100,0)</f>
        <v>-100</v>
      </c>
      <c r="AA11" s="366">
        <f t="shared" si="3"/>
        <v>46854000</v>
      </c>
    </row>
    <row r="12" spans="1:27" ht="13.5">
      <c r="A12" s="291" t="s">
        <v>231</v>
      </c>
      <c r="B12" s="136"/>
      <c r="C12" s="60"/>
      <c r="D12" s="340"/>
      <c r="E12" s="60">
        <v>46854000</v>
      </c>
      <c r="F12" s="59">
        <v>46854000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23427000</v>
      </c>
      <c r="Y12" s="59">
        <v>-23427000</v>
      </c>
      <c r="Z12" s="61">
        <v>-100</v>
      </c>
      <c r="AA12" s="62">
        <v>46854000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3050000</v>
      </c>
      <c r="F40" s="345">
        <f t="shared" si="9"/>
        <v>3050000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1525000</v>
      </c>
      <c r="Y40" s="345">
        <f t="shared" si="9"/>
        <v>-1525000</v>
      </c>
      <c r="Z40" s="336">
        <f>+IF(X40&lt;&gt;0,+(Y40/X40)*100,0)</f>
        <v>-100</v>
      </c>
      <c r="AA40" s="350">
        <f>SUM(AA41:AA49)</f>
        <v>3050000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3050000</v>
      </c>
      <c r="F49" s="53">
        <v>3050000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1525000</v>
      </c>
      <c r="Y49" s="53">
        <v>-1525000</v>
      </c>
      <c r="Z49" s="94">
        <v>-100</v>
      </c>
      <c r="AA49" s="95">
        <v>3050000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49904000</v>
      </c>
      <c r="F60" s="264">
        <f t="shared" si="14"/>
        <v>49904000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24952000</v>
      </c>
      <c r="Y60" s="264">
        <f t="shared" si="14"/>
        <v>-24952000</v>
      </c>
      <c r="Z60" s="337">
        <f>+IF(X60&lt;&gt;0,+(Y60/X60)*100,0)</f>
        <v>-100</v>
      </c>
      <c r="AA60" s="232">
        <f>+AA57+AA54+AA51+AA40+AA37+AA34+AA22+AA5</f>
        <v>49904000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926989200</v>
      </c>
      <c r="D5" s="153">
        <f>SUM(D6:D8)</f>
        <v>0</v>
      </c>
      <c r="E5" s="154">
        <f t="shared" si="0"/>
        <v>219585000</v>
      </c>
      <c r="F5" s="100">
        <f t="shared" si="0"/>
        <v>219585000</v>
      </c>
      <c r="G5" s="100">
        <f t="shared" si="0"/>
        <v>275555963</v>
      </c>
      <c r="H5" s="100">
        <f t="shared" si="0"/>
        <v>5594960</v>
      </c>
      <c r="I5" s="100">
        <f t="shared" si="0"/>
        <v>6172188</v>
      </c>
      <c r="J5" s="100">
        <f t="shared" si="0"/>
        <v>287323111</v>
      </c>
      <c r="K5" s="100">
        <f t="shared" si="0"/>
        <v>4849577</v>
      </c>
      <c r="L5" s="100">
        <f t="shared" si="0"/>
        <v>136046720</v>
      </c>
      <c r="M5" s="100">
        <f t="shared" si="0"/>
        <v>135531445</v>
      </c>
      <c r="N5" s="100">
        <f t="shared" si="0"/>
        <v>276427742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563750853</v>
      </c>
      <c r="X5" s="100">
        <f t="shared" si="0"/>
        <v>109792500</v>
      </c>
      <c r="Y5" s="100">
        <f t="shared" si="0"/>
        <v>453958353</v>
      </c>
      <c r="Z5" s="137">
        <f>+IF(X5&lt;&gt;0,+(Y5/X5)*100,0)</f>
        <v>413.469365393811</v>
      </c>
      <c r="AA5" s="153">
        <f>SUM(AA6:AA8)</f>
        <v>219585000</v>
      </c>
    </row>
    <row r="6" spans="1:27" ht="13.5">
      <c r="A6" s="138" t="s">
        <v>75</v>
      </c>
      <c r="B6" s="136"/>
      <c r="C6" s="155"/>
      <c r="D6" s="155"/>
      <c r="E6" s="156">
        <v>82554000</v>
      </c>
      <c r="F6" s="60">
        <v>82554000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41277000</v>
      </c>
      <c r="Y6" s="60">
        <v>-41277000</v>
      </c>
      <c r="Z6" s="140">
        <v>-100</v>
      </c>
      <c r="AA6" s="155">
        <v>82554000</v>
      </c>
    </row>
    <row r="7" spans="1:27" ht="13.5">
      <c r="A7" s="138" t="s">
        <v>76</v>
      </c>
      <c r="B7" s="136"/>
      <c r="C7" s="157">
        <v>926989200</v>
      </c>
      <c r="D7" s="157"/>
      <c r="E7" s="158">
        <v>67876000</v>
      </c>
      <c r="F7" s="159">
        <v>67876000</v>
      </c>
      <c r="G7" s="159">
        <v>275555963</v>
      </c>
      <c r="H7" s="159">
        <v>5594960</v>
      </c>
      <c r="I7" s="159">
        <v>6172188</v>
      </c>
      <c r="J7" s="159">
        <v>287323111</v>
      </c>
      <c r="K7" s="159">
        <v>4849577</v>
      </c>
      <c r="L7" s="159">
        <v>136046720</v>
      </c>
      <c r="M7" s="159">
        <v>135531445</v>
      </c>
      <c r="N7" s="159">
        <v>276427742</v>
      </c>
      <c r="O7" s="159"/>
      <c r="P7" s="159"/>
      <c r="Q7" s="159"/>
      <c r="R7" s="159"/>
      <c r="S7" s="159"/>
      <c r="T7" s="159"/>
      <c r="U7" s="159"/>
      <c r="V7" s="159"/>
      <c r="W7" s="159">
        <v>563750853</v>
      </c>
      <c r="X7" s="159">
        <v>33938000</v>
      </c>
      <c r="Y7" s="159">
        <v>529812853</v>
      </c>
      <c r="Z7" s="141">
        <v>1561.12</v>
      </c>
      <c r="AA7" s="157">
        <v>67876000</v>
      </c>
    </row>
    <row r="8" spans="1:27" ht="13.5">
      <c r="A8" s="138" t="s">
        <v>77</v>
      </c>
      <c r="B8" s="136"/>
      <c r="C8" s="155"/>
      <c r="D8" s="155"/>
      <c r="E8" s="156">
        <v>69155000</v>
      </c>
      <c r="F8" s="60">
        <v>69155000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34577500</v>
      </c>
      <c r="Y8" s="60">
        <v>-34577500</v>
      </c>
      <c r="Z8" s="140">
        <v>-100</v>
      </c>
      <c r="AA8" s="155">
        <v>69155000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36571000</v>
      </c>
      <c r="F9" s="100">
        <f t="shared" si="1"/>
        <v>36571000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18285500</v>
      </c>
      <c r="Y9" s="100">
        <f t="shared" si="1"/>
        <v>-18285500</v>
      </c>
      <c r="Z9" s="137">
        <f>+IF(X9&lt;&gt;0,+(Y9/X9)*100,0)</f>
        <v>-100</v>
      </c>
      <c r="AA9" s="153">
        <f>SUM(AA10:AA14)</f>
        <v>36571000</v>
      </c>
    </row>
    <row r="10" spans="1:27" ht="13.5">
      <c r="A10" s="138" t="s">
        <v>79</v>
      </c>
      <c r="B10" s="136"/>
      <c r="C10" s="155"/>
      <c r="D10" s="155"/>
      <c r="E10" s="156">
        <v>36421000</v>
      </c>
      <c r="F10" s="60">
        <v>36421000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18210500</v>
      </c>
      <c r="Y10" s="60">
        <v>-18210500</v>
      </c>
      <c r="Z10" s="140">
        <v>-100</v>
      </c>
      <c r="AA10" s="155">
        <v>36421000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>
        <v>150000</v>
      </c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75000</v>
      </c>
      <c r="Y12" s="60">
        <v>-75000</v>
      </c>
      <c r="Z12" s="140">
        <v>-100</v>
      </c>
      <c r="AA12" s="155">
        <v>150000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11329000</v>
      </c>
      <c r="F15" s="100">
        <f t="shared" si="2"/>
        <v>11329000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5664500</v>
      </c>
      <c r="Y15" s="100">
        <f t="shared" si="2"/>
        <v>-5664500</v>
      </c>
      <c r="Z15" s="137">
        <f>+IF(X15&lt;&gt;0,+(Y15/X15)*100,0)</f>
        <v>-100</v>
      </c>
      <c r="AA15" s="153">
        <f>SUM(AA16:AA18)</f>
        <v>11329000</v>
      </c>
    </row>
    <row r="16" spans="1:27" ht="13.5">
      <c r="A16" s="138" t="s">
        <v>85</v>
      </c>
      <c r="B16" s="136"/>
      <c r="C16" s="155"/>
      <c r="D16" s="155"/>
      <c r="E16" s="156">
        <v>11329000</v>
      </c>
      <c r="F16" s="60">
        <v>11329000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5664500</v>
      </c>
      <c r="Y16" s="60">
        <v>-5664500</v>
      </c>
      <c r="Z16" s="140">
        <v>-100</v>
      </c>
      <c r="AA16" s="155">
        <v>11329000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40453551</v>
      </c>
      <c r="D19" s="153">
        <f>SUM(D20:D23)</f>
        <v>0</v>
      </c>
      <c r="E19" s="154">
        <f t="shared" si="3"/>
        <v>1104096064</v>
      </c>
      <c r="F19" s="100">
        <f t="shared" si="3"/>
        <v>1104096064</v>
      </c>
      <c r="G19" s="100">
        <f t="shared" si="3"/>
        <v>367872</v>
      </c>
      <c r="H19" s="100">
        <f t="shared" si="3"/>
        <v>2734085</v>
      </c>
      <c r="I19" s="100">
        <f t="shared" si="3"/>
        <v>349949</v>
      </c>
      <c r="J19" s="100">
        <f t="shared" si="3"/>
        <v>3451906</v>
      </c>
      <c r="K19" s="100">
        <f t="shared" si="3"/>
        <v>72345558</v>
      </c>
      <c r="L19" s="100">
        <f t="shared" si="3"/>
        <v>6748373</v>
      </c>
      <c r="M19" s="100">
        <f t="shared" si="3"/>
        <v>43811</v>
      </c>
      <c r="N19" s="100">
        <f t="shared" si="3"/>
        <v>79137742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82589648</v>
      </c>
      <c r="X19" s="100">
        <f t="shared" si="3"/>
        <v>552048032</v>
      </c>
      <c r="Y19" s="100">
        <f t="shared" si="3"/>
        <v>-469458384</v>
      </c>
      <c r="Z19" s="137">
        <f>+IF(X19&lt;&gt;0,+(Y19/X19)*100,0)</f>
        <v>-85.03940903461096</v>
      </c>
      <c r="AA19" s="153">
        <f>SUM(AA20:AA23)</f>
        <v>1104096064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33546772</v>
      </c>
      <c r="D21" s="155"/>
      <c r="E21" s="156">
        <v>913760064</v>
      </c>
      <c r="F21" s="60">
        <v>913760064</v>
      </c>
      <c r="G21" s="60">
        <v>349817</v>
      </c>
      <c r="H21" s="60">
        <v>2710307</v>
      </c>
      <c r="I21" s="60">
        <v>318507</v>
      </c>
      <c r="J21" s="60">
        <v>3378631</v>
      </c>
      <c r="K21" s="60">
        <v>72337757</v>
      </c>
      <c r="L21" s="60">
        <v>4821136</v>
      </c>
      <c r="M21" s="60">
        <v>41610</v>
      </c>
      <c r="N21" s="60">
        <v>77200503</v>
      </c>
      <c r="O21" s="60"/>
      <c r="P21" s="60"/>
      <c r="Q21" s="60"/>
      <c r="R21" s="60"/>
      <c r="S21" s="60"/>
      <c r="T21" s="60"/>
      <c r="U21" s="60"/>
      <c r="V21" s="60"/>
      <c r="W21" s="60">
        <v>80579134</v>
      </c>
      <c r="X21" s="60">
        <v>456880032</v>
      </c>
      <c r="Y21" s="60">
        <v>-376300898</v>
      </c>
      <c r="Z21" s="140">
        <v>-82.36</v>
      </c>
      <c r="AA21" s="155">
        <v>913760064</v>
      </c>
    </row>
    <row r="22" spans="1:27" ht="13.5">
      <c r="A22" s="138" t="s">
        <v>91</v>
      </c>
      <c r="B22" s="136"/>
      <c r="C22" s="157">
        <v>6906779</v>
      </c>
      <c r="D22" s="157"/>
      <c r="E22" s="158">
        <v>190336000</v>
      </c>
      <c r="F22" s="159">
        <v>190336000</v>
      </c>
      <c r="G22" s="159">
        <v>18055</v>
      </c>
      <c r="H22" s="159">
        <v>23778</v>
      </c>
      <c r="I22" s="159">
        <v>31442</v>
      </c>
      <c r="J22" s="159">
        <v>73275</v>
      </c>
      <c r="K22" s="159">
        <v>7801</v>
      </c>
      <c r="L22" s="159">
        <v>1927237</v>
      </c>
      <c r="M22" s="159">
        <v>2201</v>
      </c>
      <c r="N22" s="159">
        <v>1937239</v>
      </c>
      <c r="O22" s="159"/>
      <c r="P22" s="159"/>
      <c r="Q22" s="159"/>
      <c r="R22" s="159"/>
      <c r="S22" s="159"/>
      <c r="T22" s="159"/>
      <c r="U22" s="159"/>
      <c r="V22" s="159"/>
      <c r="W22" s="159">
        <v>2010514</v>
      </c>
      <c r="X22" s="159">
        <v>95168000</v>
      </c>
      <c r="Y22" s="159">
        <v>-93157486</v>
      </c>
      <c r="Z22" s="141">
        <v>-97.89</v>
      </c>
      <c r="AA22" s="157">
        <v>190336000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967442751</v>
      </c>
      <c r="D25" s="168">
        <f>+D5+D9+D15+D19+D24</f>
        <v>0</v>
      </c>
      <c r="E25" s="169">
        <f t="shared" si="4"/>
        <v>1371581064</v>
      </c>
      <c r="F25" s="73">
        <f t="shared" si="4"/>
        <v>1371581064</v>
      </c>
      <c r="G25" s="73">
        <f t="shared" si="4"/>
        <v>275923835</v>
      </c>
      <c r="H25" s="73">
        <f t="shared" si="4"/>
        <v>8329045</v>
      </c>
      <c r="I25" s="73">
        <f t="shared" si="4"/>
        <v>6522137</v>
      </c>
      <c r="J25" s="73">
        <f t="shared" si="4"/>
        <v>290775017</v>
      </c>
      <c r="K25" s="73">
        <f t="shared" si="4"/>
        <v>77195135</v>
      </c>
      <c r="L25" s="73">
        <f t="shared" si="4"/>
        <v>142795093</v>
      </c>
      <c r="M25" s="73">
        <f t="shared" si="4"/>
        <v>135575256</v>
      </c>
      <c r="N25" s="73">
        <f t="shared" si="4"/>
        <v>355565484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646340501</v>
      </c>
      <c r="X25" s="73">
        <f t="shared" si="4"/>
        <v>685790532</v>
      </c>
      <c r="Y25" s="73">
        <f t="shared" si="4"/>
        <v>-39450031</v>
      </c>
      <c r="Z25" s="170">
        <f>+IF(X25&lt;&gt;0,+(Y25/X25)*100,0)</f>
        <v>-5.752489887101562</v>
      </c>
      <c r="AA25" s="168">
        <f>+AA5+AA9+AA15+AA19+AA24</f>
        <v>1371581064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218384234</v>
      </c>
      <c r="D28" s="153">
        <f>SUM(D29:D31)</f>
        <v>0</v>
      </c>
      <c r="E28" s="154">
        <f t="shared" si="5"/>
        <v>291855774</v>
      </c>
      <c r="F28" s="100">
        <f t="shared" si="5"/>
        <v>291855774</v>
      </c>
      <c r="G28" s="100">
        <f t="shared" si="5"/>
        <v>9153864</v>
      </c>
      <c r="H28" s="100">
        <f t="shared" si="5"/>
        <v>17049278</v>
      </c>
      <c r="I28" s="100">
        <f t="shared" si="5"/>
        <v>13182461</v>
      </c>
      <c r="J28" s="100">
        <f t="shared" si="5"/>
        <v>39385603</v>
      </c>
      <c r="K28" s="100">
        <f t="shared" si="5"/>
        <v>18956089</v>
      </c>
      <c r="L28" s="100">
        <f t="shared" si="5"/>
        <v>15596222</v>
      </c>
      <c r="M28" s="100">
        <f t="shared" si="5"/>
        <v>16002936</v>
      </c>
      <c r="N28" s="100">
        <f t="shared" si="5"/>
        <v>50555247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89940850</v>
      </c>
      <c r="X28" s="100">
        <f t="shared" si="5"/>
        <v>145927887</v>
      </c>
      <c r="Y28" s="100">
        <f t="shared" si="5"/>
        <v>-55987037</v>
      </c>
      <c r="Z28" s="137">
        <f>+IF(X28&lt;&gt;0,+(Y28/X28)*100,0)</f>
        <v>-38.3662356462408</v>
      </c>
      <c r="AA28" s="153">
        <f>SUM(AA29:AA31)</f>
        <v>291855774</v>
      </c>
    </row>
    <row r="29" spans="1:27" ht="13.5">
      <c r="A29" s="138" t="s">
        <v>75</v>
      </c>
      <c r="B29" s="136"/>
      <c r="C29" s="155">
        <v>70509423</v>
      </c>
      <c r="D29" s="155"/>
      <c r="E29" s="156">
        <v>82354150</v>
      </c>
      <c r="F29" s="60">
        <v>82354150</v>
      </c>
      <c r="G29" s="60">
        <v>3699930</v>
      </c>
      <c r="H29" s="60">
        <v>8144594</v>
      </c>
      <c r="I29" s="60">
        <v>5218689</v>
      </c>
      <c r="J29" s="60">
        <v>17063213</v>
      </c>
      <c r="K29" s="60">
        <v>7451260</v>
      </c>
      <c r="L29" s="60">
        <v>7852572</v>
      </c>
      <c r="M29" s="60">
        <v>8191976</v>
      </c>
      <c r="N29" s="60">
        <v>23495808</v>
      </c>
      <c r="O29" s="60"/>
      <c r="P29" s="60"/>
      <c r="Q29" s="60"/>
      <c r="R29" s="60"/>
      <c r="S29" s="60"/>
      <c r="T29" s="60"/>
      <c r="U29" s="60"/>
      <c r="V29" s="60"/>
      <c r="W29" s="60">
        <v>40559021</v>
      </c>
      <c r="X29" s="60">
        <v>41177075</v>
      </c>
      <c r="Y29" s="60">
        <v>-618054</v>
      </c>
      <c r="Z29" s="140">
        <v>-1.5</v>
      </c>
      <c r="AA29" s="155">
        <v>82354150</v>
      </c>
    </row>
    <row r="30" spans="1:27" ht="13.5">
      <c r="A30" s="138" t="s">
        <v>76</v>
      </c>
      <c r="B30" s="136"/>
      <c r="C30" s="157">
        <v>107479207</v>
      </c>
      <c r="D30" s="157"/>
      <c r="E30" s="158">
        <v>141487000</v>
      </c>
      <c r="F30" s="159">
        <v>141487000</v>
      </c>
      <c r="G30" s="159">
        <v>2226096</v>
      </c>
      <c r="H30" s="159">
        <v>3642597</v>
      </c>
      <c r="I30" s="159">
        <v>2276766</v>
      </c>
      <c r="J30" s="159">
        <v>8145459</v>
      </c>
      <c r="K30" s="159">
        <v>4948040</v>
      </c>
      <c r="L30" s="159">
        <v>2311715</v>
      </c>
      <c r="M30" s="159">
        <v>2826518</v>
      </c>
      <c r="N30" s="159">
        <v>10086273</v>
      </c>
      <c r="O30" s="159"/>
      <c r="P30" s="159"/>
      <c r="Q30" s="159"/>
      <c r="R30" s="159"/>
      <c r="S30" s="159"/>
      <c r="T30" s="159"/>
      <c r="U30" s="159"/>
      <c r="V30" s="159"/>
      <c r="W30" s="159">
        <v>18231732</v>
      </c>
      <c r="X30" s="159">
        <v>70743500</v>
      </c>
      <c r="Y30" s="159">
        <v>-52511768</v>
      </c>
      <c r="Z30" s="141">
        <v>-74.23</v>
      </c>
      <c r="AA30" s="157">
        <v>141487000</v>
      </c>
    </row>
    <row r="31" spans="1:27" ht="13.5">
      <c r="A31" s="138" t="s">
        <v>77</v>
      </c>
      <c r="B31" s="136"/>
      <c r="C31" s="155">
        <v>40395604</v>
      </c>
      <c r="D31" s="155"/>
      <c r="E31" s="156">
        <v>68014624</v>
      </c>
      <c r="F31" s="60">
        <v>68014624</v>
      </c>
      <c r="G31" s="60">
        <v>3227838</v>
      </c>
      <c r="H31" s="60">
        <v>5262087</v>
      </c>
      <c r="I31" s="60">
        <v>5687006</v>
      </c>
      <c r="J31" s="60">
        <v>14176931</v>
      </c>
      <c r="K31" s="60">
        <v>6556789</v>
      </c>
      <c r="L31" s="60">
        <v>5431935</v>
      </c>
      <c r="M31" s="60">
        <v>4984442</v>
      </c>
      <c r="N31" s="60">
        <v>16973166</v>
      </c>
      <c r="O31" s="60"/>
      <c r="P31" s="60"/>
      <c r="Q31" s="60"/>
      <c r="R31" s="60"/>
      <c r="S31" s="60"/>
      <c r="T31" s="60"/>
      <c r="U31" s="60"/>
      <c r="V31" s="60"/>
      <c r="W31" s="60">
        <v>31150097</v>
      </c>
      <c r="X31" s="60">
        <v>34007312</v>
      </c>
      <c r="Y31" s="60">
        <v>-2857215</v>
      </c>
      <c r="Z31" s="140">
        <v>-8.4</v>
      </c>
      <c r="AA31" s="155">
        <v>68014624</v>
      </c>
    </row>
    <row r="32" spans="1:27" ht="13.5">
      <c r="A32" s="135" t="s">
        <v>78</v>
      </c>
      <c r="B32" s="136"/>
      <c r="C32" s="153">
        <f aca="true" t="shared" si="6" ref="C32:Y32">SUM(C33:C37)</f>
        <v>28011878</v>
      </c>
      <c r="D32" s="153">
        <f>SUM(D33:D37)</f>
        <v>0</v>
      </c>
      <c r="E32" s="154">
        <f t="shared" si="6"/>
        <v>36420542</v>
      </c>
      <c r="F32" s="100">
        <f t="shared" si="6"/>
        <v>36420542</v>
      </c>
      <c r="G32" s="100">
        <f t="shared" si="6"/>
        <v>2580627</v>
      </c>
      <c r="H32" s="100">
        <f t="shared" si="6"/>
        <v>2737893</v>
      </c>
      <c r="I32" s="100">
        <f t="shared" si="6"/>
        <v>2453100</v>
      </c>
      <c r="J32" s="100">
        <f t="shared" si="6"/>
        <v>7771620</v>
      </c>
      <c r="K32" s="100">
        <f t="shared" si="6"/>
        <v>3093481</v>
      </c>
      <c r="L32" s="100">
        <f t="shared" si="6"/>
        <v>2449808</v>
      </c>
      <c r="M32" s="100">
        <f t="shared" si="6"/>
        <v>2452290</v>
      </c>
      <c r="N32" s="100">
        <f t="shared" si="6"/>
        <v>7995579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15767199</v>
      </c>
      <c r="X32" s="100">
        <f t="shared" si="6"/>
        <v>18210271</v>
      </c>
      <c r="Y32" s="100">
        <f t="shared" si="6"/>
        <v>-2443072</v>
      </c>
      <c r="Z32" s="137">
        <f>+IF(X32&lt;&gt;0,+(Y32/X32)*100,0)</f>
        <v>-13.415901388837101</v>
      </c>
      <c r="AA32" s="153">
        <f>SUM(AA33:AA37)</f>
        <v>36420542</v>
      </c>
    </row>
    <row r="33" spans="1:27" ht="13.5">
      <c r="A33" s="138" t="s">
        <v>79</v>
      </c>
      <c r="B33" s="136"/>
      <c r="C33" s="155">
        <v>28011878</v>
      </c>
      <c r="D33" s="155"/>
      <c r="E33" s="156">
        <v>36420542</v>
      </c>
      <c r="F33" s="60">
        <v>36420542</v>
      </c>
      <c r="G33" s="60">
        <v>2580627</v>
      </c>
      <c r="H33" s="60">
        <v>2737893</v>
      </c>
      <c r="I33" s="60">
        <v>2453100</v>
      </c>
      <c r="J33" s="60">
        <v>7771620</v>
      </c>
      <c r="K33" s="60">
        <v>3093481</v>
      </c>
      <c r="L33" s="60">
        <v>2449808</v>
      </c>
      <c r="M33" s="60">
        <v>2452290</v>
      </c>
      <c r="N33" s="60">
        <v>7995579</v>
      </c>
      <c r="O33" s="60"/>
      <c r="P33" s="60"/>
      <c r="Q33" s="60"/>
      <c r="R33" s="60"/>
      <c r="S33" s="60"/>
      <c r="T33" s="60"/>
      <c r="U33" s="60"/>
      <c r="V33" s="60"/>
      <c r="W33" s="60">
        <v>15767199</v>
      </c>
      <c r="X33" s="60">
        <v>18210271</v>
      </c>
      <c r="Y33" s="60">
        <v>-2443072</v>
      </c>
      <c r="Z33" s="140">
        <v>-13.42</v>
      </c>
      <c r="AA33" s="155">
        <v>36420542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9079648</v>
      </c>
      <c r="D38" s="153">
        <f>SUM(D39:D41)</f>
        <v>0</v>
      </c>
      <c r="E38" s="154">
        <f t="shared" si="7"/>
        <v>13110188</v>
      </c>
      <c r="F38" s="100">
        <f t="shared" si="7"/>
        <v>13110188</v>
      </c>
      <c r="G38" s="100">
        <f t="shared" si="7"/>
        <v>622579</v>
      </c>
      <c r="H38" s="100">
        <f t="shared" si="7"/>
        <v>675052</v>
      </c>
      <c r="I38" s="100">
        <f t="shared" si="7"/>
        <v>618063</v>
      </c>
      <c r="J38" s="100">
        <f t="shared" si="7"/>
        <v>1915694</v>
      </c>
      <c r="K38" s="100">
        <f t="shared" si="7"/>
        <v>737926</v>
      </c>
      <c r="L38" s="100">
        <f t="shared" si="7"/>
        <v>918924</v>
      </c>
      <c r="M38" s="100">
        <f t="shared" si="7"/>
        <v>521331</v>
      </c>
      <c r="N38" s="100">
        <f t="shared" si="7"/>
        <v>2178181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4093875</v>
      </c>
      <c r="X38" s="100">
        <f t="shared" si="7"/>
        <v>6555094</v>
      </c>
      <c r="Y38" s="100">
        <f t="shared" si="7"/>
        <v>-2461219</v>
      </c>
      <c r="Z38" s="137">
        <f>+IF(X38&lt;&gt;0,+(Y38/X38)*100,0)</f>
        <v>-37.54666218363917</v>
      </c>
      <c r="AA38" s="153">
        <f>SUM(AA39:AA41)</f>
        <v>13110188</v>
      </c>
    </row>
    <row r="39" spans="1:27" ht="13.5">
      <c r="A39" s="138" t="s">
        <v>85</v>
      </c>
      <c r="B39" s="136"/>
      <c r="C39" s="155">
        <v>9079648</v>
      </c>
      <c r="D39" s="155"/>
      <c r="E39" s="156">
        <v>11329188</v>
      </c>
      <c r="F39" s="60">
        <v>11329188</v>
      </c>
      <c r="G39" s="60">
        <v>622579</v>
      </c>
      <c r="H39" s="60">
        <v>675052</v>
      </c>
      <c r="I39" s="60">
        <v>618063</v>
      </c>
      <c r="J39" s="60">
        <v>1915694</v>
      </c>
      <c r="K39" s="60">
        <v>737926</v>
      </c>
      <c r="L39" s="60">
        <v>918924</v>
      </c>
      <c r="M39" s="60">
        <v>521331</v>
      </c>
      <c r="N39" s="60">
        <v>2178181</v>
      </c>
      <c r="O39" s="60"/>
      <c r="P39" s="60"/>
      <c r="Q39" s="60"/>
      <c r="R39" s="60"/>
      <c r="S39" s="60"/>
      <c r="T39" s="60"/>
      <c r="U39" s="60"/>
      <c r="V39" s="60"/>
      <c r="W39" s="60">
        <v>4093875</v>
      </c>
      <c r="X39" s="60">
        <v>5664594</v>
      </c>
      <c r="Y39" s="60">
        <v>-1570719</v>
      </c>
      <c r="Z39" s="140">
        <v>-27.73</v>
      </c>
      <c r="AA39" s="155">
        <v>11329188</v>
      </c>
    </row>
    <row r="40" spans="1:27" ht="13.5">
      <c r="A40" s="138" t="s">
        <v>86</v>
      </c>
      <c r="B40" s="136"/>
      <c r="C40" s="155"/>
      <c r="D40" s="155"/>
      <c r="E40" s="156">
        <v>1781000</v>
      </c>
      <c r="F40" s="60">
        <v>1781000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890500</v>
      </c>
      <c r="Y40" s="60">
        <v>-890500</v>
      </c>
      <c r="Z40" s="140">
        <v>-100</v>
      </c>
      <c r="AA40" s="155">
        <v>1781000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312423276</v>
      </c>
      <c r="D42" s="153">
        <f>SUM(D43:D46)</f>
        <v>0</v>
      </c>
      <c r="E42" s="154">
        <f t="shared" si="8"/>
        <v>254488000</v>
      </c>
      <c r="F42" s="100">
        <f t="shared" si="8"/>
        <v>254488000</v>
      </c>
      <c r="G42" s="100">
        <f t="shared" si="8"/>
        <v>11351590</v>
      </c>
      <c r="H42" s="100">
        <f t="shared" si="8"/>
        <v>21699708</v>
      </c>
      <c r="I42" s="100">
        <f t="shared" si="8"/>
        <v>16343795</v>
      </c>
      <c r="J42" s="100">
        <f t="shared" si="8"/>
        <v>49395093</v>
      </c>
      <c r="K42" s="100">
        <f t="shared" si="8"/>
        <v>30402927</v>
      </c>
      <c r="L42" s="100">
        <f t="shared" si="8"/>
        <v>19685398</v>
      </c>
      <c r="M42" s="100">
        <f t="shared" si="8"/>
        <v>21011620</v>
      </c>
      <c r="N42" s="100">
        <f t="shared" si="8"/>
        <v>71099945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120495038</v>
      </c>
      <c r="X42" s="100">
        <f t="shared" si="8"/>
        <v>127244000</v>
      </c>
      <c r="Y42" s="100">
        <f t="shared" si="8"/>
        <v>-6748962</v>
      </c>
      <c r="Z42" s="137">
        <f>+IF(X42&lt;&gt;0,+(Y42/X42)*100,0)</f>
        <v>-5.30395303511364</v>
      </c>
      <c r="AA42" s="153">
        <f>SUM(AA43:AA46)</f>
        <v>254488000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312423276</v>
      </c>
      <c r="D44" s="155"/>
      <c r="E44" s="156">
        <v>254488000</v>
      </c>
      <c r="F44" s="60">
        <v>254488000</v>
      </c>
      <c r="G44" s="60">
        <v>11351590</v>
      </c>
      <c r="H44" s="60">
        <v>21699708</v>
      </c>
      <c r="I44" s="60">
        <v>16343795</v>
      </c>
      <c r="J44" s="60">
        <v>49395093</v>
      </c>
      <c r="K44" s="60">
        <v>30402927</v>
      </c>
      <c r="L44" s="60">
        <v>19685398</v>
      </c>
      <c r="M44" s="60">
        <v>21011620</v>
      </c>
      <c r="N44" s="60">
        <v>71099945</v>
      </c>
      <c r="O44" s="60"/>
      <c r="P44" s="60"/>
      <c r="Q44" s="60"/>
      <c r="R44" s="60"/>
      <c r="S44" s="60"/>
      <c r="T44" s="60"/>
      <c r="U44" s="60"/>
      <c r="V44" s="60"/>
      <c r="W44" s="60">
        <v>120495038</v>
      </c>
      <c r="X44" s="60">
        <v>127244000</v>
      </c>
      <c r="Y44" s="60">
        <v>-6748962</v>
      </c>
      <c r="Z44" s="140">
        <v>-5.3</v>
      </c>
      <c r="AA44" s="155">
        <v>254488000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567899036</v>
      </c>
      <c r="D48" s="168">
        <f>+D28+D32+D38+D42+D47</f>
        <v>0</v>
      </c>
      <c r="E48" s="169">
        <f t="shared" si="9"/>
        <v>595874504</v>
      </c>
      <c r="F48" s="73">
        <f t="shared" si="9"/>
        <v>595874504</v>
      </c>
      <c r="G48" s="73">
        <f t="shared" si="9"/>
        <v>23708660</v>
      </c>
      <c r="H48" s="73">
        <f t="shared" si="9"/>
        <v>42161931</v>
      </c>
      <c r="I48" s="73">
        <f t="shared" si="9"/>
        <v>32597419</v>
      </c>
      <c r="J48" s="73">
        <f t="shared" si="9"/>
        <v>98468010</v>
      </c>
      <c r="K48" s="73">
        <f t="shared" si="9"/>
        <v>53190423</v>
      </c>
      <c r="L48" s="73">
        <f t="shared" si="9"/>
        <v>38650352</v>
      </c>
      <c r="M48" s="73">
        <f t="shared" si="9"/>
        <v>39988177</v>
      </c>
      <c r="N48" s="73">
        <f t="shared" si="9"/>
        <v>131828952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230296962</v>
      </c>
      <c r="X48" s="73">
        <f t="shared" si="9"/>
        <v>297937252</v>
      </c>
      <c r="Y48" s="73">
        <f t="shared" si="9"/>
        <v>-67640290</v>
      </c>
      <c r="Z48" s="170">
        <f>+IF(X48&lt;&gt;0,+(Y48/X48)*100,0)</f>
        <v>-22.702864293049196</v>
      </c>
      <c r="AA48" s="168">
        <f>+AA28+AA32+AA38+AA42+AA47</f>
        <v>595874504</v>
      </c>
    </row>
    <row r="49" spans="1:27" ht="13.5">
      <c r="A49" s="148" t="s">
        <v>49</v>
      </c>
      <c r="B49" s="149"/>
      <c r="C49" s="171">
        <f aca="true" t="shared" si="10" ref="C49:Y49">+C25-C48</f>
        <v>399543715</v>
      </c>
      <c r="D49" s="171">
        <f>+D25-D48</f>
        <v>0</v>
      </c>
      <c r="E49" s="172">
        <f t="shared" si="10"/>
        <v>775706560</v>
      </c>
      <c r="F49" s="173">
        <f t="shared" si="10"/>
        <v>775706560</v>
      </c>
      <c r="G49" s="173">
        <f t="shared" si="10"/>
        <v>252215175</v>
      </c>
      <c r="H49" s="173">
        <f t="shared" si="10"/>
        <v>-33832886</v>
      </c>
      <c r="I49" s="173">
        <f t="shared" si="10"/>
        <v>-26075282</v>
      </c>
      <c r="J49" s="173">
        <f t="shared" si="10"/>
        <v>192307007</v>
      </c>
      <c r="K49" s="173">
        <f t="shared" si="10"/>
        <v>24004712</v>
      </c>
      <c r="L49" s="173">
        <f t="shared" si="10"/>
        <v>104144741</v>
      </c>
      <c r="M49" s="173">
        <f t="shared" si="10"/>
        <v>95587079</v>
      </c>
      <c r="N49" s="173">
        <f t="shared" si="10"/>
        <v>223736532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416043539</v>
      </c>
      <c r="X49" s="173">
        <f>IF(F25=F48,0,X25-X48)</f>
        <v>387853280</v>
      </c>
      <c r="Y49" s="173">
        <f t="shared" si="10"/>
        <v>28190259</v>
      </c>
      <c r="Z49" s="174">
        <f>+IF(X49&lt;&gt;0,+(Y49/X49)*100,0)</f>
        <v>7.268279128643697</v>
      </c>
      <c r="AA49" s="171">
        <f>+AA25-AA48</f>
        <v>775706560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33546772</v>
      </c>
      <c r="D8" s="155">
        <v>0</v>
      </c>
      <c r="E8" s="156">
        <v>31581000</v>
      </c>
      <c r="F8" s="60">
        <v>31581000</v>
      </c>
      <c r="G8" s="60">
        <v>349817</v>
      </c>
      <c r="H8" s="60">
        <v>2710307</v>
      </c>
      <c r="I8" s="60">
        <v>318507</v>
      </c>
      <c r="J8" s="60">
        <v>3378631</v>
      </c>
      <c r="K8" s="60">
        <v>922217</v>
      </c>
      <c r="L8" s="60">
        <v>4821136</v>
      </c>
      <c r="M8" s="60">
        <v>41610</v>
      </c>
      <c r="N8" s="60">
        <v>5784963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9163594</v>
      </c>
      <c r="X8" s="60">
        <v>15790500</v>
      </c>
      <c r="Y8" s="60">
        <v>-6626906</v>
      </c>
      <c r="Z8" s="140">
        <v>-41.97</v>
      </c>
      <c r="AA8" s="155">
        <v>31581000</v>
      </c>
    </row>
    <row r="9" spans="1:27" ht="13.5">
      <c r="A9" s="183" t="s">
        <v>105</v>
      </c>
      <c r="B9" s="182"/>
      <c r="C9" s="155">
        <v>6906779</v>
      </c>
      <c r="D9" s="155">
        <v>0</v>
      </c>
      <c r="E9" s="156">
        <v>6111000</v>
      </c>
      <c r="F9" s="60">
        <v>6111000</v>
      </c>
      <c r="G9" s="60">
        <v>18055</v>
      </c>
      <c r="H9" s="60">
        <v>23778</v>
      </c>
      <c r="I9" s="60">
        <v>31442</v>
      </c>
      <c r="J9" s="60">
        <v>73275</v>
      </c>
      <c r="K9" s="60">
        <v>7801</v>
      </c>
      <c r="L9" s="60">
        <v>1927237</v>
      </c>
      <c r="M9" s="60">
        <v>2201</v>
      </c>
      <c r="N9" s="60">
        <v>1937239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2010514</v>
      </c>
      <c r="X9" s="60">
        <v>3055500</v>
      </c>
      <c r="Y9" s="60">
        <v>-1044986</v>
      </c>
      <c r="Z9" s="140">
        <v>-34.2</v>
      </c>
      <c r="AA9" s="155">
        <v>6111000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11381921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415359</v>
      </c>
      <c r="J13" s="60">
        <v>415359</v>
      </c>
      <c r="K13" s="60">
        <v>0</v>
      </c>
      <c r="L13" s="60">
        <v>0</v>
      </c>
      <c r="M13" s="60">
        <v>1253625</v>
      </c>
      <c r="N13" s="60">
        <v>1253625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1668984</v>
      </c>
      <c r="X13" s="60">
        <v>0</v>
      </c>
      <c r="Y13" s="60">
        <v>1668984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4296416</v>
      </c>
      <c r="D14" s="155">
        <v>0</v>
      </c>
      <c r="E14" s="156">
        <v>0</v>
      </c>
      <c r="F14" s="60">
        <v>0</v>
      </c>
      <c r="G14" s="60">
        <v>63279</v>
      </c>
      <c r="H14" s="60">
        <v>90549</v>
      </c>
      <c r="I14" s="60">
        <v>79222</v>
      </c>
      <c r="J14" s="60">
        <v>233050</v>
      </c>
      <c r="K14" s="60">
        <v>446702</v>
      </c>
      <c r="L14" s="60">
        <v>81991</v>
      </c>
      <c r="M14" s="60">
        <v>103492</v>
      </c>
      <c r="N14" s="60">
        <v>632185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865235</v>
      </c>
      <c r="X14" s="60">
        <v>0</v>
      </c>
      <c r="Y14" s="60">
        <v>865235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376085956</v>
      </c>
      <c r="D19" s="155">
        <v>0</v>
      </c>
      <c r="E19" s="156">
        <v>430288000</v>
      </c>
      <c r="F19" s="60">
        <v>430288000</v>
      </c>
      <c r="G19" s="60">
        <v>28030000</v>
      </c>
      <c r="H19" s="60">
        <v>1290000</v>
      </c>
      <c r="I19" s="60">
        <v>0</v>
      </c>
      <c r="J19" s="60">
        <v>29320000</v>
      </c>
      <c r="K19" s="60">
        <v>0</v>
      </c>
      <c r="L19" s="60">
        <v>135686000</v>
      </c>
      <c r="M19" s="60">
        <v>154675000</v>
      </c>
      <c r="N19" s="60">
        <v>290361000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319681000</v>
      </c>
      <c r="X19" s="60">
        <v>215144000</v>
      </c>
      <c r="Y19" s="60">
        <v>104537000</v>
      </c>
      <c r="Z19" s="140">
        <v>48.59</v>
      </c>
      <c r="AA19" s="155">
        <v>430288000</v>
      </c>
    </row>
    <row r="20" spans="1:27" ht="13.5">
      <c r="A20" s="181" t="s">
        <v>35</v>
      </c>
      <c r="B20" s="185"/>
      <c r="C20" s="155">
        <v>2456729</v>
      </c>
      <c r="D20" s="155">
        <v>0</v>
      </c>
      <c r="E20" s="156">
        <v>54284064</v>
      </c>
      <c r="F20" s="54">
        <v>54284064</v>
      </c>
      <c r="G20" s="54">
        <v>299478</v>
      </c>
      <c r="H20" s="54">
        <v>31411</v>
      </c>
      <c r="I20" s="54">
        <v>45245</v>
      </c>
      <c r="J20" s="54">
        <v>376134</v>
      </c>
      <c r="K20" s="54">
        <v>4402875</v>
      </c>
      <c r="L20" s="54">
        <v>278729</v>
      </c>
      <c r="M20" s="54">
        <v>4797</v>
      </c>
      <c r="N20" s="54">
        <v>4686401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5062535</v>
      </c>
      <c r="X20" s="54">
        <v>27142032</v>
      </c>
      <c r="Y20" s="54">
        <v>-22079497</v>
      </c>
      <c r="Z20" s="184">
        <v>-81.35</v>
      </c>
      <c r="AA20" s="130">
        <v>54284064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434674573</v>
      </c>
      <c r="D22" s="188">
        <f>SUM(D5:D21)</f>
        <v>0</v>
      </c>
      <c r="E22" s="189">
        <f t="shared" si="0"/>
        <v>522264064</v>
      </c>
      <c r="F22" s="190">
        <f t="shared" si="0"/>
        <v>522264064</v>
      </c>
      <c r="G22" s="190">
        <f t="shared" si="0"/>
        <v>28760629</v>
      </c>
      <c r="H22" s="190">
        <f t="shared" si="0"/>
        <v>4146045</v>
      </c>
      <c r="I22" s="190">
        <f t="shared" si="0"/>
        <v>889775</v>
      </c>
      <c r="J22" s="190">
        <f t="shared" si="0"/>
        <v>33796449</v>
      </c>
      <c r="K22" s="190">
        <f t="shared" si="0"/>
        <v>5779595</v>
      </c>
      <c r="L22" s="190">
        <f t="shared" si="0"/>
        <v>142795093</v>
      </c>
      <c r="M22" s="190">
        <f t="shared" si="0"/>
        <v>156080725</v>
      </c>
      <c r="N22" s="190">
        <f t="shared" si="0"/>
        <v>304655413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338451862</v>
      </c>
      <c r="X22" s="190">
        <f t="shared" si="0"/>
        <v>261132032</v>
      </c>
      <c r="Y22" s="190">
        <f t="shared" si="0"/>
        <v>77319830</v>
      </c>
      <c r="Z22" s="191">
        <f>+IF(X22&lt;&gt;0,+(Y22/X22)*100,0)</f>
        <v>29.609477400306066</v>
      </c>
      <c r="AA22" s="188">
        <f>SUM(AA5:AA21)</f>
        <v>522264064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216102371</v>
      </c>
      <c r="D25" s="155">
        <v>0</v>
      </c>
      <c r="E25" s="156">
        <v>236623362</v>
      </c>
      <c r="F25" s="60">
        <v>236623362</v>
      </c>
      <c r="G25" s="60">
        <v>19862980</v>
      </c>
      <c r="H25" s="60">
        <v>19484987</v>
      </c>
      <c r="I25" s="60">
        <v>19571521</v>
      </c>
      <c r="J25" s="60">
        <v>58919488</v>
      </c>
      <c r="K25" s="60">
        <v>22149059</v>
      </c>
      <c r="L25" s="60">
        <v>18985031</v>
      </c>
      <c r="M25" s="60">
        <v>19017658</v>
      </c>
      <c r="N25" s="60">
        <v>60151748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119071236</v>
      </c>
      <c r="X25" s="60">
        <v>118311681</v>
      </c>
      <c r="Y25" s="60">
        <v>759555</v>
      </c>
      <c r="Z25" s="140">
        <v>0.64</v>
      </c>
      <c r="AA25" s="155">
        <v>236623362</v>
      </c>
    </row>
    <row r="26" spans="1:27" ht="13.5">
      <c r="A26" s="183" t="s">
        <v>38</v>
      </c>
      <c r="B26" s="182"/>
      <c r="C26" s="155">
        <v>9560256</v>
      </c>
      <c r="D26" s="155">
        <v>0</v>
      </c>
      <c r="E26" s="156">
        <v>8547776</v>
      </c>
      <c r="F26" s="60">
        <v>8547776</v>
      </c>
      <c r="G26" s="60">
        <v>798052</v>
      </c>
      <c r="H26" s="60">
        <v>853286</v>
      </c>
      <c r="I26" s="60">
        <v>1001720</v>
      </c>
      <c r="J26" s="60">
        <v>2653058</v>
      </c>
      <c r="K26" s="60">
        <v>873297</v>
      </c>
      <c r="L26" s="60">
        <v>952579</v>
      </c>
      <c r="M26" s="60">
        <v>824747</v>
      </c>
      <c r="N26" s="60">
        <v>2650623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5303681</v>
      </c>
      <c r="X26" s="60">
        <v>4273888</v>
      </c>
      <c r="Y26" s="60">
        <v>1029793</v>
      </c>
      <c r="Z26" s="140">
        <v>24.09</v>
      </c>
      <c r="AA26" s="155">
        <v>8547776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11307719</v>
      </c>
      <c r="F27" s="60">
        <v>11307719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5653860</v>
      </c>
      <c r="Y27" s="60">
        <v>-5653860</v>
      </c>
      <c r="Z27" s="140">
        <v>-100</v>
      </c>
      <c r="AA27" s="155">
        <v>11307719</v>
      </c>
    </row>
    <row r="28" spans="1:27" ht="13.5">
      <c r="A28" s="183" t="s">
        <v>39</v>
      </c>
      <c r="B28" s="182"/>
      <c r="C28" s="155">
        <v>51796116</v>
      </c>
      <c r="D28" s="155">
        <v>0</v>
      </c>
      <c r="E28" s="156">
        <v>75048375</v>
      </c>
      <c r="F28" s="60">
        <v>75048375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37524188</v>
      </c>
      <c r="Y28" s="60">
        <v>-37524188</v>
      </c>
      <c r="Z28" s="140">
        <v>-100</v>
      </c>
      <c r="AA28" s="155">
        <v>75048375</v>
      </c>
    </row>
    <row r="29" spans="1:27" ht="13.5">
      <c r="A29" s="183" t="s">
        <v>40</v>
      </c>
      <c r="B29" s="182"/>
      <c r="C29" s="155">
        <v>624047</v>
      </c>
      <c r="D29" s="155">
        <v>0</v>
      </c>
      <c r="E29" s="156">
        <v>609000</v>
      </c>
      <c r="F29" s="60">
        <v>609000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304500</v>
      </c>
      <c r="Y29" s="60">
        <v>-304500</v>
      </c>
      <c r="Z29" s="140">
        <v>-100</v>
      </c>
      <c r="AA29" s="155">
        <v>609000</v>
      </c>
    </row>
    <row r="30" spans="1:27" ht="13.5">
      <c r="A30" s="183" t="s">
        <v>119</v>
      </c>
      <c r="B30" s="182"/>
      <c r="C30" s="155">
        <v>75431279</v>
      </c>
      <c r="D30" s="155">
        <v>0</v>
      </c>
      <c r="E30" s="156">
        <v>73000000</v>
      </c>
      <c r="F30" s="60">
        <v>73000000</v>
      </c>
      <c r="G30" s="60">
        <v>1259964</v>
      </c>
      <c r="H30" s="60">
        <v>9224280</v>
      </c>
      <c r="I30" s="60">
        <v>5970375</v>
      </c>
      <c r="J30" s="60">
        <v>16454619</v>
      </c>
      <c r="K30" s="60">
        <v>14333305</v>
      </c>
      <c r="L30" s="60">
        <v>6959875</v>
      </c>
      <c r="M30" s="60">
        <v>8439478</v>
      </c>
      <c r="N30" s="60">
        <v>29732658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46187277</v>
      </c>
      <c r="X30" s="60">
        <v>36500000</v>
      </c>
      <c r="Y30" s="60">
        <v>9687277</v>
      </c>
      <c r="Z30" s="140">
        <v>26.54</v>
      </c>
      <c r="AA30" s="155">
        <v>73000000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46854000</v>
      </c>
      <c r="F31" s="60">
        <v>46854000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23427000</v>
      </c>
      <c r="Y31" s="60">
        <v>-23427000</v>
      </c>
      <c r="Z31" s="140">
        <v>-100</v>
      </c>
      <c r="AA31" s="155">
        <v>46854000</v>
      </c>
    </row>
    <row r="32" spans="1:27" ht="13.5">
      <c r="A32" s="183" t="s">
        <v>121</v>
      </c>
      <c r="B32" s="182"/>
      <c r="C32" s="155">
        <v>18748834</v>
      </c>
      <c r="D32" s="155">
        <v>0</v>
      </c>
      <c r="E32" s="156">
        <v>37942293</v>
      </c>
      <c r="F32" s="60">
        <v>37942293</v>
      </c>
      <c r="G32" s="60">
        <v>528108</v>
      </c>
      <c r="H32" s="60">
        <v>4213276</v>
      </c>
      <c r="I32" s="60">
        <v>1670068</v>
      </c>
      <c r="J32" s="60">
        <v>6411452</v>
      </c>
      <c r="K32" s="60">
        <v>2560199</v>
      </c>
      <c r="L32" s="60">
        <v>3894403</v>
      </c>
      <c r="M32" s="60">
        <v>5282348</v>
      </c>
      <c r="N32" s="60">
        <v>11736950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18148402</v>
      </c>
      <c r="X32" s="60">
        <v>18971147</v>
      </c>
      <c r="Y32" s="60">
        <v>-822745</v>
      </c>
      <c r="Z32" s="140">
        <v>-4.34</v>
      </c>
      <c r="AA32" s="155">
        <v>37942293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2400000</v>
      </c>
      <c r="F33" s="60">
        <v>2400000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1200000</v>
      </c>
      <c r="Y33" s="60">
        <v>-1200000</v>
      </c>
      <c r="Z33" s="140">
        <v>-100</v>
      </c>
      <c r="AA33" s="155">
        <v>2400000</v>
      </c>
    </row>
    <row r="34" spans="1:27" ht="13.5">
      <c r="A34" s="183" t="s">
        <v>43</v>
      </c>
      <c r="B34" s="182"/>
      <c r="C34" s="155">
        <v>195636133</v>
      </c>
      <c r="D34" s="155">
        <v>0</v>
      </c>
      <c r="E34" s="156">
        <v>103541979</v>
      </c>
      <c r="F34" s="60">
        <v>103541979</v>
      </c>
      <c r="G34" s="60">
        <v>1259556</v>
      </c>
      <c r="H34" s="60">
        <v>8386102</v>
      </c>
      <c r="I34" s="60">
        <v>4383735</v>
      </c>
      <c r="J34" s="60">
        <v>14029393</v>
      </c>
      <c r="K34" s="60">
        <v>13274563</v>
      </c>
      <c r="L34" s="60">
        <v>7858464</v>
      </c>
      <c r="M34" s="60">
        <v>6423946</v>
      </c>
      <c r="N34" s="60">
        <v>27556973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41586366</v>
      </c>
      <c r="X34" s="60">
        <v>51770990</v>
      </c>
      <c r="Y34" s="60">
        <v>-10184624</v>
      </c>
      <c r="Z34" s="140">
        <v>-19.67</v>
      </c>
      <c r="AA34" s="155">
        <v>103541979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567899036</v>
      </c>
      <c r="D36" s="188">
        <f>SUM(D25:D35)</f>
        <v>0</v>
      </c>
      <c r="E36" s="189">
        <f t="shared" si="1"/>
        <v>595874504</v>
      </c>
      <c r="F36" s="190">
        <f t="shared" si="1"/>
        <v>595874504</v>
      </c>
      <c r="G36" s="190">
        <f t="shared" si="1"/>
        <v>23708660</v>
      </c>
      <c r="H36" s="190">
        <f t="shared" si="1"/>
        <v>42161931</v>
      </c>
      <c r="I36" s="190">
        <f t="shared" si="1"/>
        <v>32597419</v>
      </c>
      <c r="J36" s="190">
        <f t="shared" si="1"/>
        <v>98468010</v>
      </c>
      <c r="K36" s="190">
        <f t="shared" si="1"/>
        <v>53190423</v>
      </c>
      <c r="L36" s="190">
        <f t="shared" si="1"/>
        <v>38650352</v>
      </c>
      <c r="M36" s="190">
        <f t="shared" si="1"/>
        <v>39988177</v>
      </c>
      <c r="N36" s="190">
        <f t="shared" si="1"/>
        <v>131828952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230296962</v>
      </c>
      <c r="X36" s="190">
        <f t="shared" si="1"/>
        <v>297937254</v>
      </c>
      <c r="Y36" s="190">
        <f t="shared" si="1"/>
        <v>-67640292</v>
      </c>
      <c r="Z36" s="191">
        <f>+IF(X36&lt;&gt;0,+(Y36/X36)*100,0)</f>
        <v>-22.70286481193117</v>
      </c>
      <c r="AA36" s="188">
        <f>SUM(AA25:AA35)</f>
        <v>595874504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-133224463</v>
      </c>
      <c r="D38" s="199">
        <f>+D22-D36</f>
        <v>0</v>
      </c>
      <c r="E38" s="200">
        <f t="shared" si="2"/>
        <v>-73610440</v>
      </c>
      <c r="F38" s="106">
        <f t="shared" si="2"/>
        <v>-73610440</v>
      </c>
      <c r="G38" s="106">
        <f t="shared" si="2"/>
        <v>5051969</v>
      </c>
      <c r="H38" s="106">
        <f t="shared" si="2"/>
        <v>-38015886</v>
      </c>
      <c r="I38" s="106">
        <f t="shared" si="2"/>
        <v>-31707644</v>
      </c>
      <c r="J38" s="106">
        <f t="shared" si="2"/>
        <v>-64671561</v>
      </c>
      <c r="K38" s="106">
        <f t="shared" si="2"/>
        <v>-47410828</v>
      </c>
      <c r="L38" s="106">
        <f t="shared" si="2"/>
        <v>104144741</v>
      </c>
      <c r="M38" s="106">
        <f t="shared" si="2"/>
        <v>116092548</v>
      </c>
      <c r="N38" s="106">
        <f t="shared" si="2"/>
        <v>172826461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108154900</v>
      </c>
      <c r="X38" s="106">
        <f>IF(F22=F36,0,X22-X36)</f>
        <v>-36805222</v>
      </c>
      <c r="Y38" s="106">
        <f t="shared" si="2"/>
        <v>144960122</v>
      </c>
      <c r="Z38" s="201">
        <f>+IF(X38&lt;&gt;0,+(Y38/X38)*100,0)</f>
        <v>-393.85748576655783</v>
      </c>
      <c r="AA38" s="199">
        <f>+AA22-AA36</f>
        <v>-73610440</v>
      </c>
    </row>
    <row r="39" spans="1:27" ht="13.5">
      <c r="A39" s="181" t="s">
        <v>46</v>
      </c>
      <c r="B39" s="185"/>
      <c r="C39" s="155">
        <v>532768178</v>
      </c>
      <c r="D39" s="155">
        <v>0</v>
      </c>
      <c r="E39" s="156">
        <v>849317000</v>
      </c>
      <c r="F39" s="60">
        <v>849317000</v>
      </c>
      <c r="G39" s="60">
        <v>247163206</v>
      </c>
      <c r="H39" s="60">
        <v>4183000</v>
      </c>
      <c r="I39" s="60">
        <v>5632362</v>
      </c>
      <c r="J39" s="60">
        <v>256978568</v>
      </c>
      <c r="K39" s="60">
        <v>71415540</v>
      </c>
      <c r="L39" s="60">
        <v>0</v>
      </c>
      <c r="M39" s="60">
        <v>-20505469</v>
      </c>
      <c r="N39" s="60">
        <v>50910071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307888639</v>
      </c>
      <c r="X39" s="60">
        <v>424658500</v>
      </c>
      <c r="Y39" s="60">
        <v>-116769861</v>
      </c>
      <c r="Z39" s="140">
        <v>-27.5</v>
      </c>
      <c r="AA39" s="155">
        <v>849317000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399543715</v>
      </c>
      <c r="D42" s="206">
        <f>SUM(D38:D41)</f>
        <v>0</v>
      </c>
      <c r="E42" s="207">
        <f t="shared" si="3"/>
        <v>775706560</v>
      </c>
      <c r="F42" s="88">
        <f t="shared" si="3"/>
        <v>775706560</v>
      </c>
      <c r="G42" s="88">
        <f t="shared" si="3"/>
        <v>252215175</v>
      </c>
      <c r="H42" s="88">
        <f t="shared" si="3"/>
        <v>-33832886</v>
      </c>
      <c r="I42" s="88">
        <f t="shared" si="3"/>
        <v>-26075282</v>
      </c>
      <c r="J42" s="88">
        <f t="shared" si="3"/>
        <v>192307007</v>
      </c>
      <c r="K42" s="88">
        <f t="shared" si="3"/>
        <v>24004712</v>
      </c>
      <c r="L42" s="88">
        <f t="shared" si="3"/>
        <v>104144741</v>
      </c>
      <c r="M42" s="88">
        <f t="shared" si="3"/>
        <v>95587079</v>
      </c>
      <c r="N42" s="88">
        <f t="shared" si="3"/>
        <v>223736532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416043539</v>
      </c>
      <c r="X42" s="88">
        <f t="shared" si="3"/>
        <v>387853278</v>
      </c>
      <c r="Y42" s="88">
        <f t="shared" si="3"/>
        <v>28190261</v>
      </c>
      <c r="Z42" s="208">
        <f>+IF(X42&lt;&gt;0,+(Y42/X42)*100,0)</f>
        <v>7.26827968178214</v>
      </c>
      <c r="AA42" s="206">
        <f>SUM(AA38:AA41)</f>
        <v>775706560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399543715</v>
      </c>
      <c r="D44" s="210">
        <f>+D42-D43</f>
        <v>0</v>
      </c>
      <c r="E44" s="211">
        <f t="shared" si="4"/>
        <v>775706560</v>
      </c>
      <c r="F44" s="77">
        <f t="shared" si="4"/>
        <v>775706560</v>
      </c>
      <c r="G44" s="77">
        <f t="shared" si="4"/>
        <v>252215175</v>
      </c>
      <c r="H44" s="77">
        <f t="shared" si="4"/>
        <v>-33832886</v>
      </c>
      <c r="I44" s="77">
        <f t="shared" si="4"/>
        <v>-26075282</v>
      </c>
      <c r="J44" s="77">
        <f t="shared" si="4"/>
        <v>192307007</v>
      </c>
      <c r="K44" s="77">
        <f t="shared" si="4"/>
        <v>24004712</v>
      </c>
      <c r="L44" s="77">
        <f t="shared" si="4"/>
        <v>104144741</v>
      </c>
      <c r="M44" s="77">
        <f t="shared" si="4"/>
        <v>95587079</v>
      </c>
      <c r="N44" s="77">
        <f t="shared" si="4"/>
        <v>223736532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416043539</v>
      </c>
      <c r="X44" s="77">
        <f t="shared" si="4"/>
        <v>387853278</v>
      </c>
      <c r="Y44" s="77">
        <f t="shared" si="4"/>
        <v>28190261</v>
      </c>
      <c r="Z44" s="212">
        <f>+IF(X44&lt;&gt;0,+(Y44/X44)*100,0)</f>
        <v>7.26827968178214</v>
      </c>
      <c r="AA44" s="210">
        <f>+AA42-AA43</f>
        <v>775706560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399543715</v>
      </c>
      <c r="D46" s="206">
        <f>SUM(D44:D45)</f>
        <v>0</v>
      </c>
      <c r="E46" s="207">
        <f t="shared" si="5"/>
        <v>775706560</v>
      </c>
      <c r="F46" s="88">
        <f t="shared" si="5"/>
        <v>775706560</v>
      </c>
      <c r="G46" s="88">
        <f t="shared" si="5"/>
        <v>252215175</v>
      </c>
      <c r="H46" s="88">
        <f t="shared" si="5"/>
        <v>-33832886</v>
      </c>
      <c r="I46" s="88">
        <f t="shared" si="5"/>
        <v>-26075282</v>
      </c>
      <c r="J46" s="88">
        <f t="shared" si="5"/>
        <v>192307007</v>
      </c>
      <c r="K46" s="88">
        <f t="shared" si="5"/>
        <v>24004712</v>
      </c>
      <c r="L46" s="88">
        <f t="shared" si="5"/>
        <v>104144741</v>
      </c>
      <c r="M46" s="88">
        <f t="shared" si="5"/>
        <v>95587079</v>
      </c>
      <c r="N46" s="88">
        <f t="shared" si="5"/>
        <v>223736532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416043539</v>
      </c>
      <c r="X46" s="88">
        <f t="shared" si="5"/>
        <v>387853278</v>
      </c>
      <c r="Y46" s="88">
        <f t="shared" si="5"/>
        <v>28190261</v>
      </c>
      <c r="Z46" s="208">
        <f>+IF(X46&lt;&gt;0,+(Y46/X46)*100,0)</f>
        <v>7.26827968178214</v>
      </c>
      <c r="AA46" s="206">
        <f>SUM(AA44:AA45)</f>
        <v>775706560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399543715</v>
      </c>
      <c r="D48" s="217">
        <f>SUM(D46:D47)</f>
        <v>0</v>
      </c>
      <c r="E48" s="218">
        <f t="shared" si="6"/>
        <v>775706560</v>
      </c>
      <c r="F48" s="219">
        <f t="shared" si="6"/>
        <v>775706560</v>
      </c>
      <c r="G48" s="219">
        <f t="shared" si="6"/>
        <v>252215175</v>
      </c>
      <c r="H48" s="220">
        <f t="shared" si="6"/>
        <v>-33832886</v>
      </c>
      <c r="I48" s="220">
        <f t="shared" si="6"/>
        <v>-26075282</v>
      </c>
      <c r="J48" s="220">
        <f t="shared" si="6"/>
        <v>192307007</v>
      </c>
      <c r="K48" s="220">
        <f t="shared" si="6"/>
        <v>24004712</v>
      </c>
      <c r="L48" s="220">
        <f t="shared" si="6"/>
        <v>104144741</v>
      </c>
      <c r="M48" s="219">
        <f t="shared" si="6"/>
        <v>95587079</v>
      </c>
      <c r="N48" s="219">
        <f t="shared" si="6"/>
        <v>223736532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416043539</v>
      </c>
      <c r="X48" s="220">
        <f t="shared" si="6"/>
        <v>387853278</v>
      </c>
      <c r="Y48" s="220">
        <f t="shared" si="6"/>
        <v>28190261</v>
      </c>
      <c r="Z48" s="221">
        <f>+IF(X48&lt;&gt;0,+(Y48/X48)*100,0)</f>
        <v>7.26827968178214</v>
      </c>
      <c r="AA48" s="222">
        <f>SUM(AA46:AA47)</f>
        <v>775706560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1070042</v>
      </c>
      <c r="D5" s="153">
        <f>SUM(D6:D8)</f>
        <v>0</v>
      </c>
      <c r="E5" s="154">
        <f t="shared" si="0"/>
        <v>1340000</v>
      </c>
      <c r="F5" s="100">
        <f t="shared" si="0"/>
        <v>1340000</v>
      </c>
      <c r="G5" s="100">
        <f t="shared" si="0"/>
        <v>98208</v>
      </c>
      <c r="H5" s="100">
        <f t="shared" si="0"/>
        <v>0</v>
      </c>
      <c r="I5" s="100">
        <f t="shared" si="0"/>
        <v>113906</v>
      </c>
      <c r="J5" s="100">
        <f t="shared" si="0"/>
        <v>212114</v>
      </c>
      <c r="K5" s="100">
        <f t="shared" si="0"/>
        <v>376113</v>
      </c>
      <c r="L5" s="100">
        <f t="shared" si="0"/>
        <v>218943</v>
      </c>
      <c r="M5" s="100">
        <f t="shared" si="0"/>
        <v>0</v>
      </c>
      <c r="N5" s="100">
        <f t="shared" si="0"/>
        <v>595056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807170</v>
      </c>
      <c r="X5" s="100">
        <f t="shared" si="0"/>
        <v>670000</v>
      </c>
      <c r="Y5" s="100">
        <f t="shared" si="0"/>
        <v>137170</v>
      </c>
      <c r="Z5" s="137">
        <f>+IF(X5&lt;&gt;0,+(Y5/X5)*100,0)</f>
        <v>20.47313432835821</v>
      </c>
      <c r="AA5" s="153">
        <f>SUM(AA6:AA8)</f>
        <v>1340000</v>
      </c>
    </row>
    <row r="6" spans="1:27" ht="13.5">
      <c r="A6" s="138" t="s">
        <v>75</v>
      </c>
      <c r="B6" s="136"/>
      <c r="C6" s="155"/>
      <c r="D6" s="155"/>
      <c r="E6" s="156">
        <v>200000</v>
      </c>
      <c r="F6" s="60">
        <v>200000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100000</v>
      </c>
      <c r="Y6" s="60">
        <v>-100000</v>
      </c>
      <c r="Z6" s="140">
        <v>-100</v>
      </c>
      <c r="AA6" s="62">
        <v>200000</v>
      </c>
    </row>
    <row r="7" spans="1:27" ht="13.5">
      <c r="A7" s="138" t="s">
        <v>76</v>
      </c>
      <c r="B7" s="136"/>
      <c r="C7" s="157">
        <v>461468</v>
      </c>
      <c r="D7" s="157"/>
      <c r="E7" s="158">
        <v>440000</v>
      </c>
      <c r="F7" s="159">
        <v>440000</v>
      </c>
      <c r="G7" s="159"/>
      <c r="H7" s="159"/>
      <c r="I7" s="159">
        <v>85300</v>
      </c>
      <c r="J7" s="159">
        <v>85300</v>
      </c>
      <c r="K7" s="159"/>
      <c r="L7" s="159">
        <v>208900</v>
      </c>
      <c r="M7" s="159"/>
      <c r="N7" s="159">
        <v>208900</v>
      </c>
      <c r="O7" s="159"/>
      <c r="P7" s="159"/>
      <c r="Q7" s="159"/>
      <c r="R7" s="159"/>
      <c r="S7" s="159"/>
      <c r="T7" s="159"/>
      <c r="U7" s="159"/>
      <c r="V7" s="159"/>
      <c r="W7" s="159">
        <v>294200</v>
      </c>
      <c r="X7" s="159">
        <v>220000</v>
      </c>
      <c r="Y7" s="159">
        <v>74200</v>
      </c>
      <c r="Z7" s="141">
        <v>33.73</v>
      </c>
      <c r="AA7" s="225">
        <v>440000</v>
      </c>
    </row>
    <row r="8" spans="1:27" ht="13.5">
      <c r="A8" s="138" t="s">
        <v>77</v>
      </c>
      <c r="B8" s="136"/>
      <c r="C8" s="155">
        <v>608574</v>
      </c>
      <c r="D8" s="155"/>
      <c r="E8" s="156">
        <v>700000</v>
      </c>
      <c r="F8" s="60">
        <v>700000</v>
      </c>
      <c r="G8" s="60">
        <v>98208</v>
      </c>
      <c r="H8" s="60"/>
      <c r="I8" s="60">
        <v>28606</v>
      </c>
      <c r="J8" s="60">
        <v>126814</v>
      </c>
      <c r="K8" s="60">
        <v>376113</v>
      </c>
      <c r="L8" s="60">
        <v>10043</v>
      </c>
      <c r="M8" s="60"/>
      <c r="N8" s="60">
        <v>386156</v>
      </c>
      <c r="O8" s="60"/>
      <c r="P8" s="60"/>
      <c r="Q8" s="60"/>
      <c r="R8" s="60"/>
      <c r="S8" s="60"/>
      <c r="T8" s="60"/>
      <c r="U8" s="60"/>
      <c r="V8" s="60"/>
      <c r="W8" s="60">
        <v>512970</v>
      </c>
      <c r="X8" s="60">
        <v>350000</v>
      </c>
      <c r="Y8" s="60">
        <v>162970</v>
      </c>
      <c r="Z8" s="140">
        <v>46.56</v>
      </c>
      <c r="AA8" s="62">
        <v>700000</v>
      </c>
    </row>
    <row r="9" spans="1:27" ht="13.5">
      <c r="A9" s="135" t="s">
        <v>78</v>
      </c>
      <c r="B9" s="136"/>
      <c r="C9" s="153">
        <f aca="true" t="shared" si="1" ref="C9:Y9">SUM(C10:C14)</f>
        <v>2691</v>
      </c>
      <c r="D9" s="153">
        <f>SUM(D10:D14)</f>
        <v>0</v>
      </c>
      <c r="E9" s="154">
        <f t="shared" si="1"/>
        <v>150000</v>
      </c>
      <c r="F9" s="100">
        <f t="shared" si="1"/>
        <v>150000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29980</v>
      </c>
      <c r="M9" s="100">
        <f t="shared" si="1"/>
        <v>0</v>
      </c>
      <c r="N9" s="100">
        <f t="shared" si="1"/>
        <v>29980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29980</v>
      </c>
      <c r="X9" s="100">
        <f t="shared" si="1"/>
        <v>75000</v>
      </c>
      <c r="Y9" s="100">
        <f t="shared" si="1"/>
        <v>-45020</v>
      </c>
      <c r="Z9" s="137">
        <f>+IF(X9&lt;&gt;0,+(Y9/X9)*100,0)</f>
        <v>-60.026666666666664</v>
      </c>
      <c r="AA9" s="102">
        <f>SUM(AA10:AA14)</f>
        <v>150000</v>
      </c>
    </row>
    <row r="10" spans="1:27" ht="13.5">
      <c r="A10" s="138" t="s">
        <v>79</v>
      </c>
      <c r="B10" s="136"/>
      <c r="C10" s="155">
        <v>2691</v>
      </c>
      <c r="D10" s="155"/>
      <c r="E10" s="156"/>
      <c r="F10" s="60"/>
      <c r="G10" s="60"/>
      <c r="H10" s="60"/>
      <c r="I10" s="60"/>
      <c r="J10" s="60"/>
      <c r="K10" s="60"/>
      <c r="L10" s="60">
        <v>29980</v>
      </c>
      <c r="M10" s="60"/>
      <c r="N10" s="60">
        <v>29980</v>
      </c>
      <c r="O10" s="60"/>
      <c r="P10" s="60"/>
      <c r="Q10" s="60"/>
      <c r="R10" s="60"/>
      <c r="S10" s="60"/>
      <c r="T10" s="60"/>
      <c r="U10" s="60"/>
      <c r="V10" s="60"/>
      <c r="W10" s="60">
        <v>29980</v>
      </c>
      <c r="X10" s="60"/>
      <c r="Y10" s="60">
        <v>29980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100000</v>
      </c>
      <c r="F12" s="60">
        <v>100000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</v>
      </c>
      <c r="Y12" s="60">
        <v>-50000</v>
      </c>
      <c r="Z12" s="140">
        <v>-100</v>
      </c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>
        <v>50000</v>
      </c>
      <c r="F14" s="159">
        <v>50000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25000</v>
      </c>
      <c r="Y14" s="159">
        <v>-25000</v>
      </c>
      <c r="Z14" s="141">
        <v>-100</v>
      </c>
      <c r="AA14" s="225">
        <v>50000</v>
      </c>
    </row>
    <row r="15" spans="1:27" ht="13.5">
      <c r="A15" s="135" t="s">
        <v>84</v>
      </c>
      <c r="B15" s="142"/>
      <c r="C15" s="153">
        <f aca="true" t="shared" si="2" ref="C15:Y15">SUM(C16:C18)</f>
        <v>892947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892947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309999702</v>
      </c>
      <c r="D19" s="153">
        <f>SUM(D20:D23)</f>
        <v>0</v>
      </c>
      <c r="E19" s="154">
        <f t="shared" si="3"/>
        <v>847827000</v>
      </c>
      <c r="F19" s="100">
        <f t="shared" si="3"/>
        <v>847827000</v>
      </c>
      <c r="G19" s="100">
        <f t="shared" si="3"/>
        <v>13289752</v>
      </c>
      <c r="H19" s="100">
        <f t="shared" si="3"/>
        <v>41662539</v>
      </c>
      <c r="I19" s="100">
        <f t="shared" si="3"/>
        <v>15925529</v>
      </c>
      <c r="J19" s="100">
        <f t="shared" si="3"/>
        <v>70877820</v>
      </c>
      <c r="K19" s="100">
        <f t="shared" si="3"/>
        <v>92782961</v>
      </c>
      <c r="L19" s="100">
        <f t="shared" si="3"/>
        <v>43178207</v>
      </c>
      <c r="M19" s="100">
        <f t="shared" si="3"/>
        <v>62823579</v>
      </c>
      <c r="N19" s="100">
        <f t="shared" si="3"/>
        <v>198784747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269662567</v>
      </c>
      <c r="X19" s="100">
        <f t="shared" si="3"/>
        <v>423913500</v>
      </c>
      <c r="Y19" s="100">
        <f t="shared" si="3"/>
        <v>-154250933</v>
      </c>
      <c r="Z19" s="137">
        <f>+IF(X19&lt;&gt;0,+(Y19/X19)*100,0)</f>
        <v>-36.387360393099065</v>
      </c>
      <c r="AA19" s="102">
        <f>SUM(AA20:AA23)</f>
        <v>847827000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306949788</v>
      </c>
      <c r="D21" s="155"/>
      <c r="E21" s="156">
        <v>639491000</v>
      </c>
      <c r="F21" s="60">
        <v>639491000</v>
      </c>
      <c r="G21" s="60">
        <v>12871396</v>
      </c>
      <c r="H21" s="60">
        <v>41662539</v>
      </c>
      <c r="I21" s="60">
        <v>15925529</v>
      </c>
      <c r="J21" s="60">
        <v>70459464</v>
      </c>
      <c r="K21" s="60">
        <v>91845827</v>
      </c>
      <c r="L21" s="60">
        <v>27672346</v>
      </c>
      <c r="M21" s="60">
        <v>28126159</v>
      </c>
      <c r="N21" s="60">
        <v>147644332</v>
      </c>
      <c r="O21" s="60"/>
      <c r="P21" s="60"/>
      <c r="Q21" s="60"/>
      <c r="R21" s="60"/>
      <c r="S21" s="60"/>
      <c r="T21" s="60"/>
      <c r="U21" s="60"/>
      <c r="V21" s="60"/>
      <c r="W21" s="60">
        <v>218103796</v>
      </c>
      <c r="X21" s="60">
        <v>319745500</v>
      </c>
      <c r="Y21" s="60">
        <v>-101641704</v>
      </c>
      <c r="Z21" s="140">
        <v>-31.79</v>
      </c>
      <c r="AA21" s="62">
        <v>639491000</v>
      </c>
    </row>
    <row r="22" spans="1:27" ht="13.5">
      <c r="A22" s="138" t="s">
        <v>91</v>
      </c>
      <c r="B22" s="136"/>
      <c r="C22" s="157">
        <v>3049914</v>
      </c>
      <c r="D22" s="157"/>
      <c r="E22" s="158">
        <v>208336000</v>
      </c>
      <c r="F22" s="159">
        <v>208336000</v>
      </c>
      <c r="G22" s="159">
        <v>418356</v>
      </c>
      <c r="H22" s="159"/>
      <c r="I22" s="159"/>
      <c r="J22" s="159">
        <v>418356</v>
      </c>
      <c r="K22" s="159">
        <v>937134</v>
      </c>
      <c r="L22" s="159">
        <v>15505861</v>
      </c>
      <c r="M22" s="159">
        <v>34697420</v>
      </c>
      <c r="N22" s="159">
        <v>51140415</v>
      </c>
      <c r="O22" s="159"/>
      <c r="P22" s="159"/>
      <c r="Q22" s="159"/>
      <c r="R22" s="159"/>
      <c r="S22" s="159"/>
      <c r="T22" s="159"/>
      <c r="U22" s="159"/>
      <c r="V22" s="159"/>
      <c r="W22" s="159">
        <v>51558771</v>
      </c>
      <c r="X22" s="159">
        <v>104168000</v>
      </c>
      <c r="Y22" s="159">
        <v>-52609229</v>
      </c>
      <c r="Z22" s="141">
        <v>-50.5</v>
      </c>
      <c r="AA22" s="225">
        <v>208336000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311965382</v>
      </c>
      <c r="D25" s="217">
        <f>+D5+D9+D15+D19+D24</f>
        <v>0</v>
      </c>
      <c r="E25" s="230">
        <f t="shared" si="4"/>
        <v>849317000</v>
      </c>
      <c r="F25" s="219">
        <f t="shared" si="4"/>
        <v>849317000</v>
      </c>
      <c r="G25" s="219">
        <f t="shared" si="4"/>
        <v>13387960</v>
      </c>
      <c r="H25" s="219">
        <f t="shared" si="4"/>
        <v>41662539</v>
      </c>
      <c r="I25" s="219">
        <f t="shared" si="4"/>
        <v>16039435</v>
      </c>
      <c r="J25" s="219">
        <f t="shared" si="4"/>
        <v>71089934</v>
      </c>
      <c r="K25" s="219">
        <f t="shared" si="4"/>
        <v>93159074</v>
      </c>
      <c r="L25" s="219">
        <f t="shared" si="4"/>
        <v>43427130</v>
      </c>
      <c r="M25" s="219">
        <f t="shared" si="4"/>
        <v>62823579</v>
      </c>
      <c r="N25" s="219">
        <f t="shared" si="4"/>
        <v>199409783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270499717</v>
      </c>
      <c r="X25" s="219">
        <f t="shared" si="4"/>
        <v>424658500</v>
      </c>
      <c r="Y25" s="219">
        <f t="shared" si="4"/>
        <v>-154158783</v>
      </c>
      <c r="Z25" s="231">
        <f>+IF(X25&lt;&gt;0,+(Y25/X25)*100,0)</f>
        <v>-36.30182440714127</v>
      </c>
      <c r="AA25" s="232">
        <f>+AA5+AA9+AA15+AA19+AA24</f>
        <v>849317000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310892649</v>
      </c>
      <c r="D28" s="155"/>
      <c r="E28" s="156">
        <v>831717000</v>
      </c>
      <c r="F28" s="60">
        <v>831717000</v>
      </c>
      <c r="G28" s="60">
        <v>13289752</v>
      </c>
      <c r="H28" s="60">
        <v>39128075</v>
      </c>
      <c r="I28" s="60">
        <v>16039435</v>
      </c>
      <c r="J28" s="60">
        <v>68457262</v>
      </c>
      <c r="K28" s="60">
        <v>93159074</v>
      </c>
      <c r="L28" s="60">
        <v>43427130</v>
      </c>
      <c r="M28" s="60">
        <v>62823579</v>
      </c>
      <c r="N28" s="60">
        <v>199409783</v>
      </c>
      <c r="O28" s="60"/>
      <c r="P28" s="60"/>
      <c r="Q28" s="60"/>
      <c r="R28" s="60"/>
      <c r="S28" s="60"/>
      <c r="T28" s="60"/>
      <c r="U28" s="60"/>
      <c r="V28" s="60"/>
      <c r="W28" s="60">
        <v>267867045</v>
      </c>
      <c r="X28" s="60">
        <v>415858500</v>
      </c>
      <c r="Y28" s="60">
        <v>-147991455</v>
      </c>
      <c r="Z28" s="140">
        <v>-35.59</v>
      </c>
      <c r="AA28" s="155">
        <v>831717000</v>
      </c>
    </row>
    <row r="29" spans="1:27" ht="13.5">
      <c r="A29" s="234" t="s">
        <v>134</v>
      </c>
      <c r="B29" s="136"/>
      <c r="C29" s="155"/>
      <c r="D29" s="155"/>
      <c r="E29" s="156">
        <v>17600000</v>
      </c>
      <c r="F29" s="60">
        <v>17600000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8800000</v>
      </c>
      <c r="Y29" s="60">
        <v>-8800000</v>
      </c>
      <c r="Z29" s="140">
        <v>-100</v>
      </c>
      <c r="AA29" s="62">
        <v>17600000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310892649</v>
      </c>
      <c r="D32" s="210">
        <f>SUM(D28:D31)</f>
        <v>0</v>
      </c>
      <c r="E32" s="211">
        <f t="shared" si="5"/>
        <v>849317000</v>
      </c>
      <c r="F32" s="77">
        <f t="shared" si="5"/>
        <v>849317000</v>
      </c>
      <c r="G32" s="77">
        <f t="shared" si="5"/>
        <v>13289752</v>
      </c>
      <c r="H32" s="77">
        <f t="shared" si="5"/>
        <v>39128075</v>
      </c>
      <c r="I32" s="77">
        <f t="shared" si="5"/>
        <v>16039435</v>
      </c>
      <c r="J32" s="77">
        <f t="shared" si="5"/>
        <v>68457262</v>
      </c>
      <c r="K32" s="77">
        <f t="shared" si="5"/>
        <v>93159074</v>
      </c>
      <c r="L32" s="77">
        <f t="shared" si="5"/>
        <v>43427130</v>
      </c>
      <c r="M32" s="77">
        <f t="shared" si="5"/>
        <v>62823579</v>
      </c>
      <c r="N32" s="77">
        <f t="shared" si="5"/>
        <v>199409783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267867045</v>
      </c>
      <c r="X32" s="77">
        <f t="shared" si="5"/>
        <v>424658500</v>
      </c>
      <c r="Y32" s="77">
        <f t="shared" si="5"/>
        <v>-156791455</v>
      </c>
      <c r="Z32" s="212">
        <f>+IF(X32&lt;&gt;0,+(Y32/X32)*100,0)</f>
        <v>-36.921774790802495</v>
      </c>
      <c r="AA32" s="79">
        <f>SUM(AA28:AA31)</f>
        <v>849317000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98208</v>
      </c>
      <c r="H33" s="60"/>
      <c r="I33" s="60"/>
      <c r="J33" s="60">
        <v>98208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98208</v>
      </c>
      <c r="X33" s="60"/>
      <c r="Y33" s="60">
        <v>98208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1072733</v>
      </c>
      <c r="D35" s="155"/>
      <c r="E35" s="156"/>
      <c r="F35" s="60"/>
      <c r="G35" s="60"/>
      <c r="H35" s="60">
        <v>2534464</v>
      </c>
      <c r="I35" s="60"/>
      <c r="J35" s="60">
        <v>2534464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2534464</v>
      </c>
      <c r="X35" s="60"/>
      <c r="Y35" s="60">
        <v>2534464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311965382</v>
      </c>
      <c r="D36" s="222">
        <f>SUM(D32:D35)</f>
        <v>0</v>
      </c>
      <c r="E36" s="218">
        <f t="shared" si="6"/>
        <v>849317000</v>
      </c>
      <c r="F36" s="220">
        <f t="shared" si="6"/>
        <v>849317000</v>
      </c>
      <c r="G36" s="220">
        <f t="shared" si="6"/>
        <v>13387960</v>
      </c>
      <c r="H36" s="220">
        <f t="shared" si="6"/>
        <v>41662539</v>
      </c>
      <c r="I36" s="220">
        <f t="shared" si="6"/>
        <v>16039435</v>
      </c>
      <c r="J36" s="220">
        <f t="shared" si="6"/>
        <v>71089934</v>
      </c>
      <c r="K36" s="220">
        <f t="shared" si="6"/>
        <v>93159074</v>
      </c>
      <c r="L36" s="220">
        <f t="shared" si="6"/>
        <v>43427130</v>
      </c>
      <c r="M36" s="220">
        <f t="shared" si="6"/>
        <v>62823579</v>
      </c>
      <c r="N36" s="220">
        <f t="shared" si="6"/>
        <v>199409783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270499717</v>
      </c>
      <c r="X36" s="220">
        <f t="shared" si="6"/>
        <v>424658500</v>
      </c>
      <c r="Y36" s="220">
        <f t="shared" si="6"/>
        <v>-154158783</v>
      </c>
      <c r="Z36" s="221">
        <f>+IF(X36&lt;&gt;0,+(Y36/X36)*100,0)</f>
        <v>-36.30182440714127</v>
      </c>
      <c r="AA36" s="239">
        <f>SUM(AA32:AA35)</f>
        <v>849317000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273351509</v>
      </c>
      <c r="D6" s="155"/>
      <c r="E6" s="59">
        <v>55750000</v>
      </c>
      <c r="F6" s="60">
        <v>55750000</v>
      </c>
      <c r="G6" s="60">
        <v>273351509</v>
      </c>
      <c r="H6" s="60">
        <v>273351509</v>
      </c>
      <c r="I6" s="60">
        <v>273351509</v>
      </c>
      <c r="J6" s="60">
        <v>273351509</v>
      </c>
      <c r="K6" s="60">
        <v>59021219</v>
      </c>
      <c r="L6" s="60">
        <v>179376752</v>
      </c>
      <c r="M6" s="60">
        <v>62974644</v>
      </c>
      <c r="N6" s="60">
        <v>62974644</v>
      </c>
      <c r="O6" s="60"/>
      <c r="P6" s="60"/>
      <c r="Q6" s="60"/>
      <c r="R6" s="60"/>
      <c r="S6" s="60"/>
      <c r="T6" s="60"/>
      <c r="U6" s="60"/>
      <c r="V6" s="60"/>
      <c r="W6" s="60">
        <v>62974644</v>
      </c>
      <c r="X6" s="60">
        <v>27875000</v>
      </c>
      <c r="Y6" s="60">
        <v>35099644</v>
      </c>
      <c r="Z6" s="140">
        <v>125.92</v>
      </c>
      <c r="AA6" s="62">
        <v>55750000</v>
      </c>
    </row>
    <row r="7" spans="1:27" ht="13.5">
      <c r="A7" s="249" t="s">
        <v>144</v>
      </c>
      <c r="B7" s="182"/>
      <c r="C7" s="155"/>
      <c r="D7" s="155"/>
      <c r="E7" s="59">
        <v>120635000</v>
      </c>
      <c r="F7" s="60">
        <v>120635000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60317500</v>
      </c>
      <c r="Y7" s="60">
        <v>-60317500</v>
      </c>
      <c r="Z7" s="140">
        <v>-100</v>
      </c>
      <c r="AA7" s="62">
        <v>120635000</v>
      </c>
    </row>
    <row r="8" spans="1:27" ht="13.5">
      <c r="A8" s="249" t="s">
        <v>145</v>
      </c>
      <c r="B8" s="182"/>
      <c r="C8" s="155">
        <v>161573322</v>
      </c>
      <c r="D8" s="155"/>
      <c r="E8" s="59">
        <v>19888000</v>
      </c>
      <c r="F8" s="60">
        <v>19888000</v>
      </c>
      <c r="G8" s="60">
        <v>109158323</v>
      </c>
      <c r="H8" s="60">
        <v>109158323</v>
      </c>
      <c r="I8" s="60">
        <v>109158323</v>
      </c>
      <c r="J8" s="60">
        <v>109158323</v>
      </c>
      <c r="K8" s="60">
        <v>43768676</v>
      </c>
      <c r="L8" s="60">
        <v>50118688</v>
      </c>
      <c r="M8" s="60">
        <v>15277825</v>
      </c>
      <c r="N8" s="60">
        <v>15277825</v>
      </c>
      <c r="O8" s="60"/>
      <c r="P8" s="60"/>
      <c r="Q8" s="60"/>
      <c r="R8" s="60"/>
      <c r="S8" s="60"/>
      <c r="T8" s="60"/>
      <c r="U8" s="60"/>
      <c r="V8" s="60"/>
      <c r="W8" s="60">
        <v>15277825</v>
      </c>
      <c r="X8" s="60">
        <v>9944000</v>
      </c>
      <c r="Y8" s="60">
        <v>5333825</v>
      </c>
      <c r="Z8" s="140">
        <v>53.64</v>
      </c>
      <c r="AA8" s="62">
        <v>19888000</v>
      </c>
    </row>
    <row r="9" spans="1:27" ht="13.5">
      <c r="A9" s="249" t="s">
        <v>146</v>
      </c>
      <c r="B9" s="182"/>
      <c r="C9" s="155">
        <v>112927000</v>
      </c>
      <c r="D9" s="155"/>
      <c r="E9" s="59">
        <v>57767000</v>
      </c>
      <c r="F9" s="60">
        <v>57767000</v>
      </c>
      <c r="G9" s="60">
        <v>165341999</v>
      </c>
      <c r="H9" s="60">
        <v>165341999</v>
      </c>
      <c r="I9" s="60">
        <v>165341999</v>
      </c>
      <c r="J9" s="60">
        <v>165341999</v>
      </c>
      <c r="K9" s="60">
        <v>200447150</v>
      </c>
      <c r="L9" s="60">
        <v>160663171</v>
      </c>
      <c r="M9" s="60">
        <v>34137795</v>
      </c>
      <c r="N9" s="60">
        <v>34137795</v>
      </c>
      <c r="O9" s="60"/>
      <c r="P9" s="60"/>
      <c r="Q9" s="60"/>
      <c r="R9" s="60"/>
      <c r="S9" s="60"/>
      <c r="T9" s="60"/>
      <c r="U9" s="60"/>
      <c r="V9" s="60"/>
      <c r="W9" s="60">
        <v>34137795</v>
      </c>
      <c r="X9" s="60">
        <v>28883500</v>
      </c>
      <c r="Y9" s="60">
        <v>5254295</v>
      </c>
      <c r="Z9" s="140">
        <v>18.19</v>
      </c>
      <c r="AA9" s="62">
        <v>57767000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1211231</v>
      </c>
      <c r="D11" s="155"/>
      <c r="E11" s="59">
        <v>1876000</v>
      </c>
      <c r="F11" s="60">
        <v>1876000</v>
      </c>
      <c r="G11" s="60">
        <v>1211231</v>
      </c>
      <c r="H11" s="60">
        <v>1211231</v>
      </c>
      <c r="I11" s="60">
        <v>1211231</v>
      </c>
      <c r="J11" s="60">
        <v>1211231</v>
      </c>
      <c r="K11" s="60">
        <v>187949</v>
      </c>
      <c r="L11" s="60">
        <v>1067787</v>
      </c>
      <c r="M11" s="60">
        <v>1067787</v>
      </c>
      <c r="N11" s="60">
        <v>1067787</v>
      </c>
      <c r="O11" s="60"/>
      <c r="P11" s="60"/>
      <c r="Q11" s="60"/>
      <c r="R11" s="60"/>
      <c r="S11" s="60"/>
      <c r="T11" s="60"/>
      <c r="U11" s="60"/>
      <c r="V11" s="60"/>
      <c r="W11" s="60">
        <v>1067787</v>
      </c>
      <c r="X11" s="60">
        <v>938000</v>
      </c>
      <c r="Y11" s="60">
        <v>129787</v>
      </c>
      <c r="Z11" s="140">
        <v>13.84</v>
      </c>
      <c r="AA11" s="62">
        <v>1876000</v>
      </c>
    </row>
    <row r="12" spans="1:27" ht="13.5">
      <c r="A12" s="250" t="s">
        <v>56</v>
      </c>
      <c r="B12" s="251"/>
      <c r="C12" s="168">
        <f aca="true" t="shared" si="0" ref="C12:Y12">SUM(C6:C11)</f>
        <v>549063062</v>
      </c>
      <c r="D12" s="168">
        <f>SUM(D6:D11)</f>
        <v>0</v>
      </c>
      <c r="E12" s="72">
        <f t="shared" si="0"/>
        <v>255916000</v>
      </c>
      <c r="F12" s="73">
        <f t="shared" si="0"/>
        <v>255916000</v>
      </c>
      <c r="G12" s="73">
        <f t="shared" si="0"/>
        <v>549063062</v>
      </c>
      <c r="H12" s="73">
        <f t="shared" si="0"/>
        <v>549063062</v>
      </c>
      <c r="I12" s="73">
        <f t="shared" si="0"/>
        <v>549063062</v>
      </c>
      <c r="J12" s="73">
        <f t="shared" si="0"/>
        <v>549063062</v>
      </c>
      <c r="K12" s="73">
        <f t="shared" si="0"/>
        <v>303424994</v>
      </c>
      <c r="L12" s="73">
        <f t="shared" si="0"/>
        <v>391226398</v>
      </c>
      <c r="M12" s="73">
        <f t="shared" si="0"/>
        <v>113458051</v>
      </c>
      <c r="N12" s="73">
        <f t="shared" si="0"/>
        <v>113458051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113458051</v>
      </c>
      <c r="X12" s="73">
        <f t="shared" si="0"/>
        <v>127958000</v>
      </c>
      <c r="Y12" s="73">
        <f t="shared" si="0"/>
        <v>-14499949</v>
      </c>
      <c r="Z12" s="170">
        <f>+IF(X12&lt;&gt;0,+(Y12/X12)*100,0)</f>
        <v>-11.331803404242017</v>
      </c>
      <c r="AA12" s="74">
        <f>SUM(AA6:AA11)</f>
        <v>255916000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>
        <v>105988944</v>
      </c>
      <c r="L16" s="159">
        <v>56377009</v>
      </c>
      <c r="M16" s="60">
        <v>76374000</v>
      </c>
      <c r="N16" s="159">
        <v>76374000</v>
      </c>
      <c r="O16" s="159"/>
      <c r="P16" s="159"/>
      <c r="Q16" s="60"/>
      <c r="R16" s="159"/>
      <c r="S16" s="159"/>
      <c r="T16" s="60"/>
      <c r="U16" s="159"/>
      <c r="V16" s="159"/>
      <c r="W16" s="159">
        <v>76374000</v>
      </c>
      <c r="X16" s="60"/>
      <c r="Y16" s="159">
        <v>76374000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1971262106</v>
      </c>
      <c r="D19" s="155"/>
      <c r="E19" s="59">
        <v>4298021000</v>
      </c>
      <c r="F19" s="60">
        <v>4298021000</v>
      </c>
      <c r="G19" s="60">
        <v>1971262106</v>
      </c>
      <c r="H19" s="60">
        <v>1971262106</v>
      </c>
      <c r="I19" s="60">
        <v>1971262106</v>
      </c>
      <c r="J19" s="60">
        <v>1971262106</v>
      </c>
      <c r="K19" s="60">
        <v>164249000</v>
      </c>
      <c r="L19" s="60">
        <v>2178253229</v>
      </c>
      <c r="M19" s="60">
        <v>2241077094</v>
      </c>
      <c r="N19" s="60">
        <v>2241077094</v>
      </c>
      <c r="O19" s="60"/>
      <c r="P19" s="60"/>
      <c r="Q19" s="60"/>
      <c r="R19" s="60"/>
      <c r="S19" s="60"/>
      <c r="T19" s="60"/>
      <c r="U19" s="60"/>
      <c r="V19" s="60"/>
      <c r="W19" s="60">
        <v>2241077094</v>
      </c>
      <c r="X19" s="60">
        <v>2149010500</v>
      </c>
      <c r="Y19" s="60">
        <v>92066594</v>
      </c>
      <c r="Z19" s="140">
        <v>4.28</v>
      </c>
      <c r="AA19" s="62">
        <v>4298021000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1971262106</v>
      </c>
      <c r="D24" s="168">
        <f>SUM(D15:D23)</f>
        <v>0</v>
      </c>
      <c r="E24" s="76">
        <f t="shared" si="1"/>
        <v>4298021000</v>
      </c>
      <c r="F24" s="77">
        <f t="shared" si="1"/>
        <v>4298021000</v>
      </c>
      <c r="G24" s="77">
        <f t="shared" si="1"/>
        <v>1971262106</v>
      </c>
      <c r="H24" s="77">
        <f t="shared" si="1"/>
        <v>1971262106</v>
      </c>
      <c r="I24" s="77">
        <f t="shared" si="1"/>
        <v>1971262106</v>
      </c>
      <c r="J24" s="77">
        <f t="shared" si="1"/>
        <v>1971262106</v>
      </c>
      <c r="K24" s="77">
        <f t="shared" si="1"/>
        <v>270237944</v>
      </c>
      <c r="L24" s="77">
        <f t="shared" si="1"/>
        <v>2234630238</v>
      </c>
      <c r="M24" s="77">
        <f t="shared" si="1"/>
        <v>2317451094</v>
      </c>
      <c r="N24" s="77">
        <f t="shared" si="1"/>
        <v>2317451094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2317451094</v>
      </c>
      <c r="X24" s="77">
        <f t="shared" si="1"/>
        <v>2149010500</v>
      </c>
      <c r="Y24" s="77">
        <f t="shared" si="1"/>
        <v>168440594</v>
      </c>
      <c r="Z24" s="212">
        <f>+IF(X24&lt;&gt;0,+(Y24/X24)*100,0)</f>
        <v>7.838053559998892</v>
      </c>
      <c r="AA24" s="79">
        <f>SUM(AA15:AA23)</f>
        <v>4298021000</v>
      </c>
    </row>
    <row r="25" spans="1:27" ht="13.5">
      <c r="A25" s="250" t="s">
        <v>159</v>
      </c>
      <c r="B25" s="251"/>
      <c r="C25" s="168">
        <f aca="true" t="shared" si="2" ref="C25:Y25">+C12+C24</f>
        <v>2520325168</v>
      </c>
      <c r="D25" s="168">
        <f>+D12+D24</f>
        <v>0</v>
      </c>
      <c r="E25" s="72">
        <f t="shared" si="2"/>
        <v>4553937000</v>
      </c>
      <c r="F25" s="73">
        <f t="shared" si="2"/>
        <v>4553937000</v>
      </c>
      <c r="G25" s="73">
        <f t="shared" si="2"/>
        <v>2520325168</v>
      </c>
      <c r="H25" s="73">
        <f t="shared" si="2"/>
        <v>2520325168</v>
      </c>
      <c r="I25" s="73">
        <f t="shared" si="2"/>
        <v>2520325168</v>
      </c>
      <c r="J25" s="73">
        <f t="shared" si="2"/>
        <v>2520325168</v>
      </c>
      <c r="K25" s="73">
        <f t="shared" si="2"/>
        <v>573662938</v>
      </c>
      <c r="L25" s="73">
        <f t="shared" si="2"/>
        <v>2625856636</v>
      </c>
      <c r="M25" s="73">
        <f t="shared" si="2"/>
        <v>2430909145</v>
      </c>
      <c r="N25" s="73">
        <f t="shared" si="2"/>
        <v>2430909145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2430909145</v>
      </c>
      <c r="X25" s="73">
        <f t="shared" si="2"/>
        <v>2276968500</v>
      </c>
      <c r="Y25" s="73">
        <f t="shared" si="2"/>
        <v>153940645</v>
      </c>
      <c r="Z25" s="170">
        <f>+IF(X25&lt;&gt;0,+(Y25/X25)*100,0)</f>
        <v>6.7607718332510975</v>
      </c>
      <c r="AA25" s="74">
        <f>+AA12+AA24</f>
        <v>4553937000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695294</v>
      </c>
      <c r="D30" s="155"/>
      <c r="E30" s="59"/>
      <c r="F30" s="60"/>
      <c r="G30" s="60">
        <v>695294</v>
      </c>
      <c r="H30" s="60">
        <v>695294</v>
      </c>
      <c r="I30" s="60">
        <v>695294</v>
      </c>
      <c r="J30" s="60">
        <v>695294</v>
      </c>
      <c r="K30" s="60">
        <v>27555594</v>
      </c>
      <c r="L30" s="60">
        <v>27555594</v>
      </c>
      <c r="M30" s="60">
        <v>27555594</v>
      </c>
      <c r="N30" s="60">
        <v>27555594</v>
      </c>
      <c r="O30" s="60"/>
      <c r="P30" s="60"/>
      <c r="Q30" s="60"/>
      <c r="R30" s="60"/>
      <c r="S30" s="60"/>
      <c r="T30" s="60"/>
      <c r="U30" s="60"/>
      <c r="V30" s="60"/>
      <c r="W30" s="60">
        <v>27555594</v>
      </c>
      <c r="X30" s="60"/>
      <c r="Y30" s="60">
        <v>27555594</v>
      </c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464902807</v>
      </c>
      <c r="D32" s="155"/>
      <c r="E32" s="59">
        <v>280381500</v>
      </c>
      <c r="F32" s="60">
        <v>280381500</v>
      </c>
      <c r="G32" s="60">
        <v>464902807</v>
      </c>
      <c r="H32" s="60">
        <v>464902807</v>
      </c>
      <c r="I32" s="60">
        <v>464902807</v>
      </c>
      <c r="J32" s="60">
        <v>464902807</v>
      </c>
      <c r="K32" s="60">
        <v>540935741</v>
      </c>
      <c r="L32" s="60">
        <v>175307928</v>
      </c>
      <c r="M32" s="60">
        <v>175307928</v>
      </c>
      <c r="N32" s="60">
        <v>175307928</v>
      </c>
      <c r="O32" s="60"/>
      <c r="P32" s="60"/>
      <c r="Q32" s="60"/>
      <c r="R32" s="60"/>
      <c r="S32" s="60"/>
      <c r="T32" s="60"/>
      <c r="U32" s="60"/>
      <c r="V32" s="60"/>
      <c r="W32" s="60">
        <v>175307928</v>
      </c>
      <c r="X32" s="60">
        <v>140190750</v>
      </c>
      <c r="Y32" s="60">
        <v>35117178</v>
      </c>
      <c r="Z32" s="140">
        <v>25.05</v>
      </c>
      <c r="AA32" s="62">
        <v>280381500</v>
      </c>
    </row>
    <row r="33" spans="1:27" ht="13.5">
      <c r="A33" s="249" t="s">
        <v>165</v>
      </c>
      <c r="B33" s="182"/>
      <c r="C33" s="155">
        <v>25132298</v>
      </c>
      <c r="D33" s="155"/>
      <c r="E33" s="59"/>
      <c r="F33" s="60"/>
      <c r="G33" s="60">
        <v>25132298</v>
      </c>
      <c r="H33" s="60">
        <v>25132298</v>
      </c>
      <c r="I33" s="60">
        <v>25132298</v>
      </c>
      <c r="J33" s="60">
        <v>25132298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490730399</v>
      </c>
      <c r="D34" s="168">
        <f>SUM(D29:D33)</f>
        <v>0</v>
      </c>
      <c r="E34" s="72">
        <f t="shared" si="3"/>
        <v>280381500</v>
      </c>
      <c r="F34" s="73">
        <f t="shared" si="3"/>
        <v>280381500</v>
      </c>
      <c r="G34" s="73">
        <f t="shared" si="3"/>
        <v>490730399</v>
      </c>
      <c r="H34" s="73">
        <f t="shared" si="3"/>
        <v>490730399</v>
      </c>
      <c r="I34" s="73">
        <f t="shared" si="3"/>
        <v>490730399</v>
      </c>
      <c r="J34" s="73">
        <f t="shared" si="3"/>
        <v>490730399</v>
      </c>
      <c r="K34" s="73">
        <f t="shared" si="3"/>
        <v>568491335</v>
      </c>
      <c r="L34" s="73">
        <f t="shared" si="3"/>
        <v>202863522</v>
      </c>
      <c r="M34" s="73">
        <f t="shared" si="3"/>
        <v>202863522</v>
      </c>
      <c r="N34" s="73">
        <f t="shared" si="3"/>
        <v>202863522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202863522</v>
      </c>
      <c r="X34" s="73">
        <f t="shared" si="3"/>
        <v>140190750</v>
      </c>
      <c r="Y34" s="73">
        <f t="shared" si="3"/>
        <v>62672772</v>
      </c>
      <c r="Z34" s="170">
        <f>+IF(X34&lt;&gt;0,+(Y34/X34)*100,0)</f>
        <v>44.705354668549816</v>
      </c>
      <c r="AA34" s="74">
        <f>SUM(AA29:AA33)</f>
        <v>280381500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7802493</v>
      </c>
      <c r="D37" s="155"/>
      <c r="E37" s="59">
        <v>6265500</v>
      </c>
      <c r="F37" s="60">
        <v>6265500</v>
      </c>
      <c r="G37" s="60">
        <v>7802493</v>
      </c>
      <c r="H37" s="60">
        <v>7802493</v>
      </c>
      <c r="I37" s="60">
        <v>7802493</v>
      </c>
      <c r="J37" s="60">
        <v>7802493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3132750</v>
      </c>
      <c r="Y37" s="60">
        <v>-3132750</v>
      </c>
      <c r="Z37" s="140">
        <v>-100</v>
      </c>
      <c r="AA37" s="62">
        <v>6265500</v>
      </c>
    </row>
    <row r="38" spans="1:27" ht="13.5">
      <c r="A38" s="249" t="s">
        <v>165</v>
      </c>
      <c r="B38" s="182"/>
      <c r="C38" s="155">
        <v>14654144</v>
      </c>
      <c r="D38" s="155"/>
      <c r="E38" s="59">
        <v>19296000</v>
      </c>
      <c r="F38" s="60">
        <v>19296000</v>
      </c>
      <c r="G38" s="60">
        <v>14654144</v>
      </c>
      <c r="H38" s="60">
        <v>14654144</v>
      </c>
      <c r="I38" s="60">
        <v>14654144</v>
      </c>
      <c r="J38" s="60">
        <v>14654144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9648000</v>
      </c>
      <c r="Y38" s="60">
        <v>-9648000</v>
      </c>
      <c r="Z38" s="140">
        <v>-100</v>
      </c>
      <c r="AA38" s="62">
        <v>19296000</v>
      </c>
    </row>
    <row r="39" spans="1:27" ht="13.5">
      <c r="A39" s="250" t="s">
        <v>59</v>
      </c>
      <c r="B39" s="253"/>
      <c r="C39" s="168">
        <f aca="true" t="shared" si="4" ref="C39:Y39">SUM(C37:C38)</f>
        <v>22456637</v>
      </c>
      <c r="D39" s="168">
        <f>SUM(D37:D38)</f>
        <v>0</v>
      </c>
      <c r="E39" s="76">
        <f t="shared" si="4"/>
        <v>25561500</v>
      </c>
      <c r="F39" s="77">
        <f t="shared" si="4"/>
        <v>25561500</v>
      </c>
      <c r="G39" s="77">
        <f t="shared" si="4"/>
        <v>22456637</v>
      </c>
      <c r="H39" s="77">
        <f t="shared" si="4"/>
        <v>22456637</v>
      </c>
      <c r="I39" s="77">
        <f t="shared" si="4"/>
        <v>22456637</v>
      </c>
      <c r="J39" s="77">
        <f t="shared" si="4"/>
        <v>22456637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12780750</v>
      </c>
      <c r="Y39" s="77">
        <f t="shared" si="4"/>
        <v>-12780750</v>
      </c>
      <c r="Z39" s="212">
        <f>+IF(X39&lt;&gt;0,+(Y39/X39)*100,0)</f>
        <v>-100</v>
      </c>
      <c r="AA39" s="79">
        <f>SUM(AA37:AA38)</f>
        <v>25561500</v>
      </c>
    </row>
    <row r="40" spans="1:27" ht="13.5">
      <c r="A40" s="250" t="s">
        <v>167</v>
      </c>
      <c r="B40" s="251"/>
      <c r="C40" s="168">
        <f aca="true" t="shared" si="5" ref="C40:Y40">+C34+C39</f>
        <v>513187036</v>
      </c>
      <c r="D40" s="168">
        <f>+D34+D39</f>
        <v>0</v>
      </c>
      <c r="E40" s="72">
        <f t="shared" si="5"/>
        <v>305943000</v>
      </c>
      <c r="F40" s="73">
        <f t="shared" si="5"/>
        <v>305943000</v>
      </c>
      <c r="G40" s="73">
        <f t="shared" si="5"/>
        <v>513187036</v>
      </c>
      <c r="H40" s="73">
        <f t="shared" si="5"/>
        <v>513187036</v>
      </c>
      <c r="I40" s="73">
        <f t="shared" si="5"/>
        <v>513187036</v>
      </c>
      <c r="J40" s="73">
        <f t="shared" si="5"/>
        <v>513187036</v>
      </c>
      <c r="K40" s="73">
        <f t="shared" si="5"/>
        <v>568491335</v>
      </c>
      <c r="L40" s="73">
        <f t="shared" si="5"/>
        <v>202863522</v>
      </c>
      <c r="M40" s="73">
        <f t="shared" si="5"/>
        <v>202863522</v>
      </c>
      <c r="N40" s="73">
        <f t="shared" si="5"/>
        <v>202863522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202863522</v>
      </c>
      <c r="X40" s="73">
        <f t="shared" si="5"/>
        <v>152971500</v>
      </c>
      <c r="Y40" s="73">
        <f t="shared" si="5"/>
        <v>49892022</v>
      </c>
      <c r="Z40" s="170">
        <f>+IF(X40&lt;&gt;0,+(Y40/X40)*100,0)</f>
        <v>32.615240093742955</v>
      </c>
      <c r="AA40" s="74">
        <f>+AA34+AA39</f>
        <v>305943000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2007138132</v>
      </c>
      <c r="D42" s="257">
        <f>+D25-D40</f>
        <v>0</v>
      </c>
      <c r="E42" s="258">
        <f t="shared" si="6"/>
        <v>4247994000</v>
      </c>
      <c r="F42" s="259">
        <f t="shared" si="6"/>
        <v>4247994000</v>
      </c>
      <c r="G42" s="259">
        <f t="shared" si="6"/>
        <v>2007138132</v>
      </c>
      <c r="H42" s="259">
        <f t="shared" si="6"/>
        <v>2007138132</v>
      </c>
      <c r="I42" s="259">
        <f t="shared" si="6"/>
        <v>2007138132</v>
      </c>
      <c r="J42" s="259">
        <f t="shared" si="6"/>
        <v>2007138132</v>
      </c>
      <c r="K42" s="259">
        <f t="shared" si="6"/>
        <v>5171603</v>
      </c>
      <c r="L42" s="259">
        <f t="shared" si="6"/>
        <v>2422993114</v>
      </c>
      <c r="M42" s="259">
        <f t="shared" si="6"/>
        <v>2228045623</v>
      </c>
      <c r="N42" s="259">
        <f t="shared" si="6"/>
        <v>2228045623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2228045623</v>
      </c>
      <c r="X42" s="259">
        <f t="shared" si="6"/>
        <v>2123997000</v>
      </c>
      <c r="Y42" s="259">
        <f t="shared" si="6"/>
        <v>104048623</v>
      </c>
      <c r="Z42" s="260">
        <f>+IF(X42&lt;&gt;0,+(Y42/X42)*100,0)</f>
        <v>4.898717983123328</v>
      </c>
      <c r="AA42" s="261">
        <f>+AA25-AA40</f>
        <v>4247994000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2007138132</v>
      </c>
      <c r="D45" s="155"/>
      <c r="E45" s="59">
        <v>4230994000</v>
      </c>
      <c r="F45" s="60">
        <v>4230994000</v>
      </c>
      <c r="G45" s="60">
        <v>2007138132</v>
      </c>
      <c r="H45" s="60">
        <v>2007138132</v>
      </c>
      <c r="I45" s="60">
        <v>2007138132</v>
      </c>
      <c r="J45" s="60">
        <v>2007138132</v>
      </c>
      <c r="K45" s="60">
        <v>5171603</v>
      </c>
      <c r="L45" s="60">
        <v>2422993114</v>
      </c>
      <c r="M45" s="60">
        <v>2228045623</v>
      </c>
      <c r="N45" s="60">
        <v>2228045623</v>
      </c>
      <c r="O45" s="60"/>
      <c r="P45" s="60"/>
      <c r="Q45" s="60"/>
      <c r="R45" s="60"/>
      <c r="S45" s="60"/>
      <c r="T45" s="60"/>
      <c r="U45" s="60"/>
      <c r="V45" s="60"/>
      <c r="W45" s="60">
        <v>2228045623</v>
      </c>
      <c r="X45" s="60">
        <v>2115497000</v>
      </c>
      <c r="Y45" s="60">
        <v>112548623</v>
      </c>
      <c r="Z45" s="139">
        <v>5.32</v>
      </c>
      <c r="AA45" s="62">
        <v>4230994000</v>
      </c>
    </row>
    <row r="46" spans="1:27" ht="13.5">
      <c r="A46" s="249" t="s">
        <v>171</v>
      </c>
      <c r="B46" s="182"/>
      <c r="C46" s="155"/>
      <c r="D46" s="155"/>
      <c r="E46" s="59">
        <v>17000000</v>
      </c>
      <c r="F46" s="60">
        <v>17000000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8500000</v>
      </c>
      <c r="Y46" s="60">
        <v>-8500000</v>
      </c>
      <c r="Z46" s="139">
        <v>-100</v>
      </c>
      <c r="AA46" s="62">
        <v>17000000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2007138132</v>
      </c>
      <c r="D48" s="217">
        <f>SUM(D45:D47)</f>
        <v>0</v>
      </c>
      <c r="E48" s="264">
        <f t="shared" si="7"/>
        <v>4247994000</v>
      </c>
      <c r="F48" s="219">
        <f t="shared" si="7"/>
        <v>4247994000</v>
      </c>
      <c r="G48" s="219">
        <f t="shared" si="7"/>
        <v>2007138132</v>
      </c>
      <c r="H48" s="219">
        <f t="shared" si="7"/>
        <v>2007138132</v>
      </c>
      <c r="I48" s="219">
        <f t="shared" si="7"/>
        <v>2007138132</v>
      </c>
      <c r="J48" s="219">
        <f t="shared" si="7"/>
        <v>2007138132</v>
      </c>
      <c r="K48" s="219">
        <f t="shared" si="7"/>
        <v>5171603</v>
      </c>
      <c r="L48" s="219">
        <f t="shared" si="7"/>
        <v>2422993114</v>
      </c>
      <c r="M48" s="219">
        <f t="shared" si="7"/>
        <v>2228045623</v>
      </c>
      <c r="N48" s="219">
        <f t="shared" si="7"/>
        <v>2228045623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2228045623</v>
      </c>
      <c r="X48" s="219">
        <f t="shared" si="7"/>
        <v>2123997000</v>
      </c>
      <c r="Y48" s="219">
        <f t="shared" si="7"/>
        <v>104048623</v>
      </c>
      <c r="Z48" s="265">
        <f>+IF(X48&lt;&gt;0,+(Y48/X48)*100,0)</f>
        <v>4.898717983123328</v>
      </c>
      <c r="AA48" s="232">
        <f>SUM(AA45:AA47)</f>
        <v>4247994000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54284000</v>
      </c>
      <c r="F6" s="60">
        <v>54284000</v>
      </c>
      <c r="G6" s="60">
        <v>667350</v>
      </c>
      <c r="H6" s="60">
        <v>2765496</v>
      </c>
      <c r="I6" s="60">
        <v>395194</v>
      </c>
      <c r="J6" s="60">
        <v>3828040</v>
      </c>
      <c r="K6" s="60">
        <v>5332893</v>
      </c>
      <c r="L6" s="60">
        <v>7027102</v>
      </c>
      <c r="M6" s="60">
        <v>48608</v>
      </c>
      <c r="N6" s="60">
        <v>12408603</v>
      </c>
      <c r="O6" s="60"/>
      <c r="P6" s="60"/>
      <c r="Q6" s="60"/>
      <c r="R6" s="60"/>
      <c r="S6" s="60"/>
      <c r="T6" s="60"/>
      <c r="U6" s="60"/>
      <c r="V6" s="60"/>
      <c r="W6" s="60">
        <v>16236643</v>
      </c>
      <c r="X6" s="60">
        <v>21055595</v>
      </c>
      <c r="Y6" s="60">
        <v>-4818952</v>
      </c>
      <c r="Z6" s="140">
        <v>-22.89</v>
      </c>
      <c r="AA6" s="62">
        <v>54284000</v>
      </c>
    </row>
    <row r="7" spans="1:27" ht="13.5">
      <c r="A7" s="249" t="s">
        <v>178</v>
      </c>
      <c r="B7" s="182"/>
      <c r="C7" s="155"/>
      <c r="D7" s="155"/>
      <c r="E7" s="59">
        <v>430288000</v>
      </c>
      <c r="F7" s="60">
        <v>430288000</v>
      </c>
      <c r="G7" s="60">
        <v>28030000</v>
      </c>
      <c r="H7" s="60">
        <v>1290000</v>
      </c>
      <c r="I7" s="60"/>
      <c r="J7" s="60">
        <v>29320000</v>
      </c>
      <c r="K7" s="60"/>
      <c r="L7" s="60">
        <v>135686000</v>
      </c>
      <c r="M7" s="60">
        <v>146635000</v>
      </c>
      <c r="N7" s="60">
        <v>282321000</v>
      </c>
      <c r="O7" s="60"/>
      <c r="P7" s="60"/>
      <c r="Q7" s="60"/>
      <c r="R7" s="60"/>
      <c r="S7" s="60"/>
      <c r="T7" s="60"/>
      <c r="U7" s="60"/>
      <c r="V7" s="60"/>
      <c r="W7" s="60">
        <v>311641000</v>
      </c>
      <c r="X7" s="60">
        <v>279698000</v>
      </c>
      <c r="Y7" s="60">
        <v>31943000</v>
      </c>
      <c r="Z7" s="140">
        <v>11.42</v>
      </c>
      <c r="AA7" s="62">
        <v>430288000</v>
      </c>
    </row>
    <row r="8" spans="1:27" ht="13.5">
      <c r="A8" s="249" t="s">
        <v>179</v>
      </c>
      <c r="B8" s="182"/>
      <c r="C8" s="155"/>
      <c r="D8" s="155"/>
      <c r="E8" s="59">
        <v>849317000</v>
      </c>
      <c r="F8" s="60">
        <v>849317000</v>
      </c>
      <c r="G8" s="60">
        <v>247163206</v>
      </c>
      <c r="H8" s="60">
        <v>4183000</v>
      </c>
      <c r="I8" s="60">
        <v>5632362</v>
      </c>
      <c r="J8" s="60">
        <v>256978568</v>
      </c>
      <c r="K8" s="60">
        <v>71415545</v>
      </c>
      <c r="L8" s="60"/>
      <c r="M8" s="60">
        <v>6247293</v>
      </c>
      <c r="N8" s="60">
        <v>77662838</v>
      </c>
      <c r="O8" s="60"/>
      <c r="P8" s="60"/>
      <c r="Q8" s="60"/>
      <c r="R8" s="60"/>
      <c r="S8" s="60"/>
      <c r="T8" s="60"/>
      <c r="U8" s="60"/>
      <c r="V8" s="60"/>
      <c r="W8" s="60">
        <v>334641406</v>
      </c>
      <c r="X8" s="60">
        <v>424900000</v>
      </c>
      <c r="Y8" s="60">
        <v>-90258594</v>
      </c>
      <c r="Z8" s="140">
        <v>-21.24</v>
      </c>
      <c r="AA8" s="62">
        <v>849317000</v>
      </c>
    </row>
    <row r="9" spans="1:27" ht="13.5">
      <c r="A9" s="249" t="s">
        <v>180</v>
      </c>
      <c r="B9" s="182"/>
      <c r="C9" s="155"/>
      <c r="D9" s="155"/>
      <c r="E9" s="59">
        <v>7000000</v>
      </c>
      <c r="F9" s="60">
        <v>7000000</v>
      </c>
      <c r="G9" s="60">
        <v>63279</v>
      </c>
      <c r="H9" s="60">
        <v>90549</v>
      </c>
      <c r="I9" s="60">
        <v>494581</v>
      </c>
      <c r="J9" s="60">
        <v>648409</v>
      </c>
      <c r="K9" s="60">
        <v>446702</v>
      </c>
      <c r="L9" s="60"/>
      <c r="M9" s="60">
        <v>1357117</v>
      </c>
      <c r="N9" s="60">
        <v>1803819</v>
      </c>
      <c r="O9" s="60"/>
      <c r="P9" s="60"/>
      <c r="Q9" s="60"/>
      <c r="R9" s="60"/>
      <c r="S9" s="60"/>
      <c r="T9" s="60"/>
      <c r="U9" s="60"/>
      <c r="V9" s="60"/>
      <c r="W9" s="60">
        <v>2452228</v>
      </c>
      <c r="X9" s="60">
        <v>1592707</v>
      </c>
      <c r="Y9" s="60">
        <v>859521</v>
      </c>
      <c r="Z9" s="140">
        <v>53.97</v>
      </c>
      <c r="AA9" s="62">
        <v>7000000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-424846000</v>
      </c>
      <c r="F12" s="60">
        <v>-424846000</v>
      </c>
      <c r="G12" s="60">
        <v>-23708660</v>
      </c>
      <c r="H12" s="60">
        <v>-42161931</v>
      </c>
      <c r="I12" s="60">
        <v>-32597420</v>
      </c>
      <c r="J12" s="60">
        <v>-98468011</v>
      </c>
      <c r="K12" s="60">
        <v>-53190422</v>
      </c>
      <c r="L12" s="60">
        <v>-38650352</v>
      </c>
      <c r="M12" s="60">
        <v>-39988176</v>
      </c>
      <c r="N12" s="60">
        <v>-131828950</v>
      </c>
      <c r="O12" s="60"/>
      <c r="P12" s="60"/>
      <c r="Q12" s="60"/>
      <c r="R12" s="60"/>
      <c r="S12" s="60"/>
      <c r="T12" s="60"/>
      <c r="U12" s="60"/>
      <c r="V12" s="60"/>
      <c r="W12" s="60">
        <v>-230296961</v>
      </c>
      <c r="X12" s="60">
        <v>-224990000</v>
      </c>
      <c r="Y12" s="60">
        <v>-5306961</v>
      </c>
      <c r="Z12" s="140">
        <v>2.36</v>
      </c>
      <c r="AA12" s="62">
        <v>-424846000</v>
      </c>
    </row>
    <row r="13" spans="1:27" ht="13.5">
      <c r="A13" s="249" t="s">
        <v>40</v>
      </c>
      <c r="B13" s="182"/>
      <c r="C13" s="155"/>
      <c r="D13" s="155"/>
      <c r="E13" s="59">
        <v>-609000</v>
      </c>
      <c r="F13" s="60">
        <v>-609000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-304500</v>
      </c>
      <c r="Y13" s="60">
        <v>304500</v>
      </c>
      <c r="Z13" s="140">
        <v>-100</v>
      </c>
      <c r="AA13" s="62">
        <v>-609000</v>
      </c>
    </row>
    <row r="14" spans="1:27" ht="13.5">
      <c r="A14" s="249" t="s">
        <v>42</v>
      </c>
      <c r="B14" s="182"/>
      <c r="C14" s="155"/>
      <c r="D14" s="155"/>
      <c r="E14" s="59">
        <v>-2400000</v>
      </c>
      <c r="F14" s="60">
        <v>-2400000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-1200000</v>
      </c>
      <c r="Y14" s="60">
        <v>1200000</v>
      </c>
      <c r="Z14" s="140">
        <v>-100</v>
      </c>
      <c r="AA14" s="62">
        <v>-2400000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913034000</v>
      </c>
      <c r="F15" s="73">
        <f t="shared" si="0"/>
        <v>913034000</v>
      </c>
      <c r="G15" s="73">
        <f t="shared" si="0"/>
        <v>252215175</v>
      </c>
      <c r="H15" s="73">
        <f t="shared" si="0"/>
        <v>-33832886</v>
      </c>
      <c r="I15" s="73">
        <f t="shared" si="0"/>
        <v>-26075283</v>
      </c>
      <c r="J15" s="73">
        <f t="shared" si="0"/>
        <v>192307006</v>
      </c>
      <c r="K15" s="73">
        <f t="shared" si="0"/>
        <v>24004718</v>
      </c>
      <c r="L15" s="73">
        <f t="shared" si="0"/>
        <v>104062750</v>
      </c>
      <c r="M15" s="73">
        <f t="shared" si="0"/>
        <v>114299842</v>
      </c>
      <c r="N15" s="73">
        <f t="shared" si="0"/>
        <v>242367310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434674316</v>
      </c>
      <c r="X15" s="73">
        <f t="shared" si="0"/>
        <v>500751802</v>
      </c>
      <c r="Y15" s="73">
        <f t="shared" si="0"/>
        <v>-66077486</v>
      </c>
      <c r="Z15" s="170">
        <f>+IF(X15&lt;&gt;0,+(Y15/X15)*100,0)</f>
        <v>-13.195656158617277</v>
      </c>
      <c r="AA15" s="74">
        <f>SUM(AA6:AA14)</f>
        <v>913034000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-1769000</v>
      </c>
      <c r="F20" s="159">
        <v>-1769000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-1769000</v>
      </c>
    </row>
    <row r="21" spans="1:27" ht="13.5">
      <c r="A21" s="249" t="s">
        <v>188</v>
      </c>
      <c r="B21" s="182"/>
      <c r="C21" s="157"/>
      <c r="D21" s="157"/>
      <c r="E21" s="59">
        <v>-25078000</v>
      </c>
      <c r="F21" s="60">
        <v>-25078000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-25078000</v>
      </c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>
        <v>108353845</v>
      </c>
      <c r="J22" s="60">
        <v>108353845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108353845</v>
      </c>
      <c r="X22" s="60"/>
      <c r="Y22" s="60">
        <v>108353845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-837363000</v>
      </c>
      <c r="F24" s="60">
        <v>-837363000</v>
      </c>
      <c r="G24" s="60">
        <v>-13387960</v>
      </c>
      <c r="H24" s="60">
        <v>-41662539</v>
      </c>
      <c r="I24" s="60">
        <v>-16039435</v>
      </c>
      <c r="J24" s="60">
        <v>-71089934</v>
      </c>
      <c r="K24" s="60">
        <v>-93159074</v>
      </c>
      <c r="L24" s="60">
        <v>-43427000</v>
      </c>
      <c r="M24" s="60">
        <v>-62823579</v>
      </c>
      <c r="N24" s="60">
        <v>-199409653</v>
      </c>
      <c r="O24" s="60"/>
      <c r="P24" s="60"/>
      <c r="Q24" s="60"/>
      <c r="R24" s="60"/>
      <c r="S24" s="60"/>
      <c r="T24" s="60"/>
      <c r="U24" s="60"/>
      <c r="V24" s="60"/>
      <c r="W24" s="60">
        <v>-270499587</v>
      </c>
      <c r="X24" s="60">
        <v>-385114000</v>
      </c>
      <c r="Y24" s="60">
        <v>114614413</v>
      </c>
      <c r="Z24" s="140">
        <v>-29.76</v>
      </c>
      <c r="AA24" s="62">
        <v>-837363000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-864210000</v>
      </c>
      <c r="F25" s="73">
        <f t="shared" si="1"/>
        <v>-864210000</v>
      </c>
      <c r="G25" s="73">
        <f t="shared" si="1"/>
        <v>-13387960</v>
      </c>
      <c r="H25" s="73">
        <f t="shared" si="1"/>
        <v>-41662539</v>
      </c>
      <c r="I25" s="73">
        <f t="shared" si="1"/>
        <v>92314410</v>
      </c>
      <c r="J25" s="73">
        <f t="shared" si="1"/>
        <v>37263911</v>
      </c>
      <c r="K25" s="73">
        <f t="shared" si="1"/>
        <v>-93159074</v>
      </c>
      <c r="L25" s="73">
        <f t="shared" si="1"/>
        <v>-43427000</v>
      </c>
      <c r="M25" s="73">
        <f t="shared" si="1"/>
        <v>-62823579</v>
      </c>
      <c r="N25" s="73">
        <f t="shared" si="1"/>
        <v>-199409653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-162145742</v>
      </c>
      <c r="X25" s="73">
        <f t="shared" si="1"/>
        <v>-385114000</v>
      </c>
      <c r="Y25" s="73">
        <f t="shared" si="1"/>
        <v>222968258</v>
      </c>
      <c r="Z25" s="170">
        <f>+IF(X25&lt;&gt;0,+(Y25/X25)*100,0)</f>
        <v>-57.89668981132859</v>
      </c>
      <c r="AA25" s="74">
        <f>SUM(AA19:AA24)</f>
        <v>-864210000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-1266000</v>
      </c>
      <c r="F33" s="60">
        <v>-1266000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-1266000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-1266000</v>
      </c>
      <c r="F34" s="73">
        <f t="shared" si="2"/>
        <v>-1266000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-1266000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47558000</v>
      </c>
      <c r="F36" s="100">
        <f t="shared" si="3"/>
        <v>47558000</v>
      </c>
      <c r="G36" s="100">
        <f t="shared" si="3"/>
        <v>238827215</v>
      </c>
      <c r="H36" s="100">
        <f t="shared" si="3"/>
        <v>-75495425</v>
      </c>
      <c r="I36" s="100">
        <f t="shared" si="3"/>
        <v>66239127</v>
      </c>
      <c r="J36" s="100">
        <f t="shared" si="3"/>
        <v>229570917</v>
      </c>
      <c r="K36" s="100">
        <f t="shared" si="3"/>
        <v>-69154356</v>
      </c>
      <c r="L36" s="100">
        <f t="shared" si="3"/>
        <v>60635750</v>
      </c>
      <c r="M36" s="100">
        <f t="shared" si="3"/>
        <v>51476263</v>
      </c>
      <c r="N36" s="100">
        <f t="shared" si="3"/>
        <v>42957657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272528574</v>
      </c>
      <c r="X36" s="100">
        <f t="shared" si="3"/>
        <v>115637802</v>
      </c>
      <c r="Y36" s="100">
        <f t="shared" si="3"/>
        <v>156890772</v>
      </c>
      <c r="Z36" s="137">
        <f>+IF(X36&lt;&gt;0,+(Y36/X36)*100,0)</f>
        <v>135.67429446644098</v>
      </c>
      <c r="AA36" s="102">
        <f>+AA15+AA25+AA34</f>
        <v>47558000</v>
      </c>
    </row>
    <row r="37" spans="1:27" ht="13.5">
      <c r="A37" s="249" t="s">
        <v>199</v>
      </c>
      <c r="B37" s="182"/>
      <c r="C37" s="153"/>
      <c r="D37" s="153"/>
      <c r="E37" s="99"/>
      <c r="F37" s="100"/>
      <c r="G37" s="100"/>
      <c r="H37" s="100">
        <v>238827215</v>
      </c>
      <c r="I37" s="100">
        <v>163331790</v>
      </c>
      <c r="J37" s="100"/>
      <c r="K37" s="100">
        <v>229570917</v>
      </c>
      <c r="L37" s="100">
        <v>160416561</v>
      </c>
      <c r="M37" s="100">
        <v>221052311</v>
      </c>
      <c r="N37" s="100">
        <v>229570917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/>
      <c r="D38" s="257"/>
      <c r="E38" s="258">
        <v>47558000</v>
      </c>
      <c r="F38" s="259">
        <v>47558000</v>
      </c>
      <c r="G38" s="259">
        <v>238827215</v>
      </c>
      <c r="H38" s="259">
        <v>163331790</v>
      </c>
      <c r="I38" s="259">
        <v>229570917</v>
      </c>
      <c r="J38" s="259">
        <v>229570917</v>
      </c>
      <c r="K38" s="259">
        <v>160416561</v>
      </c>
      <c r="L38" s="259">
        <v>221052311</v>
      </c>
      <c r="M38" s="259">
        <v>272528574</v>
      </c>
      <c r="N38" s="259">
        <v>272528574</v>
      </c>
      <c r="O38" s="259"/>
      <c r="P38" s="259"/>
      <c r="Q38" s="259"/>
      <c r="R38" s="259"/>
      <c r="S38" s="259"/>
      <c r="T38" s="259"/>
      <c r="U38" s="259"/>
      <c r="V38" s="259"/>
      <c r="W38" s="259">
        <v>272528574</v>
      </c>
      <c r="X38" s="259">
        <v>115637802</v>
      </c>
      <c r="Y38" s="259">
        <v>156890772</v>
      </c>
      <c r="Z38" s="260">
        <v>135.67</v>
      </c>
      <c r="AA38" s="261">
        <v>47558000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311965382</v>
      </c>
      <c r="D5" s="200">
        <f t="shared" si="0"/>
        <v>0</v>
      </c>
      <c r="E5" s="106">
        <f t="shared" si="0"/>
        <v>777694000</v>
      </c>
      <c r="F5" s="106">
        <f t="shared" si="0"/>
        <v>777694000</v>
      </c>
      <c r="G5" s="106">
        <f t="shared" si="0"/>
        <v>13387960</v>
      </c>
      <c r="H5" s="106">
        <f t="shared" si="0"/>
        <v>41662539</v>
      </c>
      <c r="I5" s="106">
        <f t="shared" si="0"/>
        <v>16039435</v>
      </c>
      <c r="J5" s="106">
        <f t="shared" si="0"/>
        <v>71089934</v>
      </c>
      <c r="K5" s="106">
        <f t="shared" si="0"/>
        <v>93159074</v>
      </c>
      <c r="L5" s="106">
        <f t="shared" si="0"/>
        <v>43427130</v>
      </c>
      <c r="M5" s="106">
        <f t="shared" si="0"/>
        <v>62823579</v>
      </c>
      <c r="N5" s="106">
        <f t="shared" si="0"/>
        <v>199409783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270499717</v>
      </c>
      <c r="X5" s="106">
        <f t="shared" si="0"/>
        <v>388847000</v>
      </c>
      <c r="Y5" s="106">
        <f t="shared" si="0"/>
        <v>-118347283</v>
      </c>
      <c r="Z5" s="201">
        <f>+IF(X5&lt;&gt;0,+(Y5/X5)*100,0)</f>
        <v>-30.435436817051436</v>
      </c>
      <c r="AA5" s="199">
        <f>SUM(AA11:AA18)</f>
        <v>777694000</v>
      </c>
    </row>
    <row r="6" spans="1:27" ht="13.5">
      <c r="A6" s="291" t="s">
        <v>204</v>
      </c>
      <c r="B6" s="142"/>
      <c r="C6" s="62">
        <v>892947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306949788</v>
      </c>
      <c r="D8" s="156"/>
      <c r="E8" s="60">
        <v>628491000</v>
      </c>
      <c r="F8" s="60">
        <v>628491000</v>
      </c>
      <c r="G8" s="60">
        <v>12871396</v>
      </c>
      <c r="H8" s="60">
        <v>39128075</v>
      </c>
      <c r="I8" s="60">
        <v>15925529</v>
      </c>
      <c r="J8" s="60">
        <v>67925000</v>
      </c>
      <c r="K8" s="60">
        <v>91845827</v>
      </c>
      <c r="L8" s="60">
        <v>27672346</v>
      </c>
      <c r="M8" s="60">
        <v>28126159</v>
      </c>
      <c r="N8" s="60">
        <v>147644332</v>
      </c>
      <c r="O8" s="60"/>
      <c r="P8" s="60"/>
      <c r="Q8" s="60"/>
      <c r="R8" s="60"/>
      <c r="S8" s="60"/>
      <c r="T8" s="60"/>
      <c r="U8" s="60"/>
      <c r="V8" s="60"/>
      <c r="W8" s="60">
        <v>215569332</v>
      </c>
      <c r="X8" s="60">
        <v>314245500</v>
      </c>
      <c r="Y8" s="60">
        <v>-98676168</v>
      </c>
      <c r="Z8" s="140">
        <v>-31.4</v>
      </c>
      <c r="AA8" s="155">
        <v>628491000</v>
      </c>
    </row>
    <row r="9" spans="1:27" ht="13.5">
      <c r="A9" s="291" t="s">
        <v>207</v>
      </c>
      <c r="B9" s="142"/>
      <c r="C9" s="62">
        <v>3049914</v>
      </c>
      <c r="D9" s="156"/>
      <c r="E9" s="60">
        <v>147713000</v>
      </c>
      <c r="F9" s="60">
        <v>147713000</v>
      </c>
      <c r="G9" s="60">
        <v>418356</v>
      </c>
      <c r="H9" s="60"/>
      <c r="I9" s="60"/>
      <c r="J9" s="60">
        <v>418356</v>
      </c>
      <c r="K9" s="60">
        <v>937134</v>
      </c>
      <c r="L9" s="60">
        <v>15505861</v>
      </c>
      <c r="M9" s="60">
        <v>34697420</v>
      </c>
      <c r="N9" s="60">
        <v>51140415</v>
      </c>
      <c r="O9" s="60"/>
      <c r="P9" s="60"/>
      <c r="Q9" s="60"/>
      <c r="R9" s="60"/>
      <c r="S9" s="60"/>
      <c r="T9" s="60"/>
      <c r="U9" s="60"/>
      <c r="V9" s="60"/>
      <c r="W9" s="60">
        <v>51558771</v>
      </c>
      <c r="X9" s="60">
        <v>73856500</v>
      </c>
      <c r="Y9" s="60">
        <v>-22297729</v>
      </c>
      <c r="Z9" s="140">
        <v>-30.19</v>
      </c>
      <c r="AA9" s="155">
        <v>147713000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310892649</v>
      </c>
      <c r="D11" s="294">
        <f t="shared" si="1"/>
        <v>0</v>
      </c>
      <c r="E11" s="295">
        <f t="shared" si="1"/>
        <v>776204000</v>
      </c>
      <c r="F11" s="295">
        <f t="shared" si="1"/>
        <v>776204000</v>
      </c>
      <c r="G11" s="295">
        <f t="shared" si="1"/>
        <v>13289752</v>
      </c>
      <c r="H11" s="295">
        <f t="shared" si="1"/>
        <v>39128075</v>
      </c>
      <c r="I11" s="295">
        <f t="shared" si="1"/>
        <v>15925529</v>
      </c>
      <c r="J11" s="295">
        <f t="shared" si="1"/>
        <v>68343356</v>
      </c>
      <c r="K11" s="295">
        <f t="shared" si="1"/>
        <v>92782961</v>
      </c>
      <c r="L11" s="295">
        <f t="shared" si="1"/>
        <v>43178207</v>
      </c>
      <c r="M11" s="295">
        <f t="shared" si="1"/>
        <v>62823579</v>
      </c>
      <c r="N11" s="295">
        <f t="shared" si="1"/>
        <v>198784747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267128103</v>
      </c>
      <c r="X11" s="295">
        <f t="shared" si="1"/>
        <v>388102000</v>
      </c>
      <c r="Y11" s="295">
        <f t="shared" si="1"/>
        <v>-120973897</v>
      </c>
      <c r="Z11" s="296">
        <f>+IF(X11&lt;&gt;0,+(Y11/X11)*100,0)</f>
        <v>-31.17064508814693</v>
      </c>
      <c r="AA11" s="297">
        <f>SUM(AA6:AA10)</f>
        <v>776204000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1072733</v>
      </c>
      <c r="D15" s="156"/>
      <c r="E15" s="60">
        <v>1490000</v>
      </c>
      <c r="F15" s="60">
        <v>1490000</v>
      </c>
      <c r="G15" s="60">
        <v>98208</v>
      </c>
      <c r="H15" s="60">
        <v>2534464</v>
      </c>
      <c r="I15" s="60">
        <v>113906</v>
      </c>
      <c r="J15" s="60">
        <v>2746578</v>
      </c>
      <c r="K15" s="60">
        <v>376113</v>
      </c>
      <c r="L15" s="60">
        <v>248923</v>
      </c>
      <c r="M15" s="60"/>
      <c r="N15" s="60">
        <v>625036</v>
      </c>
      <c r="O15" s="60"/>
      <c r="P15" s="60"/>
      <c r="Q15" s="60"/>
      <c r="R15" s="60"/>
      <c r="S15" s="60"/>
      <c r="T15" s="60"/>
      <c r="U15" s="60"/>
      <c r="V15" s="60"/>
      <c r="W15" s="60">
        <v>3371614</v>
      </c>
      <c r="X15" s="60">
        <v>745000</v>
      </c>
      <c r="Y15" s="60">
        <v>2626614</v>
      </c>
      <c r="Z15" s="140">
        <v>352.57</v>
      </c>
      <c r="AA15" s="155">
        <v>1490000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71623000</v>
      </c>
      <c r="F20" s="100">
        <f t="shared" si="2"/>
        <v>71623000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35811500</v>
      </c>
      <c r="Y20" s="100">
        <f t="shared" si="2"/>
        <v>-35811500</v>
      </c>
      <c r="Z20" s="137">
        <f>+IF(X20&lt;&gt;0,+(Y20/X20)*100,0)</f>
        <v>-100</v>
      </c>
      <c r="AA20" s="153">
        <f>SUM(AA26:AA33)</f>
        <v>71623000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11000000</v>
      </c>
      <c r="F23" s="60">
        <v>11000000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5500000</v>
      </c>
      <c r="Y23" s="60">
        <v>-5500000</v>
      </c>
      <c r="Z23" s="140">
        <v>-100</v>
      </c>
      <c r="AA23" s="155">
        <v>11000000</v>
      </c>
    </row>
    <row r="24" spans="1:27" ht="13.5">
      <c r="A24" s="291" t="s">
        <v>207</v>
      </c>
      <c r="B24" s="142"/>
      <c r="C24" s="62"/>
      <c r="D24" s="156"/>
      <c r="E24" s="60">
        <v>60623000</v>
      </c>
      <c r="F24" s="60">
        <v>60623000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30311500</v>
      </c>
      <c r="Y24" s="60">
        <v>-30311500</v>
      </c>
      <c r="Z24" s="140">
        <v>-100</v>
      </c>
      <c r="AA24" s="155">
        <v>60623000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71623000</v>
      </c>
      <c r="F26" s="295">
        <f t="shared" si="3"/>
        <v>71623000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35811500</v>
      </c>
      <c r="Y26" s="295">
        <f t="shared" si="3"/>
        <v>-35811500</v>
      </c>
      <c r="Z26" s="296">
        <f>+IF(X26&lt;&gt;0,+(Y26/X26)*100,0)</f>
        <v>-100</v>
      </c>
      <c r="AA26" s="297">
        <f>SUM(AA21:AA25)</f>
        <v>71623000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892947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306949788</v>
      </c>
      <c r="D38" s="156">
        <f t="shared" si="4"/>
        <v>0</v>
      </c>
      <c r="E38" s="60">
        <f t="shared" si="4"/>
        <v>639491000</v>
      </c>
      <c r="F38" s="60">
        <f t="shared" si="4"/>
        <v>639491000</v>
      </c>
      <c r="G38" s="60">
        <f t="shared" si="4"/>
        <v>12871396</v>
      </c>
      <c r="H38" s="60">
        <f t="shared" si="4"/>
        <v>39128075</v>
      </c>
      <c r="I38" s="60">
        <f t="shared" si="4"/>
        <v>15925529</v>
      </c>
      <c r="J38" s="60">
        <f t="shared" si="4"/>
        <v>67925000</v>
      </c>
      <c r="K38" s="60">
        <f t="shared" si="4"/>
        <v>91845827</v>
      </c>
      <c r="L38" s="60">
        <f t="shared" si="4"/>
        <v>27672346</v>
      </c>
      <c r="M38" s="60">
        <f t="shared" si="4"/>
        <v>28126159</v>
      </c>
      <c r="N38" s="60">
        <f t="shared" si="4"/>
        <v>147644332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215569332</v>
      </c>
      <c r="X38" s="60">
        <f t="shared" si="4"/>
        <v>319745500</v>
      </c>
      <c r="Y38" s="60">
        <f t="shared" si="4"/>
        <v>-104176168</v>
      </c>
      <c r="Z38" s="140">
        <f t="shared" si="5"/>
        <v>-32.580964548367376</v>
      </c>
      <c r="AA38" s="155">
        <f>AA8+AA23</f>
        <v>639491000</v>
      </c>
    </row>
    <row r="39" spans="1:27" ht="13.5">
      <c r="A39" s="291" t="s">
        <v>207</v>
      </c>
      <c r="B39" s="142"/>
      <c r="C39" s="62">
        <f t="shared" si="4"/>
        <v>3049914</v>
      </c>
      <c r="D39" s="156">
        <f t="shared" si="4"/>
        <v>0</v>
      </c>
      <c r="E39" s="60">
        <f t="shared" si="4"/>
        <v>208336000</v>
      </c>
      <c r="F39" s="60">
        <f t="shared" si="4"/>
        <v>208336000</v>
      </c>
      <c r="G39" s="60">
        <f t="shared" si="4"/>
        <v>418356</v>
      </c>
      <c r="H39" s="60">
        <f t="shared" si="4"/>
        <v>0</v>
      </c>
      <c r="I39" s="60">
        <f t="shared" si="4"/>
        <v>0</v>
      </c>
      <c r="J39" s="60">
        <f t="shared" si="4"/>
        <v>418356</v>
      </c>
      <c r="K39" s="60">
        <f t="shared" si="4"/>
        <v>937134</v>
      </c>
      <c r="L39" s="60">
        <f t="shared" si="4"/>
        <v>15505861</v>
      </c>
      <c r="M39" s="60">
        <f t="shared" si="4"/>
        <v>34697420</v>
      </c>
      <c r="N39" s="60">
        <f t="shared" si="4"/>
        <v>51140415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51558771</v>
      </c>
      <c r="X39" s="60">
        <f t="shared" si="4"/>
        <v>104168000</v>
      </c>
      <c r="Y39" s="60">
        <f t="shared" si="4"/>
        <v>-52609229</v>
      </c>
      <c r="Z39" s="140">
        <f t="shared" si="5"/>
        <v>-50.50421338606866</v>
      </c>
      <c r="AA39" s="155">
        <f>AA9+AA24</f>
        <v>208336000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310892649</v>
      </c>
      <c r="D41" s="294">
        <f t="shared" si="6"/>
        <v>0</v>
      </c>
      <c r="E41" s="295">
        <f t="shared" si="6"/>
        <v>847827000</v>
      </c>
      <c r="F41" s="295">
        <f t="shared" si="6"/>
        <v>847827000</v>
      </c>
      <c r="G41" s="295">
        <f t="shared" si="6"/>
        <v>13289752</v>
      </c>
      <c r="H41" s="295">
        <f t="shared" si="6"/>
        <v>39128075</v>
      </c>
      <c r="I41" s="295">
        <f t="shared" si="6"/>
        <v>15925529</v>
      </c>
      <c r="J41" s="295">
        <f t="shared" si="6"/>
        <v>68343356</v>
      </c>
      <c r="K41" s="295">
        <f t="shared" si="6"/>
        <v>92782961</v>
      </c>
      <c r="L41" s="295">
        <f t="shared" si="6"/>
        <v>43178207</v>
      </c>
      <c r="M41" s="295">
        <f t="shared" si="6"/>
        <v>62823579</v>
      </c>
      <c r="N41" s="295">
        <f t="shared" si="6"/>
        <v>198784747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267128103</v>
      </c>
      <c r="X41" s="295">
        <f t="shared" si="6"/>
        <v>423913500</v>
      </c>
      <c r="Y41" s="295">
        <f t="shared" si="6"/>
        <v>-156785397</v>
      </c>
      <c r="Z41" s="296">
        <f t="shared" si="5"/>
        <v>-36.98523330821028</v>
      </c>
      <c r="AA41" s="297">
        <f>SUM(AA36:AA40)</f>
        <v>847827000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1072733</v>
      </c>
      <c r="D45" s="129">
        <f t="shared" si="7"/>
        <v>0</v>
      </c>
      <c r="E45" s="54">
        <f t="shared" si="7"/>
        <v>1490000</v>
      </c>
      <c r="F45" s="54">
        <f t="shared" si="7"/>
        <v>1490000</v>
      </c>
      <c r="G45" s="54">
        <f t="shared" si="7"/>
        <v>98208</v>
      </c>
      <c r="H45" s="54">
        <f t="shared" si="7"/>
        <v>2534464</v>
      </c>
      <c r="I45" s="54">
        <f t="shared" si="7"/>
        <v>113906</v>
      </c>
      <c r="J45" s="54">
        <f t="shared" si="7"/>
        <v>2746578</v>
      </c>
      <c r="K45" s="54">
        <f t="shared" si="7"/>
        <v>376113</v>
      </c>
      <c r="L45" s="54">
        <f t="shared" si="7"/>
        <v>248923</v>
      </c>
      <c r="M45" s="54">
        <f t="shared" si="7"/>
        <v>0</v>
      </c>
      <c r="N45" s="54">
        <f t="shared" si="7"/>
        <v>625036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3371614</v>
      </c>
      <c r="X45" s="54">
        <f t="shared" si="7"/>
        <v>745000</v>
      </c>
      <c r="Y45" s="54">
        <f t="shared" si="7"/>
        <v>2626614</v>
      </c>
      <c r="Z45" s="184">
        <f t="shared" si="5"/>
        <v>352.5656375838926</v>
      </c>
      <c r="AA45" s="130">
        <f t="shared" si="8"/>
        <v>1490000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311965382</v>
      </c>
      <c r="D49" s="218">
        <f t="shared" si="9"/>
        <v>0</v>
      </c>
      <c r="E49" s="220">
        <f t="shared" si="9"/>
        <v>849317000</v>
      </c>
      <c r="F49" s="220">
        <f t="shared" si="9"/>
        <v>849317000</v>
      </c>
      <c r="G49" s="220">
        <f t="shared" si="9"/>
        <v>13387960</v>
      </c>
      <c r="H49" s="220">
        <f t="shared" si="9"/>
        <v>41662539</v>
      </c>
      <c r="I49" s="220">
        <f t="shared" si="9"/>
        <v>16039435</v>
      </c>
      <c r="J49" s="220">
        <f t="shared" si="9"/>
        <v>71089934</v>
      </c>
      <c r="K49" s="220">
        <f t="shared" si="9"/>
        <v>93159074</v>
      </c>
      <c r="L49" s="220">
        <f t="shared" si="9"/>
        <v>43427130</v>
      </c>
      <c r="M49" s="220">
        <f t="shared" si="9"/>
        <v>62823579</v>
      </c>
      <c r="N49" s="220">
        <f t="shared" si="9"/>
        <v>199409783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270499717</v>
      </c>
      <c r="X49" s="220">
        <f t="shared" si="9"/>
        <v>424658500</v>
      </c>
      <c r="Y49" s="220">
        <f t="shared" si="9"/>
        <v>-154158783</v>
      </c>
      <c r="Z49" s="221">
        <f t="shared" si="5"/>
        <v>-36.30182440714127</v>
      </c>
      <c r="AA49" s="222">
        <f>SUM(AA41:AA48)</f>
        <v>849317000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49904000</v>
      </c>
      <c r="F51" s="54">
        <f t="shared" si="10"/>
        <v>49904000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24952000</v>
      </c>
      <c r="Y51" s="54">
        <f t="shared" si="10"/>
        <v>-24952000</v>
      </c>
      <c r="Z51" s="184">
        <f>+IF(X51&lt;&gt;0,+(Y51/X51)*100,0)</f>
        <v>-100</v>
      </c>
      <c r="AA51" s="130">
        <f>SUM(AA57:AA61)</f>
        <v>49904000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46854000</v>
      </c>
      <c r="F54" s="60">
        <v>46854000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23427000</v>
      </c>
      <c r="Y54" s="60">
        <v>-23427000</v>
      </c>
      <c r="Z54" s="140">
        <v>-100</v>
      </c>
      <c r="AA54" s="155">
        <v>46854000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46854000</v>
      </c>
      <c r="F57" s="295">
        <f t="shared" si="11"/>
        <v>46854000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23427000</v>
      </c>
      <c r="Y57" s="295">
        <f t="shared" si="11"/>
        <v>-23427000</v>
      </c>
      <c r="Z57" s="296">
        <f>+IF(X57&lt;&gt;0,+(Y57/X57)*100,0)</f>
        <v>-100</v>
      </c>
      <c r="AA57" s="297">
        <f>SUM(AA52:AA56)</f>
        <v>46854000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3050000</v>
      </c>
      <c r="F61" s="60">
        <v>3050000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1525000</v>
      </c>
      <c r="Y61" s="60">
        <v>-1525000</v>
      </c>
      <c r="Z61" s="140">
        <v>-100</v>
      </c>
      <c r="AA61" s="155">
        <v>3050000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6220335</v>
      </c>
      <c r="H65" s="60">
        <v>6073543</v>
      </c>
      <c r="I65" s="60">
        <v>5914820</v>
      </c>
      <c r="J65" s="60">
        <v>18208698</v>
      </c>
      <c r="K65" s="60">
        <v>7871290</v>
      </c>
      <c r="L65" s="60">
        <v>5577347</v>
      </c>
      <c r="M65" s="60">
        <v>5769021</v>
      </c>
      <c r="N65" s="60">
        <v>19217658</v>
      </c>
      <c r="O65" s="60"/>
      <c r="P65" s="60"/>
      <c r="Q65" s="60"/>
      <c r="R65" s="60"/>
      <c r="S65" s="60"/>
      <c r="T65" s="60"/>
      <c r="U65" s="60"/>
      <c r="V65" s="60"/>
      <c r="W65" s="60">
        <v>37426356</v>
      </c>
      <c r="X65" s="60"/>
      <c r="Y65" s="60">
        <v>37426356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46854000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3050000</v>
      </c>
      <c r="F68" s="60"/>
      <c r="G68" s="60">
        <v>509349</v>
      </c>
      <c r="H68" s="60">
        <v>734667</v>
      </c>
      <c r="I68" s="60">
        <v>189781</v>
      </c>
      <c r="J68" s="60">
        <v>1433797</v>
      </c>
      <c r="K68" s="60">
        <v>1468993</v>
      </c>
      <c r="L68" s="60">
        <v>2622115</v>
      </c>
      <c r="M68" s="60">
        <v>1321377</v>
      </c>
      <c r="N68" s="60">
        <v>5412485</v>
      </c>
      <c r="O68" s="60"/>
      <c r="P68" s="60"/>
      <c r="Q68" s="60"/>
      <c r="R68" s="60"/>
      <c r="S68" s="60"/>
      <c r="T68" s="60"/>
      <c r="U68" s="60"/>
      <c r="V68" s="60"/>
      <c r="W68" s="60">
        <v>6846282</v>
      </c>
      <c r="X68" s="60"/>
      <c r="Y68" s="60">
        <v>6846282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49904000</v>
      </c>
      <c r="F69" s="220">
        <f t="shared" si="12"/>
        <v>0</v>
      </c>
      <c r="G69" s="220">
        <f t="shared" si="12"/>
        <v>6729684</v>
      </c>
      <c r="H69" s="220">
        <f t="shared" si="12"/>
        <v>6808210</v>
      </c>
      <c r="I69" s="220">
        <f t="shared" si="12"/>
        <v>6104601</v>
      </c>
      <c r="J69" s="220">
        <f t="shared" si="12"/>
        <v>19642495</v>
      </c>
      <c r="K69" s="220">
        <f t="shared" si="12"/>
        <v>9340283</v>
      </c>
      <c r="L69" s="220">
        <f t="shared" si="12"/>
        <v>8199462</v>
      </c>
      <c r="M69" s="220">
        <f t="shared" si="12"/>
        <v>7090398</v>
      </c>
      <c r="N69" s="220">
        <f t="shared" si="12"/>
        <v>24630143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44272638</v>
      </c>
      <c r="X69" s="220">
        <f t="shared" si="12"/>
        <v>0</v>
      </c>
      <c r="Y69" s="220">
        <f t="shared" si="12"/>
        <v>44272638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310892649</v>
      </c>
      <c r="D5" s="357">
        <f t="shared" si="0"/>
        <v>0</v>
      </c>
      <c r="E5" s="356">
        <f t="shared" si="0"/>
        <v>776204000</v>
      </c>
      <c r="F5" s="358">
        <f t="shared" si="0"/>
        <v>776204000</v>
      </c>
      <c r="G5" s="358">
        <f t="shared" si="0"/>
        <v>13289752</v>
      </c>
      <c r="H5" s="356">
        <f t="shared" si="0"/>
        <v>39128075</v>
      </c>
      <c r="I5" s="356">
        <f t="shared" si="0"/>
        <v>15925529</v>
      </c>
      <c r="J5" s="358">
        <f t="shared" si="0"/>
        <v>68343356</v>
      </c>
      <c r="K5" s="358">
        <f t="shared" si="0"/>
        <v>92782961</v>
      </c>
      <c r="L5" s="356">
        <f t="shared" si="0"/>
        <v>43178207</v>
      </c>
      <c r="M5" s="356">
        <f t="shared" si="0"/>
        <v>62823579</v>
      </c>
      <c r="N5" s="358">
        <f t="shared" si="0"/>
        <v>198784747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267128103</v>
      </c>
      <c r="X5" s="356">
        <f t="shared" si="0"/>
        <v>388102000</v>
      </c>
      <c r="Y5" s="358">
        <f t="shared" si="0"/>
        <v>-120973897</v>
      </c>
      <c r="Z5" s="359">
        <f>+IF(X5&lt;&gt;0,+(Y5/X5)*100,0)</f>
        <v>-31.17064508814693</v>
      </c>
      <c r="AA5" s="360">
        <f>+AA6+AA8+AA11+AA13+AA15</f>
        <v>776204000</v>
      </c>
    </row>
    <row r="6" spans="1:27" ht="13.5">
      <c r="A6" s="361" t="s">
        <v>204</v>
      </c>
      <c r="B6" s="142"/>
      <c r="C6" s="60">
        <f>+C7</f>
        <v>892947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>
        <v>892947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306949788</v>
      </c>
      <c r="D11" s="363">
        <f aca="true" t="shared" si="3" ref="D11:AA11">+D12</f>
        <v>0</v>
      </c>
      <c r="E11" s="362">
        <f t="shared" si="3"/>
        <v>628491000</v>
      </c>
      <c r="F11" s="364">
        <f t="shared" si="3"/>
        <v>628491000</v>
      </c>
      <c r="G11" s="364">
        <f t="shared" si="3"/>
        <v>12871396</v>
      </c>
      <c r="H11" s="362">
        <f t="shared" si="3"/>
        <v>39128075</v>
      </c>
      <c r="I11" s="362">
        <f t="shared" si="3"/>
        <v>15925529</v>
      </c>
      <c r="J11" s="364">
        <f t="shared" si="3"/>
        <v>67925000</v>
      </c>
      <c r="K11" s="364">
        <f t="shared" si="3"/>
        <v>91845827</v>
      </c>
      <c r="L11" s="362">
        <f t="shared" si="3"/>
        <v>27672346</v>
      </c>
      <c r="M11" s="362">
        <f t="shared" si="3"/>
        <v>28126159</v>
      </c>
      <c r="N11" s="364">
        <f t="shared" si="3"/>
        <v>147644332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215569332</v>
      </c>
      <c r="X11" s="362">
        <f t="shared" si="3"/>
        <v>314245500</v>
      </c>
      <c r="Y11" s="364">
        <f t="shared" si="3"/>
        <v>-98676168</v>
      </c>
      <c r="Z11" s="365">
        <f>+IF(X11&lt;&gt;0,+(Y11/X11)*100,0)</f>
        <v>-31.400980443634037</v>
      </c>
      <c r="AA11" s="366">
        <f t="shared" si="3"/>
        <v>628491000</v>
      </c>
    </row>
    <row r="12" spans="1:27" ht="13.5">
      <c r="A12" s="291" t="s">
        <v>231</v>
      </c>
      <c r="B12" s="136"/>
      <c r="C12" s="60">
        <v>306949788</v>
      </c>
      <c r="D12" s="340"/>
      <c r="E12" s="60">
        <v>628491000</v>
      </c>
      <c r="F12" s="59">
        <v>628491000</v>
      </c>
      <c r="G12" s="59">
        <v>12871396</v>
      </c>
      <c r="H12" s="60">
        <v>39128075</v>
      </c>
      <c r="I12" s="60">
        <v>15925529</v>
      </c>
      <c r="J12" s="59">
        <v>67925000</v>
      </c>
      <c r="K12" s="59">
        <v>91845827</v>
      </c>
      <c r="L12" s="60">
        <v>27672346</v>
      </c>
      <c r="M12" s="60">
        <v>28126159</v>
      </c>
      <c r="N12" s="59">
        <v>147644332</v>
      </c>
      <c r="O12" s="59"/>
      <c r="P12" s="60"/>
      <c r="Q12" s="60"/>
      <c r="R12" s="59"/>
      <c r="S12" s="59"/>
      <c r="T12" s="60"/>
      <c r="U12" s="60"/>
      <c r="V12" s="59"/>
      <c r="W12" s="59">
        <v>215569332</v>
      </c>
      <c r="X12" s="60">
        <v>314245500</v>
      </c>
      <c r="Y12" s="59">
        <v>-98676168</v>
      </c>
      <c r="Z12" s="61">
        <v>-31.4</v>
      </c>
      <c r="AA12" s="62">
        <v>628491000</v>
      </c>
    </row>
    <row r="13" spans="1:27" ht="13.5">
      <c r="A13" s="361" t="s">
        <v>207</v>
      </c>
      <c r="B13" s="136"/>
      <c r="C13" s="275">
        <f>+C14</f>
        <v>3049914</v>
      </c>
      <c r="D13" s="341">
        <f aca="true" t="shared" si="4" ref="D13:AA13">+D14</f>
        <v>0</v>
      </c>
      <c r="E13" s="275">
        <f t="shared" si="4"/>
        <v>147713000</v>
      </c>
      <c r="F13" s="342">
        <f t="shared" si="4"/>
        <v>147713000</v>
      </c>
      <c r="G13" s="342">
        <f t="shared" si="4"/>
        <v>418356</v>
      </c>
      <c r="H13" s="275">
        <f t="shared" si="4"/>
        <v>0</v>
      </c>
      <c r="I13" s="275">
        <f t="shared" si="4"/>
        <v>0</v>
      </c>
      <c r="J13" s="342">
        <f t="shared" si="4"/>
        <v>418356</v>
      </c>
      <c r="K13" s="342">
        <f t="shared" si="4"/>
        <v>937134</v>
      </c>
      <c r="L13" s="275">
        <f t="shared" si="4"/>
        <v>15505861</v>
      </c>
      <c r="M13" s="275">
        <f t="shared" si="4"/>
        <v>34697420</v>
      </c>
      <c r="N13" s="342">
        <f t="shared" si="4"/>
        <v>51140415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51558771</v>
      </c>
      <c r="X13" s="275">
        <f t="shared" si="4"/>
        <v>73856500</v>
      </c>
      <c r="Y13" s="342">
        <f t="shared" si="4"/>
        <v>-22297729</v>
      </c>
      <c r="Z13" s="335">
        <f>+IF(X13&lt;&gt;0,+(Y13/X13)*100,0)</f>
        <v>-30.19061152369798</v>
      </c>
      <c r="AA13" s="273">
        <f t="shared" si="4"/>
        <v>147713000</v>
      </c>
    </row>
    <row r="14" spans="1:27" ht="13.5">
      <c r="A14" s="291" t="s">
        <v>232</v>
      </c>
      <c r="B14" s="136"/>
      <c r="C14" s="60">
        <v>3049914</v>
      </c>
      <c r="D14" s="340"/>
      <c r="E14" s="60">
        <v>147713000</v>
      </c>
      <c r="F14" s="59">
        <v>147713000</v>
      </c>
      <c r="G14" s="59">
        <v>418356</v>
      </c>
      <c r="H14" s="60"/>
      <c r="I14" s="60"/>
      <c r="J14" s="59">
        <v>418356</v>
      </c>
      <c r="K14" s="59">
        <v>937134</v>
      </c>
      <c r="L14" s="60">
        <v>15505861</v>
      </c>
      <c r="M14" s="60">
        <v>34697420</v>
      </c>
      <c r="N14" s="59">
        <v>51140415</v>
      </c>
      <c r="O14" s="59"/>
      <c r="P14" s="60"/>
      <c r="Q14" s="60"/>
      <c r="R14" s="59"/>
      <c r="S14" s="59"/>
      <c r="T14" s="60"/>
      <c r="U14" s="60"/>
      <c r="V14" s="59"/>
      <c r="W14" s="59">
        <v>51558771</v>
      </c>
      <c r="X14" s="60">
        <v>73856500</v>
      </c>
      <c r="Y14" s="59">
        <v>-22297729</v>
      </c>
      <c r="Z14" s="61">
        <v>-30.19</v>
      </c>
      <c r="AA14" s="62">
        <v>147713000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1072733</v>
      </c>
      <c r="D40" s="344">
        <f t="shared" si="9"/>
        <v>0</v>
      </c>
      <c r="E40" s="343">
        <f t="shared" si="9"/>
        <v>1490000</v>
      </c>
      <c r="F40" s="345">
        <f t="shared" si="9"/>
        <v>1490000</v>
      </c>
      <c r="G40" s="345">
        <f t="shared" si="9"/>
        <v>98208</v>
      </c>
      <c r="H40" s="343">
        <f t="shared" si="9"/>
        <v>2534464</v>
      </c>
      <c r="I40" s="343">
        <f t="shared" si="9"/>
        <v>113906</v>
      </c>
      <c r="J40" s="345">
        <f t="shared" si="9"/>
        <v>2746578</v>
      </c>
      <c r="K40" s="345">
        <f t="shared" si="9"/>
        <v>376113</v>
      </c>
      <c r="L40" s="343">
        <f t="shared" si="9"/>
        <v>248923</v>
      </c>
      <c r="M40" s="343">
        <f t="shared" si="9"/>
        <v>0</v>
      </c>
      <c r="N40" s="345">
        <f t="shared" si="9"/>
        <v>625036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3371614</v>
      </c>
      <c r="X40" s="343">
        <f t="shared" si="9"/>
        <v>745000</v>
      </c>
      <c r="Y40" s="345">
        <f t="shared" si="9"/>
        <v>2626614</v>
      </c>
      <c r="Z40" s="336">
        <f>+IF(X40&lt;&gt;0,+(Y40/X40)*100,0)</f>
        <v>352.5656375838926</v>
      </c>
      <c r="AA40" s="350">
        <f>SUM(AA41:AA49)</f>
        <v>1490000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>
        <v>29980</v>
      </c>
      <c r="M43" s="305"/>
      <c r="N43" s="370">
        <v>29980</v>
      </c>
      <c r="O43" s="370"/>
      <c r="P43" s="305"/>
      <c r="Q43" s="305"/>
      <c r="R43" s="370"/>
      <c r="S43" s="370"/>
      <c r="T43" s="305"/>
      <c r="U43" s="305"/>
      <c r="V43" s="370"/>
      <c r="W43" s="370">
        <v>29980</v>
      </c>
      <c r="X43" s="305"/>
      <c r="Y43" s="370">
        <v>29980</v>
      </c>
      <c r="Z43" s="371"/>
      <c r="AA43" s="303"/>
    </row>
    <row r="44" spans="1:27" ht="13.5">
      <c r="A44" s="361" t="s">
        <v>250</v>
      </c>
      <c r="B44" s="136"/>
      <c r="C44" s="60">
        <v>978324</v>
      </c>
      <c r="D44" s="368"/>
      <c r="E44" s="54">
        <v>940000</v>
      </c>
      <c r="F44" s="53">
        <v>940000</v>
      </c>
      <c r="G44" s="53">
        <v>98208</v>
      </c>
      <c r="H44" s="54"/>
      <c r="I44" s="54">
        <v>113906</v>
      </c>
      <c r="J44" s="53">
        <v>212114</v>
      </c>
      <c r="K44" s="53">
        <v>338553</v>
      </c>
      <c r="L44" s="54">
        <v>60600</v>
      </c>
      <c r="M44" s="54"/>
      <c r="N44" s="53">
        <v>399153</v>
      </c>
      <c r="O44" s="53"/>
      <c r="P44" s="54"/>
      <c r="Q44" s="54"/>
      <c r="R44" s="53"/>
      <c r="S44" s="53"/>
      <c r="T44" s="54"/>
      <c r="U44" s="54"/>
      <c r="V44" s="53"/>
      <c r="W44" s="53">
        <v>611267</v>
      </c>
      <c r="X44" s="54">
        <v>470000</v>
      </c>
      <c r="Y44" s="53">
        <v>141267</v>
      </c>
      <c r="Z44" s="94">
        <v>30.06</v>
      </c>
      <c r="AA44" s="95">
        <v>940000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94409</v>
      </c>
      <c r="D49" s="368"/>
      <c r="E49" s="54">
        <v>550000</v>
      </c>
      <c r="F49" s="53">
        <v>550000</v>
      </c>
      <c r="G49" s="53"/>
      <c r="H49" s="54">
        <v>2534464</v>
      </c>
      <c r="I49" s="54"/>
      <c r="J49" s="53">
        <v>2534464</v>
      </c>
      <c r="K49" s="53">
        <v>37560</v>
      </c>
      <c r="L49" s="54">
        <v>158343</v>
      </c>
      <c r="M49" s="54"/>
      <c r="N49" s="53">
        <v>195903</v>
      </c>
      <c r="O49" s="53"/>
      <c r="P49" s="54"/>
      <c r="Q49" s="54"/>
      <c r="R49" s="53"/>
      <c r="S49" s="53"/>
      <c r="T49" s="54"/>
      <c r="U49" s="54"/>
      <c r="V49" s="53"/>
      <c r="W49" s="53">
        <v>2730367</v>
      </c>
      <c r="X49" s="54">
        <v>275000</v>
      </c>
      <c r="Y49" s="53">
        <v>2455367</v>
      </c>
      <c r="Z49" s="94">
        <v>892.86</v>
      </c>
      <c r="AA49" s="95">
        <v>550000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311965382</v>
      </c>
      <c r="D60" s="346">
        <f t="shared" si="14"/>
        <v>0</v>
      </c>
      <c r="E60" s="219">
        <f t="shared" si="14"/>
        <v>777694000</v>
      </c>
      <c r="F60" s="264">
        <f t="shared" si="14"/>
        <v>777694000</v>
      </c>
      <c r="G60" s="264">
        <f t="shared" si="14"/>
        <v>13387960</v>
      </c>
      <c r="H60" s="219">
        <f t="shared" si="14"/>
        <v>41662539</v>
      </c>
      <c r="I60" s="219">
        <f t="shared" si="14"/>
        <v>16039435</v>
      </c>
      <c r="J60" s="264">
        <f t="shared" si="14"/>
        <v>71089934</v>
      </c>
      <c r="K60" s="264">
        <f t="shared" si="14"/>
        <v>93159074</v>
      </c>
      <c r="L60" s="219">
        <f t="shared" si="14"/>
        <v>43427130</v>
      </c>
      <c r="M60" s="219">
        <f t="shared" si="14"/>
        <v>62823579</v>
      </c>
      <c r="N60" s="264">
        <f t="shared" si="14"/>
        <v>199409783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270499717</v>
      </c>
      <c r="X60" s="219">
        <f t="shared" si="14"/>
        <v>388847000</v>
      </c>
      <c r="Y60" s="264">
        <f t="shared" si="14"/>
        <v>-118347283</v>
      </c>
      <c r="Z60" s="337">
        <f>+IF(X60&lt;&gt;0,+(Y60/X60)*100,0)</f>
        <v>-30.435436817051436</v>
      </c>
      <c r="AA60" s="232">
        <f>+AA57+AA54+AA51+AA40+AA37+AA34+AA22+AA5</f>
        <v>777694000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71623000</v>
      </c>
      <c r="F5" s="358">
        <f t="shared" si="0"/>
        <v>71623000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35811500</v>
      </c>
      <c r="Y5" s="358">
        <f t="shared" si="0"/>
        <v>-35811500</v>
      </c>
      <c r="Z5" s="359">
        <f>+IF(X5&lt;&gt;0,+(Y5/X5)*100,0)</f>
        <v>-100</v>
      </c>
      <c r="AA5" s="360">
        <f>+AA6+AA8+AA11+AA13+AA15</f>
        <v>71623000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11000000</v>
      </c>
      <c r="F11" s="364">
        <f t="shared" si="3"/>
        <v>11000000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5500000</v>
      </c>
      <c r="Y11" s="364">
        <f t="shared" si="3"/>
        <v>-5500000</v>
      </c>
      <c r="Z11" s="365">
        <f>+IF(X11&lt;&gt;0,+(Y11/X11)*100,0)</f>
        <v>-100</v>
      </c>
      <c r="AA11" s="366">
        <f t="shared" si="3"/>
        <v>11000000</v>
      </c>
    </row>
    <row r="12" spans="1:27" ht="13.5">
      <c r="A12" s="291" t="s">
        <v>231</v>
      </c>
      <c r="B12" s="136"/>
      <c r="C12" s="60"/>
      <c r="D12" s="340"/>
      <c r="E12" s="60">
        <v>11000000</v>
      </c>
      <c r="F12" s="59">
        <v>11000000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5500000</v>
      </c>
      <c r="Y12" s="59">
        <v>-5500000</v>
      </c>
      <c r="Z12" s="61">
        <v>-100</v>
      </c>
      <c r="AA12" s="62">
        <v>11000000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60623000</v>
      </c>
      <c r="F13" s="342">
        <f t="shared" si="4"/>
        <v>60623000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30311500</v>
      </c>
      <c r="Y13" s="342">
        <f t="shared" si="4"/>
        <v>-30311500</v>
      </c>
      <c r="Z13" s="335">
        <f>+IF(X13&lt;&gt;0,+(Y13/X13)*100,0)</f>
        <v>-100</v>
      </c>
      <c r="AA13" s="273">
        <f t="shared" si="4"/>
        <v>60623000</v>
      </c>
    </row>
    <row r="14" spans="1:27" ht="13.5">
      <c r="A14" s="291" t="s">
        <v>232</v>
      </c>
      <c r="B14" s="136"/>
      <c r="C14" s="60"/>
      <c r="D14" s="340"/>
      <c r="E14" s="60">
        <v>60623000</v>
      </c>
      <c r="F14" s="59">
        <v>60623000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30311500</v>
      </c>
      <c r="Y14" s="59">
        <v>-30311500</v>
      </c>
      <c r="Z14" s="61">
        <v>-100</v>
      </c>
      <c r="AA14" s="62">
        <v>60623000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71623000</v>
      </c>
      <c r="F60" s="264">
        <f t="shared" si="14"/>
        <v>71623000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35811500</v>
      </c>
      <c r="Y60" s="264">
        <f t="shared" si="14"/>
        <v>-35811500</v>
      </c>
      <c r="Z60" s="337">
        <f>+IF(X60&lt;&gt;0,+(Y60/X60)*100,0)</f>
        <v>-100</v>
      </c>
      <c r="AA60" s="232">
        <f>+AA57+AA54+AA51+AA40+AA37+AA34+AA22+AA5</f>
        <v>71623000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2014-02-05T07:53:58Z</dcterms:created>
  <dcterms:modified xsi:type="dcterms:W3CDTF">2014-02-05T07:54:02Z</dcterms:modified>
  <cp:category/>
  <cp:version/>
  <cp:contentType/>
  <cp:contentStatus/>
</cp:coreProperties>
</file>