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<sst xmlns="http://schemas.openxmlformats.org/spreadsheetml/2006/main" count="855" uniqueCount="302">
  <si>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West Rand(DC48)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</si>
  <si>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</si>
  <si>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</si>
  <si>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</si>
  <si>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</si>
  <si>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</si>
  <si>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</si>
  <si>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</si>
  <si>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</si>
  <si>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</si>
  <si>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</si>
  <si>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</si>
  <si>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</si>
  <si>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</si>
  <si>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</si>
  <si>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</si>
  <si>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</si>
  <si>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</si>
  <si>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</si>
  <si>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</si>
  <si>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</si>
  <si>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</si>
  <si>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</si>
  <si>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</si>
  <si>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</si>
  <si>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</si>
  <si>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</si>
  <si>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</si>
  <si>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</si>
  <si>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</si>
  <si>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</si>
  <si>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</si>
  <si>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</si>
  <si>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</si>
  <si>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</si>
  <si>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</si>
  <si>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</si>
  <si>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</si>
  <si>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</si>
  <si>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</si>
  <si>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</si>
  <si>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</si>
  <si>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</si>
  <si>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</si>
  <si>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</si>
  <si>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</si>
  <si>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</si>
  <si>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</si>
  <si>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</si>
  <si>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</si>
  <si>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</si>
  <si>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</si>
  <si>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</si>
  <si>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</si>
  <si>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</si>
  <si>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</si>
  <si>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</si>
  <si>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</si>
  <si>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</si>
  <si>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</si>
  <si>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</si>
  <si>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</si>
  <si>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</si>
  <si>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</si>
  <si>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</si>
  <si>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</si>
  <si>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</si>
  <si>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</si>
  <si>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</si>
  <si>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</si>
  <si>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West Rand(DC48)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</si>
  <si>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</si>
  <si>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</si>
  <si>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</si>
  <si>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</si>
  <si>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</si>
  <si>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</si>
  <si>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</si>
  <si>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</si>
  <si>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</si>
  <si>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</si>
  <si>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</si>
  <si>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</si>
  <si>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</si>
  <si>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</si>
  <si>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</si>
  <si>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</si>
  <si>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</si>
  <si>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</si>
  <si>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</si>
  <si>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</si>
  <si>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</si>
  <si>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</si>
  <si>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</si>
  <si>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</si>
  <si>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</si>
  <si>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</si>
  <si>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</si>
  <si>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</si>
  <si>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</si>
  <si>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West Rand(DC48)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</si>
  <si>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</si>
  <si>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</si>
  <si>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</si>
  <si>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</si>
  <si>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</si>
  <si>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</si>
  <si>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</si>
  <si>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</si>
  <si>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</si>
  <si>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</si>
  <si>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</si>
  <si>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</si>
  <si>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</si>
  <si>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</si>
  <si>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</si>
  <si>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</si>
  <si>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</si>
  <si>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</si>
  <si>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</si>
  <si>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</si>
  <si>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</si>
  <si>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</si>
  <si>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</si>
  <si>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</si>
  <si>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</si>
  <si>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</si>
  <si>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</si>
  <si>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</si>
  <si>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West Rand(DC48)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</si>
  <si>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</si>
  <si>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</si>
  <si>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</si>
  <si>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</si>
  <si>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</si>
  <si>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</si>
  <si>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</si>
  <si>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</si>
  <si>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</si>
  <si>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</si>
  <si>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West Rand(DC48)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</si>
  <si>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</si>
  <si>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</si>
  <si>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</si>
  <si>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</si>
  <si>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</si>
  <si>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</si>
  <si>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</si>
  <si>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</si>
  <si>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</si>
  <si>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</si>
  <si>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</si>
  <si>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</si>
  <si>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</si>
  <si>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</si>
  <si>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</si>
  <si>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</si>
  <si>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</si>
  <si>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</si>
  <si>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</si>
  <si>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</si>
  <si>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</si>
  <si>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</si>
  <si>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</si>
  <si>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</si>
  <si>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</si>
  <si>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</si>
  <si>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</si>
  <si>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</si>
  <si>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</si>
  <si>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</si>
  <si>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</si>
  <si>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</si>
  <si>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</si>
  <si>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West Rand(DC48)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</si>
  <si>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</si>
  <si>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</si>
  <si>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</si>
  <si>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</si>
  <si>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</si>
  <si>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</si>
  <si>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</si>
  <si>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</si>
  <si>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</si>
  <si>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</si>
  <si>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</si>
  <si>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</si>
  <si>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</si>
  <si>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</si>
  <si>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</si>
  <si>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</si>
  <si>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</si>
  <si>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</si>
  <si>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</si>
  <si>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</si>
  <si>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</si>
  <si>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</si>
  <si>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</si>
  <si>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</si>
  <si>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</si>
  <si>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</si>
  <si>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West Rand(DC48)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</si>
  <si>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</si>
  <si>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</si>
  <si>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</si>
  <si>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</si>
  <si>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</si>
  <si>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</si>
  <si>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</si>
  <si>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</si>
  <si>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</si>
  <si>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</si>
  <si>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</si>
  <si>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</si>
  <si>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</si>
  <si>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</si>
  <si>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</si>
  <si>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</si>
  <si>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</si>
  <si>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</si>
  <si>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</si>
  <si>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</si>
  <si>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</si>
  <si>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</si>
  <si>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</si>
  <si>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</si>
  <si>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West Rand(DC48)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</si>
  <si>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</si>
  <si>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</si>
  <si>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</si>
  <si>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</si>
  <si>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</si>
  <si>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</si>
  <si>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</si>
  <si>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</si>
  <si>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</si>
  <si>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</si>
  <si>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</si>
  <si>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</si>
  <si>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</si>
  <si>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</si>
  <si>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</si>
  <si>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</si>
  <si>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</si>
  <si>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</si>
  <si>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</si>
  <si>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</si>
  <si>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</si>
  <si>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</si>
  <si>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</si>
  <si>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</si>
  <si>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</si>
  <si>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</si>
  <si>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</si>
  <si>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</si>
  <si>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</si>
  <si>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</si>
  <si>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</si>
  <si>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</si>
  <si>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</si>
  <si>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</si>
  <si>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</si>
  <si>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West Rand(DC48)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</si>
  <si>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</si>
  <si>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</si>
  <si>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Gauteng: West Rand(DC48)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</si>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</sst>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2972111</v>
      </c>
      <c r="C6" s="19">
        <v>0</v>
      </c>
      <c r="D6" s="59">
        <v>3800000</v>
      </c>
      <c r="E6" s="60">
        <v>3800000</v>
      </c>
      <c r="F6" s="60">
        <v>99493</v>
      </c>
      <c r="G6" s="60">
        <v>103624</v>
      </c>
      <c r="H6" s="60">
        <v>55752</v>
      </c>
      <c r="I6" s="60">
        <v>258869</v>
      </c>
      <c r="J6" s="60">
        <v>135631</v>
      </c>
      <c r="K6" s="60">
        <v>694149</v>
      </c>
      <c r="L6" s="60">
        <v>8950</v>
      </c>
      <c r="M6" s="60">
        <v>838730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1097599</v>
      </c>
      <c r="W6" s="60">
        <v>1900000</v>
      </c>
      <c r="X6" s="60">
        <v>-802401</v>
      </c>
      <c r="Y6" s="61">
        <v>-42.23</v>
      </c>
      <c r="Z6" s="62">
        <v>3800000</v>
      </c>
    </row>
    <row r="7" spans="1:26" ht="13.5">
      <c r="A7" s="58" t="s">
        <v>33</v>
      </c>
      <c r="B7" s="19">
        <v>5664372</v>
      </c>
      <c r="C7" s="19">
        <v>0</v>
      </c>
      <c r="D7" s="59">
        <v>3500000</v>
      </c>
      <c r="E7" s="60">
        <v>3500000</v>
      </c>
      <c r="F7" s="60">
        <v>101652</v>
      </c>
      <c r="G7" s="60">
        <v>734528</v>
      </c>
      <c r="H7" s="60">
        <v>251292</v>
      </c>
      <c r="I7" s="60">
        <v>1087472</v>
      </c>
      <c r="J7" s="60">
        <v>1112145</v>
      </c>
      <c r="K7" s="60">
        <v>60838</v>
      </c>
      <c r="L7" s="60">
        <v>111627</v>
      </c>
      <c r="M7" s="60">
        <v>1284610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2372082</v>
      </c>
      <c r="W7" s="60">
        <v>1750000</v>
      </c>
      <c r="X7" s="60">
        <v>622082</v>
      </c>
      <c r="Y7" s="61">
        <v>35.55</v>
      </c>
      <c r="Z7" s="62">
        <v>3500000</v>
      </c>
    </row>
    <row r="8" spans="1:26" ht="13.5">
      <c r="A8" s="58" t="s">
        <v>34</v>
      </c>
      <c r="B8" s="19">
        <v>180319128</v>
      </c>
      <c r="C8" s="19">
        <v>0</v>
      </c>
      <c r="D8" s="59">
        <v>220433000</v>
      </c>
      <c r="E8" s="60">
        <v>220433000</v>
      </c>
      <c r="F8" s="60">
        <v>73007491</v>
      </c>
      <c r="G8" s="60">
        <v>1443509</v>
      </c>
      <c r="H8" s="60">
        <v>3643200</v>
      </c>
      <c r="I8" s="60">
        <v>78094200</v>
      </c>
      <c r="J8" s="60">
        <v>0</v>
      </c>
      <c r="K8" s="60">
        <v>60237800</v>
      </c>
      <c r="L8" s="60">
        <v>800000</v>
      </c>
      <c r="M8" s="60">
        <v>61037800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139132000</v>
      </c>
      <c r="W8" s="60">
        <v>110216500</v>
      </c>
      <c r="X8" s="60">
        <v>28915500</v>
      </c>
      <c r="Y8" s="61">
        <v>26.24</v>
      </c>
      <c r="Z8" s="62">
        <v>220433000</v>
      </c>
    </row>
    <row r="9" spans="1:26" ht="13.5">
      <c r="A9" s="58" t="s">
        <v>35</v>
      </c>
      <c r="B9" s="19">
        <v>50642633</v>
      </c>
      <c r="C9" s="19">
        <v>0</v>
      </c>
      <c r="D9" s="59">
        <v>31255574</v>
      </c>
      <c r="E9" s="60">
        <v>31255574</v>
      </c>
      <c r="F9" s="60">
        <v>18182669</v>
      </c>
      <c r="G9" s="60">
        <v>491707</v>
      </c>
      <c r="H9" s="60">
        <v>180753</v>
      </c>
      <c r="I9" s="60">
        <v>18855129</v>
      </c>
      <c r="J9" s="60">
        <v>7044456</v>
      </c>
      <c r="K9" s="60">
        <v>309667</v>
      </c>
      <c r="L9" s="60">
        <v>-84779</v>
      </c>
      <c r="M9" s="60">
        <v>7269344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26124473</v>
      </c>
      <c r="W9" s="60">
        <v>15627787</v>
      </c>
      <c r="X9" s="60">
        <v>10496686</v>
      </c>
      <c r="Y9" s="61">
        <v>67.17</v>
      </c>
      <c r="Z9" s="62">
        <v>31255574</v>
      </c>
    </row>
    <row r="10" spans="1:26" ht="25.5">
      <c r="A10" s="63" t="s">
        <v>277</v>
      </c>
      <c r="B10" s="64">
        <f>SUM(B5:B9)</f>
        <v>239598244</v>
      </c>
      <c r="C10" s="64">
        <f>SUM(C5:C9)</f>
        <v>0</v>
      </c>
      <c r="D10" s="65">
        <f aca="true" t="shared" si="0" ref="D10:Z10">SUM(D5:D9)</f>
        <v>258988574</v>
      </c>
      <c r="E10" s="66">
        <f t="shared" si="0"/>
        <v>258988574</v>
      </c>
      <c r="F10" s="66">
        <f t="shared" si="0"/>
        <v>91391305</v>
      </c>
      <c r="G10" s="66">
        <f t="shared" si="0"/>
        <v>2773368</v>
      </c>
      <c r="H10" s="66">
        <f t="shared" si="0"/>
        <v>4130997</v>
      </c>
      <c r="I10" s="66">
        <f t="shared" si="0"/>
        <v>98295670</v>
      </c>
      <c r="J10" s="66">
        <f t="shared" si="0"/>
        <v>8292232</v>
      </c>
      <c r="K10" s="66">
        <f t="shared" si="0"/>
        <v>61302454</v>
      </c>
      <c r="L10" s="66">
        <f t="shared" si="0"/>
        <v>835798</v>
      </c>
      <c r="M10" s="66">
        <f t="shared" si="0"/>
        <v>70430484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168726154</v>
      </c>
      <c r="W10" s="66">
        <f t="shared" si="0"/>
        <v>129494287</v>
      </c>
      <c r="X10" s="66">
        <f t="shared" si="0"/>
        <v>39231867</v>
      </c>
      <c r="Y10" s="67">
        <f>+IF(W10&lt;&gt;0,(X10/W10)*100,0)</f>
        <v>30.296214534931572</v>
      </c>
      <c r="Z10" s="68">
        <f t="shared" si="0"/>
        <v>258988574</v>
      </c>
    </row>
    <row r="11" spans="1:26" ht="13.5">
      <c r="A11" s="58" t="s">
        <v>37</v>
      </c>
      <c r="B11" s="19">
        <v>153171661</v>
      </c>
      <c r="C11" s="19">
        <v>0</v>
      </c>
      <c r="D11" s="59">
        <v>159201296</v>
      </c>
      <c r="E11" s="60">
        <v>159201296</v>
      </c>
      <c r="F11" s="60">
        <v>13378631</v>
      </c>
      <c r="G11" s="60">
        <v>13756266</v>
      </c>
      <c r="H11" s="60">
        <v>13613800</v>
      </c>
      <c r="I11" s="60">
        <v>40748697</v>
      </c>
      <c r="J11" s="60">
        <v>12996666</v>
      </c>
      <c r="K11" s="60">
        <v>13600404</v>
      </c>
      <c r="L11" s="60">
        <v>13624110</v>
      </c>
      <c r="M11" s="60">
        <v>40221180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80969877</v>
      </c>
      <c r="W11" s="60">
        <v>79600648</v>
      </c>
      <c r="X11" s="60">
        <v>1369229</v>
      </c>
      <c r="Y11" s="61">
        <v>1.72</v>
      </c>
      <c r="Z11" s="62">
        <v>159201296</v>
      </c>
    </row>
    <row r="12" spans="1:26" ht="13.5">
      <c r="A12" s="58" t="s">
        <v>38</v>
      </c>
      <c r="B12" s="19">
        <v>7989001</v>
      </c>
      <c r="C12" s="19">
        <v>0</v>
      </c>
      <c r="D12" s="59">
        <v>9353167</v>
      </c>
      <c r="E12" s="60">
        <v>9353167</v>
      </c>
      <c r="F12" s="60">
        <v>680583</v>
      </c>
      <c r="G12" s="60">
        <v>699351</v>
      </c>
      <c r="H12" s="60">
        <v>682964</v>
      </c>
      <c r="I12" s="60">
        <v>2062898</v>
      </c>
      <c r="J12" s="60">
        <v>729874</v>
      </c>
      <c r="K12" s="60">
        <v>715053</v>
      </c>
      <c r="L12" s="60">
        <v>687309</v>
      </c>
      <c r="M12" s="60">
        <v>2132236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4195134</v>
      </c>
      <c r="W12" s="60">
        <v>4676584</v>
      </c>
      <c r="X12" s="60">
        <v>-481450</v>
      </c>
      <c r="Y12" s="61">
        <v>-10.29</v>
      </c>
      <c r="Z12" s="62">
        <v>9353167</v>
      </c>
    </row>
    <row r="13" spans="1:26" ht="13.5">
      <c r="A13" s="58" t="s">
        <v>278</v>
      </c>
      <c r="B13" s="19">
        <v>13512111</v>
      </c>
      <c r="C13" s="19">
        <v>0</v>
      </c>
      <c r="D13" s="59">
        <v>8887000</v>
      </c>
      <c r="E13" s="60">
        <v>8887000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4443500</v>
      </c>
      <c r="X13" s="60">
        <v>-4443500</v>
      </c>
      <c r="Y13" s="61">
        <v>-100</v>
      </c>
      <c r="Z13" s="62">
        <v>8887000</v>
      </c>
    </row>
    <row r="14" spans="1:26" ht="13.5">
      <c r="A14" s="58" t="s">
        <v>40</v>
      </c>
      <c r="B14" s="19">
        <v>729083</v>
      </c>
      <c r="C14" s="19">
        <v>0</v>
      </c>
      <c r="D14" s="59">
        <v>3696000</v>
      </c>
      <c r="E14" s="60">
        <v>3696000</v>
      </c>
      <c r="F14" s="60">
        <v>0</v>
      </c>
      <c r="G14" s="60">
        <v>0</v>
      </c>
      <c r="H14" s="60">
        <v>253721</v>
      </c>
      <c r="I14" s="60">
        <v>253721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253721</v>
      </c>
      <c r="W14" s="60">
        <v>1848000</v>
      </c>
      <c r="X14" s="60">
        <v>-1594279</v>
      </c>
      <c r="Y14" s="61">
        <v>-86.27</v>
      </c>
      <c r="Z14" s="62">
        <v>3696000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4394200</v>
      </c>
      <c r="E16" s="60">
        <v>4394200</v>
      </c>
      <c r="F16" s="60">
        <v>0</v>
      </c>
      <c r="G16" s="60">
        <v>1200001</v>
      </c>
      <c r="H16" s="60">
        <v>0</v>
      </c>
      <c r="I16" s="60">
        <v>1200001</v>
      </c>
      <c r="J16" s="60">
        <v>0</v>
      </c>
      <c r="K16" s="60">
        <v>997099</v>
      </c>
      <c r="L16" s="60">
        <v>0</v>
      </c>
      <c r="M16" s="60">
        <v>997099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2197100</v>
      </c>
      <c r="W16" s="60">
        <v>2197100</v>
      </c>
      <c r="X16" s="60">
        <v>0</v>
      </c>
      <c r="Y16" s="61">
        <v>0</v>
      </c>
      <c r="Z16" s="62">
        <v>4394200</v>
      </c>
    </row>
    <row r="17" spans="1:26" ht="13.5">
      <c r="A17" s="58" t="s">
        <v>43</v>
      </c>
      <c r="B17" s="19">
        <v>99333951</v>
      </c>
      <c r="C17" s="19">
        <v>0</v>
      </c>
      <c r="D17" s="59">
        <v>68096910</v>
      </c>
      <c r="E17" s="60">
        <v>68096910</v>
      </c>
      <c r="F17" s="60">
        <v>6846869</v>
      </c>
      <c r="G17" s="60">
        <v>6162388</v>
      </c>
      <c r="H17" s="60">
        <v>9351189</v>
      </c>
      <c r="I17" s="60">
        <v>22360446</v>
      </c>
      <c r="J17" s="60">
        <v>5478486</v>
      </c>
      <c r="K17" s="60">
        <v>3988853</v>
      </c>
      <c r="L17" s="60">
        <v>10043716</v>
      </c>
      <c r="M17" s="60">
        <v>19511055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41871501</v>
      </c>
      <c r="W17" s="60">
        <v>34048455</v>
      </c>
      <c r="X17" s="60">
        <v>7823046</v>
      </c>
      <c r="Y17" s="61">
        <v>22.98</v>
      </c>
      <c r="Z17" s="62">
        <v>68096910</v>
      </c>
    </row>
    <row r="18" spans="1:26" ht="13.5">
      <c r="A18" s="70" t="s">
        <v>44</v>
      </c>
      <c r="B18" s="71">
        <f>SUM(B11:B17)</f>
        <v>274735807</v>
      </c>
      <c r="C18" s="71">
        <f>SUM(C11:C17)</f>
        <v>0</v>
      </c>
      <c r="D18" s="72">
        <f aca="true" t="shared" si="1" ref="D18:Z18">SUM(D11:D17)</f>
        <v>253628573</v>
      </c>
      <c r="E18" s="73">
        <f t="shared" si="1"/>
        <v>253628573</v>
      </c>
      <c r="F18" s="73">
        <f t="shared" si="1"/>
        <v>20906083</v>
      </c>
      <c r="G18" s="73">
        <f t="shared" si="1"/>
        <v>21818006</v>
      </c>
      <c r="H18" s="73">
        <f t="shared" si="1"/>
        <v>23901674</v>
      </c>
      <c r="I18" s="73">
        <f t="shared" si="1"/>
        <v>66625763</v>
      </c>
      <c r="J18" s="73">
        <f t="shared" si="1"/>
        <v>19205026</v>
      </c>
      <c r="K18" s="73">
        <f t="shared" si="1"/>
        <v>19301409</v>
      </c>
      <c r="L18" s="73">
        <f t="shared" si="1"/>
        <v>24355135</v>
      </c>
      <c r="M18" s="73">
        <f t="shared" si="1"/>
        <v>62861570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129487333</v>
      </c>
      <c r="W18" s="73">
        <f t="shared" si="1"/>
        <v>126814287</v>
      </c>
      <c r="X18" s="73">
        <f t="shared" si="1"/>
        <v>2673046</v>
      </c>
      <c r="Y18" s="67">
        <f>+IF(W18&lt;&gt;0,(X18/W18)*100,0)</f>
        <v>2.1078429435951485</v>
      </c>
      <c r="Z18" s="74">
        <f t="shared" si="1"/>
        <v>253628573</v>
      </c>
    </row>
    <row r="19" spans="1:26" ht="13.5">
      <c r="A19" s="70" t="s">
        <v>45</v>
      </c>
      <c r="B19" s="75">
        <f>+B10-B18</f>
        <v>-35137563</v>
      </c>
      <c r="C19" s="75">
        <f>+C10-C18</f>
        <v>0</v>
      </c>
      <c r="D19" s="76">
        <f aca="true" t="shared" si="2" ref="D19:Z19">+D10-D18</f>
        <v>5360001</v>
      </c>
      <c r="E19" s="77">
        <f t="shared" si="2"/>
        <v>5360001</v>
      </c>
      <c r="F19" s="77">
        <f t="shared" si="2"/>
        <v>70485222</v>
      </c>
      <c r="G19" s="77">
        <f t="shared" si="2"/>
        <v>-19044638</v>
      </c>
      <c r="H19" s="77">
        <f t="shared" si="2"/>
        <v>-19770677</v>
      </c>
      <c r="I19" s="77">
        <f t="shared" si="2"/>
        <v>31669907</v>
      </c>
      <c r="J19" s="77">
        <f t="shared" si="2"/>
        <v>-10912794</v>
      </c>
      <c r="K19" s="77">
        <f t="shared" si="2"/>
        <v>42001045</v>
      </c>
      <c r="L19" s="77">
        <f t="shared" si="2"/>
        <v>-23519337</v>
      </c>
      <c r="M19" s="77">
        <f t="shared" si="2"/>
        <v>7568914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39238821</v>
      </c>
      <c r="W19" s="77">
        <f>IF(E10=E18,0,W10-W18)</f>
        <v>2680000</v>
      </c>
      <c r="X19" s="77">
        <f t="shared" si="2"/>
        <v>36558821</v>
      </c>
      <c r="Y19" s="78">
        <f>+IF(W19&lt;&gt;0,(X19/W19)*100,0)</f>
        <v>1364.1351119402987</v>
      </c>
      <c r="Z19" s="79">
        <f t="shared" si="2"/>
        <v>5360001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-35137563</v>
      </c>
      <c r="C22" s="86">
        <f>SUM(C19:C21)</f>
        <v>0</v>
      </c>
      <c r="D22" s="87">
        <f aca="true" t="shared" si="3" ref="D22:Z22">SUM(D19:D21)</f>
        <v>5360001</v>
      </c>
      <c r="E22" s="88">
        <f t="shared" si="3"/>
        <v>5360001</v>
      </c>
      <c r="F22" s="88">
        <f t="shared" si="3"/>
        <v>70485222</v>
      </c>
      <c r="G22" s="88">
        <f t="shared" si="3"/>
        <v>-19044638</v>
      </c>
      <c r="H22" s="88">
        <f t="shared" si="3"/>
        <v>-19770677</v>
      </c>
      <c r="I22" s="88">
        <f t="shared" si="3"/>
        <v>31669907</v>
      </c>
      <c r="J22" s="88">
        <f t="shared" si="3"/>
        <v>-10912794</v>
      </c>
      <c r="K22" s="88">
        <f t="shared" si="3"/>
        <v>42001045</v>
      </c>
      <c r="L22" s="88">
        <f t="shared" si="3"/>
        <v>-23519337</v>
      </c>
      <c r="M22" s="88">
        <f t="shared" si="3"/>
        <v>7568914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39238821</v>
      </c>
      <c r="W22" s="88">
        <f t="shared" si="3"/>
        <v>2680000</v>
      </c>
      <c r="X22" s="88">
        <f t="shared" si="3"/>
        <v>36558821</v>
      </c>
      <c r="Y22" s="89">
        <f>+IF(W22&lt;&gt;0,(X22/W22)*100,0)</f>
        <v>1364.1351119402987</v>
      </c>
      <c r="Z22" s="90">
        <f t="shared" si="3"/>
        <v>5360001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-35137563</v>
      </c>
      <c r="C24" s="75">
        <f>SUM(C22:C23)</f>
        <v>0</v>
      </c>
      <c r="D24" s="76">
        <f aca="true" t="shared" si="4" ref="D24:Z24">SUM(D22:D23)</f>
        <v>5360001</v>
      </c>
      <c r="E24" s="77">
        <f t="shared" si="4"/>
        <v>5360001</v>
      </c>
      <c r="F24" s="77">
        <f t="shared" si="4"/>
        <v>70485222</v>
      </c>
      <c r="G24" s="77">
        <f t="shared" si="4"/>
        <v>-19044638</v>
      </c>
      <c r="H24" s="77">
        <f t="shared" si="4"/>
        <v>-19770677</v>
      </c>
      <c r="I24" s="77">
        <f t="shared" si="4"/>
        <v>31669907</v>
      </c>
      <c r="J24" s="77">
        <f t="shared" si="4"/>
        <v>-10912794</v>
      </c>
      <c r="K24" s="77">
        <f t="shared" si="4"/>
        <v>42001045</v>
      </c>
      <c r="L24" s="77">
        <f t="shared" si="4"/>
        <v>-23519337</v>
      </c>
      <c r="M24" s="77">
        <f t="shared" si="4"/>
        <v>7568914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39238821</v>
      </c>
      <c r="W24" s="77">
        <f t="shared" si="4"/>
        <v>2680000</v>
      </c>
      <c r="X24" s="77">
        <f t="shared" si="4"/>
        <v>36558821</v>
      </c>
      <c r="Y24" s="78">
        <f>+IF(W24&lt;&gt;0,(X24/W24)*100,0)</f>
        <v>1364.1351119402987</v>
      </c>
      <c r="Z24" s="79">
        <f t="shared" si="4"/>
        <v>5360001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7898836</v>
      </c>
      <c r="C27" s="22">
        <v>0</v>
      </c>
      <c r="D27" s="99">
        <v>5360000</v>
      </c>
      <c r="E27" s="100">
        <v>5360000</v>
      </c>
      <c r="F27" s="100">
        <v>1180593</v>
      </c>
      <c r="G27" s="100">
        <v>2098888</v>
      </c>
      <c r="H27" s="100">
        <v>0</v>
      </c>
      <c r="I27" s="100">
        <v>3279481</v>
      </c>
      <c r="J27" s="100">
        <v>447419</v>
      </c>
      <c r="K27" s="100">
        <v>0</v>
      </c>
      <c r="L27" s="100">
        <v>1014019</v>
      </c>
      <c r="M27" s="100">
        <v>1461438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4740919</v>
      </c>
      <c r="W27" s="100">
        <v>2680000</v>
      </c>
      <c r="X27" s="100">
        <v>2060919</v>
      </c>
      <c r="Y27" s="101">
        <v>76.9</v>
      </c>
      <c r="Z27" s="102">
        <v>5360000</v>
      </c>
    </row>
    <row r="28" spans="1:26" ht="13.5">
      <c r="A28" s="103" t="s">
        <v>46</v>
      </c>
      <c r="B28" s="19">
        <v>0</v>
      </c>
      <c r="C28" s="19">
        <v>0</v>
      </c>
      <c r="D28" s="59">
        <v>5360000</v>
      </c>
      <c r="E28" s="60">
        <v>5360000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2680000</v>
      </c>
      <c r="X28" s="60">
        <v>-2680000</v>
      </c>
      <c r="Y28" s="61">
        <v>-100</v>
      </c>
      <c r="Z28" s="62">
        <v>5360000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7898836</v>
      </c>
      <c r="C31" s="19">
        <v>0</v>
      </c>
      <c r="D31" s="59">
        <v>0</v>
      </c>
      <c r="E31" s="60">
        <v>0</v>
      </c>
      <c r="F31" s="60">
        <v>1180593</v>
      </c>
      <c r="G31" s="60">
        <v>2098888</v>
      </c>
      <c r="H31" s="60">
        <v>0</v>
      </c>
      <c r="I31" s="60">
        <v>3279481</v>
      </c>
      <c r="J31" s="60">
        <v>447419</v>
      </c>
      <c r="K31" s="60">
        <v>0</v>
      </c>
      <c r="L31" s="60">
        <v>1014019</v>
      </c>
      <c r="M31" s="60">
        <v>1461438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4740919</v>
      </c>
      <c r="W31" s="60">
        <v>0</v>
      </c>
      <c r="X31" s="60">
        <v>4740919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7898836</v>
      </c>
      <c r="C32" s="22">
        <f>SUM(C28:C31)</f>
        <v>0</v>
      </c>
      <c r="D32" s="99">
        <f aca="true" t="shared" si="5" ref="D32:Z32">SUM(D28:D31)</f>
        <v>5360000</v>
      </c>
      <c r="E32" s="100">
        <f t="shared" si="5"/>
        <v>5360000</v>
      </c>
      <c r="F32" s="100">
        <f t="shared" si="5"/>
        <v>1180593</v>
      </c>
      <c r="G32" s="100">
        <f t="shared" si="5"/>
        <v>2098888</v>
      </c>
      <c r="H32" s="100">
        <f t="shared" si="5"/>
        <v>0</v>
      </c>
      <c r="I32" s="100">
        <f t="shared" si="5"/>
        <v>3279481</v>
      </c>
      <c r="J32" s="100">
        <f t="shared" si="5"/>
        <v>447419</v>
      </c>
      <c r="K32" s="100">
        <f t="shared" si="5"/>
        <v>0</v>
      </c>
      <c r="L32" s="100">
        <f t="shared" si="5"/>
        <v>1014019</v>
      </c>
      <c r="M32" s="100">
        <f t="shared" si="5"/>
        <v>1461438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4740919</v>
      </c>
      <c r="W32" s="100">
        <f t="shared" si="5"/>
        <v>2680000</v>
      </c>
      <c r="X32" s="100">
        <f t="shared" si="5"/>
        <v>2060919</v>
      </c>
      <c r="Y32" s="101">
        <f>+IF(W32&lt;&gt;0,(X32/W32)*100,0)</f>
        <v>76.89996268656716</v>
      </c>
      <c r="Z32" s="102">
        <f t="shared" si="5"/>
        <v>5360000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94349277</v>
      </c>
      <c r="C35" s="19">
        <v>0</v>
      </c>
      <c r="D35" s="59">
        <v>73449000</v>
      </c>
      <c r="E35" s="60">
        <v>73449000</v>
      </c>
      <c r="F35" s="60">
        <v>36633367</v>
      </c>
      <c r="G35" s="60">
        <v>140532070</v>
      </c>
      <c r="H35" s="60">
        <v>115279996</v>
      </c>
      <c r="I35" s="60">
        <v>115279996</v>
      </c>
      <c r="J35" s="60">
        <v>105771843</v>
      </c>
      <c r="K35" s="60">
        <v>146609969</v>
      </c>
      <c r="L35" s="60">
        <v>122908940</v>
      </c>
      <c r="M35" s="60">
        <v>122908940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122908940</v>
      </c>
      <c r="W35" s="60">
        <v>36724500</v>
      </c>
      <c r="X35" s="60">
        <v>86184440</v>
      </c>
      <c r="Y35" s="61">
        <v>234.68</v>
      </c>
      <c r="Z35" s="62">
        <v>73449000</v>
      </c>
    </row>
    <row r="36" spans="1:26" ht="13.5">
      <c r="A36" s="58" t="s">
        <v>57</v>
      </c>
      <c r="B36" s="19">
        <v>93925516</v>
      </c>
      <c r="C36" s="19">
        <v>0</v>
      </c>
      <c r="D36" s="59">
        <v>79546000</v>
      </c>
      <c r="E36" s="60">
        <v>79546000</v>
      </c>
      <c r="F36" s="60">
        <v>64649456</v>
      </c>
      <c r="G36" s="60">
        <v>89046977</v>
      </c>
      <c r="H36" s="60">
        <v>89034922</v>
      </c>
      <c r="I36" s="60">
        <v>89034922</v>
      </c>
      <c r="J36" s="60">
        <v>89034922</v>
      </c>
      <c r="K36" s="60">
        <v>91684732</v>
      </c>
      <c r="L36" s="60">
        <v>92698751</v>
      </c>
      <c r="M36" s="60">
        <v>92698751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92698751</v>
      </c>
      <c r="W36" s="60">
        <v>39773000</v>
      </c>
      <c r="X36" s="60">
        <v>52925751</v>
      </c>
      <c r="Y36" s="61">
        <v>133.07</v>
      </c>
      <c r="Z36" s="62">
        <v>79546000</v>
      </c>
    </row>
    <row r="37" spans="1:26" ht="13.5">
      <c r="A37" s="58" t="s">
        <v>58</v>
      </c>
      <c r="B37" s="19">
        <v>33266035</v>
      </c>
      <c r="C37" s="19">
        <v>0</v>
      </c>
      <c r="D37" s="59">
        <v>22321000</v>
      </c>
      <c r="E37" s="60">
        <v>22321000</v>
      </c>
      <c r="F37" s="60">
        <v>18077992</v>
      </c>
      <c r="G37" s="60">
        <v>18753917</v>
      </c>
      <c r="H37" s="60">
        <v>4053942</v>
      </c>
      <c r="I37" s="60">
        <v>4053942</v>
      </c>
      <c r="J37" s="60">
        <v>19535893</v>
      </c>
      <c r="K37" s="60">
        <v>18469371</v>
      </c>
      <c r="L37" s="60">
        <v>19557305</v>
      </c>
      <c r="M37" s="60">
        <v>19557305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19557305</v>
      </c>
      <c r="W37" s="60">
        <v>11160500</v>
      </c>
      <c r="X37" s="60">
        <v>8396805</v>
      </c>
      <c r="Y37" s="61">
        <v>75.24</v>
      </c>
      <c r="Z37" s="62">
        <v>22321000</v>
      </c>
    </row>
    <row r="38" spans="1:26" ht="13.5">
      <c r="A38" s="58" t="s">
        <v>59</v>
      </c>
      <c r="B38" s="19">
        <v>54839017</v>
      </c>
      <c r="C38" s="19">
        <v>0</v>
      </c>
      <c r="D38" s="59">
        <v>5529000</v>
      </c>
      <c r="E38" s="60">
        <v>5529000</v>
      </c>
      <c r="F38" s="60">
        <v>14511895</v>
      </c>
      <c r="G38" s="60">
        <v>61199396</v>
      </c>
      <c r="H38" s="60">
        <v>61199396</v>
      </c>
      <c r="I38" s="60">
        <v>61199396</v>
      </c>
      <c r="J38" s="60">
        <v>61199396</v>
      </c>
      <c r="K38" s="60">
        <v>61199396</v>
      </c>
      <c r="L38" s="60">
        <v>61199396</v>
      </c>
      <c r="M38" s="60">
        <v>61199396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61199396</v>
      </c>
      <c r="W38" s="60">
        <v>2764500</v>
      </c>
      <c r="X38" s="60">
        <v>58434896</v>
      </c>
      <c r="Y38" s="61">
        <v>2113.76</v>
      </c>
      <c r="Z38" s="62">
        <v>5529000</v>
      </c>
    </row>
    <row r="39" spans="1:26" ht="13.5">
      <c r="A39" s="58" t="s">
        <v>60</v>
      </c>
      <c r="B39" s="19">
        <v>100169741</v>
      </c>
      <c r="C39" s="19">
        <v>0</v>
      </c>
      <c r="D39" s="59">
        <v>125145000</v>
      </c>
      <c r="E39" s="60">
        <v>125145000</v>
      </c>
      <c r="F39" s="60">
        <v>68692936</v>
      </c>
      <c r="G39" s="60">
        <v>149625734</v>
      </c>
      <c r="H39" s="60">
        <v>139061580</v>
      </c>
      <c r="I39" s="60">
        <v>139061580</v>
      </c>
      <c r="J39" s="60">
        <v>114071476</v>
      </c>
      <c r="K39" s="60">
        <v>158625934</v>
      </c>
      <c r="L39" s="60">
        <v>134850990</v>
      </c>
      <c r="M39" s="60">
        <v>134850990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134850990</v>
      </c>
      <c r="W39" s="60">
        <v>62572500</v>
      </c>
      <c r="X39" s="60">
        <v>72278490</v>
      </c>
      <c r="Y39" s="61">
        <v>115.51</v>
      </c>
      <c r="Z39" s="62">
        <v>125145000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-7956740</v>
      </c>
      <c r="C42" s="19">
        <v>0</v>
      </c>
      <c r="D42" s="59">
        <v>5360500</v>
      </c>
      <c r="E42" s="60">
        <v>5360500</v>
      </c>
      <c r="F42" s="60">
        <v>-19837107</v>
      </c>
      <c r="G42" s="60">
        <v>113397310</v>
      </c>
      <c r="H42" s="60">
        <v>-19344891</v>
      </c>
      <c r="I42" s="60">
        <v>74215312</v>
      </c>
      <c r="J42" s="60">
        <v>-9124250</v>
      </c>
      <c r="K42" s="60">
        <v>41107592</v>
      </c>
      <c r="L42" s="60">
        <v>-23356876</v>
      </c>
      <c r="M42" s="60">
        <v>8626466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82841778</v>
      </c>
      <c r="W42" s="60">
        <v>2672900</v>
      </c>
      <c r="X42" s="60">
        <v>80168878</v>
      </c>
      <c r="Y42" s="61">
        <v>2999.32</v>
      </c>
      <c r="Z42" s="62">
        <v>5360500</v>
      </c>
    </row>
    <row r="43" spans="1:26" ht="13.5">
      <c r="A43" s="58" t="s">
        <v>63</v>
      </c>
      <c r="B43" s="19">
        <v>-5737989</v>
      </c>
      <c r="C43" s="19">
        <v>0</v>
      </c>
      <c r="D43" s="59">
        <v>-19633008</v>
      </c>
      <c r="E43" s="60">
        <v>-19633008</v>
      </c>
      <c r="F43" s="60">
        <v>-2002394</v>
      </c>
      <c r="G43" s="60">
        <v>25201</v>
      </c>
      <c r="H43" s="60">
        <v>12055</v>
      </c>
      <c r="I43" s="60">
        <v>-1965138</v>
      </c>
      <c r="J43" s="60">
        <v>0</v>
      </c>
      <c r="K43" s="60">
        <v>-7220</v>
      </c>
      <c r="L43" s="60">
        <v>-1014018</v>
      </c>
      <c r="M43" s="60">
        <v>-1021238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-2986376</v>
      </c>
      <c r="W43" s="60">
        <v>-10896504</v>
      </c>
      <c r="X43" s="60">
        <v>7910128</v>
      </c>
      <c r="Y43" s="61">
        <v>-72.59</v>
      </c>
      <c r="Z43" s="62">
        <v>-19633008</v>
      </c>
    </row>
    <row r="44" spans="1:26" ht="13.5">
      <c r="A44" s="58" t="s">
        <v>64</v>
      </c>
      <c r="B44" s="19">
        <v>-3166631</v>
      </c>
      <c r="C44" s="19">
        <v>0</v>
      </c>
      <c r="D44" s="59">
        <v>-3696000</v>
      </c>
      <c r="E44" s="60">
        <v>-3696000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-1848000</v>
      </c>
      <c r="X44" s="60">
        <v>1848000</v>
      </c>
      <c r="Y44" s="61">
        <v>-100</v>
      </c>
      <c r="Z44" s="62">
        <v>-3696000</v>
      </c>
    </row>
    <row r="45" spans="1:26" ht="13.5">
      <c r="A45" s="70" t="s">
        <v>65</v>
      </c>
      <c r="B45" s="22">
        <v>82652696</v>
      </c>
      <c r="C45" s="22">
        <v>0</v>
      </c>
      <c r="D45" s="99">
        <v>-60467508</v>
      </c>
      <c r="E45" s="100">
        <v>-60467508</v>
      </c>
      <c r="F45" s="100">
        <v>11180593</v>
      </c>
      <c r="G45" s="100">
        <v>124603104</v>
      </c>
      <c r="H45" s="100">
        <v>105270268</v>
      </c>
      <c r="I45" s="100">
        <v>105270268</v>
      </c>
      <c r="J45" s="100">
        <v>96146018</v>
      </c>
      <c r="K45" s="100">
        <v>137246390</v>
      </c>
      <c r="L45" s="100">
        <v>112875496</v>
      </c>
      <c r="M45" s="100">
        <v>112875496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112875496</v>
      </c>
      <c r="W45" s="100">
        <v>-52570604</v>
      </c>
      <c r="X45" s="100">
        <v>165446100</v>
      </c>
      <c r="Y45" s="101">
        <v>-314.71</v>
      </c>
      <c r="Z45" s="102">
        <v>-60467508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1890</v>
      </c>
      <c r="C49" s="52">
        <v>0</v>
      </c>
      <c r="D49" s="129">
        <v>270</v>
      </c>
      <c r="E49" s="54">
        <v>722842</v>
      </c>
      <c r="F49" s="54">
        <v>0</v>
      </c>
      <c r="G49" s="54">
        <v>0</v>
      </c>
      <c r="H49" s="54">
        <v>0</v>
      </c>
      <c r="I49" s="54">
        <v>69443</v>
      </c>
      <c r="J49" s="54">
        <v>0</v>
      </c>
      <c r="K49" s="54">
        <v>0</v>
      </c>
      <c r="L49" s="54">
        <v>0</v>
      </c>
      <c r="M49" s="54">
        <v>8999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1098399</v>
      </c>
      <c r="W49" s="54">
        <v>0</v>
      </c>
      <c r="X49" s="54">
        <v>0</v>
      </c>
      <c r="Y49" s="54">
        <v>1901843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934502</v>
      </c>
      <c r="C51" s="52">
        <v>0</v>
      </c>
      <c r="D51" s="129">
        <v>0</v>
      </c>
      <c r="E51" s="54">
        <v>163896</v>
      </c>
      <c r="F51" s="54">
        <v>0</v>
      </c>
      <c r="G51" s="54">
        <v>0</v>
      </c>
      <c r="H51" s="54">
        <v>0</v>
      </c>
      <c r="I51" s="54">
        <v>154248</v>
      </c>
      <c r="J51" s="54">
        <v>0</v>
      </c>
      <c r="K51" s="54">
        <v>0</v>
      </c>
      <c r="L51" s="54">
        <v>0</v>
      </c>
      <c r="M51" s="54">
        <v>361831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1614477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96.01347178259863</v>
      </c>
      <c r="H58" s="7">
        <f t="shared" si="6"/>
        <v>100</v>
      </c>
      <c r="I58" s="7">
        <f t="shared" si="6"/>
        <v>98.40421216908939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99.62363303902427</v>
      </c>
      <c r="W58" s="7">
        <f t="shared" si="6"/>
        <v>99.78947368421053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96.01347178259863</v>
      </c>
      <c r="H60" s="13">
        <f t="shared" si="7"/>
        <v>100</v>
      </c>
      <c r="I60" s="13">
        <f t="shared" si="7"/>
        <v>98.40421216908939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99.62363303902427</v>
      </c>
      <c r="W60" s="13">
        <f t="shared" si="7"/>
        <v>99.78947368421053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96.01347178259863</v>
      </c>
      <c r="H65" s="13">
        <f t="shared" si="7"/>
        <v>100</v>
      </c>
      <c r="I65" s="13">
        <f t="shared" si="7"/>
        <v>98.40421216908939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99.62363303902427</v>
      </c>
      <c r="W65" s="13">
        <f t="shared" si="7"/>
        <v>99.78947368421053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2972111</v>
      </c>
      <c r="C67" s="24"/>
      <c r="D67" s="25">
        <v>3800000</v>
      </c>
      <c r="E67" s="26">
        <v>3800000</v>
      </c>
      <c r="F67" s="26">
        <v>99493</v>
      </c>
      <c r="G67" s="26">
        <v>103624</v>
      </c>
      <c r="H67" s="26">
        <v>55752</v>
      </c>
      <c r="I67" s="26">
        <v>258869</v>
      </c>
      <c r="J67" s="26">
        <v>135631</v>
      </c>
      <c r="K67" s="26">
        <v>694149</v>
      </c>
      <c r="L67" s="26">
        <v>8950</v>
      </c>
      <c r="M67" s="26">
        <v>838730</v>
      </c>
      <c r="N67" s="26"/>
      <c r="O67" s="26"/>
      <c r="P67" s="26"/>
      <c r="Q67" s="26"/>
      <c r="R67" s="26"/>
      <c r="S67" s="26"/>
      <c r="T67" s="26"/>
      <c r="U67" s="26"/>
      <c r="V67" s="26">
        <v>1097599</v>
      </c>
      <c r="W67" s="26">
        <v>1900000</v>
      </c>
      <c r="X67" s="26"/>
      <c r="Y67" s="25"/>
      <c r="Z67" s="27">
        <v>3800000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2972111</v>
      </c>
      <c r="C69" s="19"/>
      <c r="D69" s="20">
        <v>3800000</v>
      </c>
      <c r="E69" s="21">
        <v>3800000</v>
      </c>
      <c r="F69" s="21">
        <v>99493</v>
      </c>
      <c r="G69" s="21">
        <v>103624</v>
      </c>
      <c r="H69" s="21">
        <v>55752</v>
      </c>
      <c r="I69" s="21">
        <v>258869</v>
      </c>
      <c r="J69" s="21">
        <v>135631</v>
      </c>
      <c r="K69" s="21">
        <v>694149</v>
      </c>
      <c r="L69" s="21">
        <v>8950</v>
      </c>
      <c r="M69" s="21">
        <v>838730</v>
      </c>
      <c r="N69" s="21"/>
      <c r="O69" s="21"/>
      <c r="P69" s="21"/>
      <c r="Q69" s="21"/>
      <c r="R69" s="21"/>
      <c r="S69" s="21"/>
      <c r="T69" s="21"/>
      <c r="U69" s="21"/>
      <c r="V69" s="21">
        <v>1097599</v>
      </c>
      <c r="W69" s="21">
        <v>1900000</v>
      </c>
      <c r="X69" s="21"/>
      <c r="Y69" s="20"/>
      <c r="Z69" s="23">
        <v>3800000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2972111</v>
      </c>
      <c r="C74" s="19"/>
      <c r="D74" s="20">
        <v>3800000</v>
      </c>
      <c r="E74" s="21">
        <v>3800000</v>
      </c>
      <c r="F74" s="21">
        <v>99493</v>
      </c>
      <c r="G74" s="21">
        <v>103624</v>
      </c>
      <c r="H74" s="21">
        <v>55752</v>
      </c>
      <c r="I74" s="21">
        <v>258869</v>
      </c>
      <c r="J74" s="21">
        <v>135631</v>
      </c>
      <c r="K74" s="21">
        <v>694149</v>
      </c>
      <c r="L74" s="21">
        <v>8950</v>
      </c>
      <c r="M74" s="21">
        <v>838730</v>
      </c>
      <c r="N74" s="21"/>
      <c r="O74" s="21"/>
      <c r="P74" s="21"/>
      <c r="Q74" s="21"/>
      <c r="R74" s="21"/>
      <c r="S74" s="21"/>
      <c r="T74" s="21"/>
      <c r="U74" s="21"/>
      <c r="V74" s="21">
        <v>1097599</v>
      </c>
      <c r="W74" s="21">
        <v>1900000</v>
      </c>
      <c r="X74" s="21"/>
      <c r="Y74" s="20"/>
      <c r="Z74" s="23">
        <v>3800000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2972111</v>
      </c>
      <c r="C76" s="32"/>
      <c r="D76" s="33">
        <v>3800000</v>
      </c>
      <c r="E76" s="34">
        <v>3800000</v>
      </c>
      <c r="F76" s="34">
        <v>99493</v>
      </c>
      <c r="G76" s="34">
        <v>99493</v>
      </c>
      <c r="H76" s="34">
        <v>55752</v>
      </c>
      <c r="I76" s="34">
        <v>254738</v>
      </c>
      <c r="J76" s="34">
        <v>135631</v>
      </c>
      <c r="K76" s="34">
        <v>694149</v>
      </c>
      <c r="L76" s="34">
        <v>8950</v>
      </c>
      <c r="M76" s="34">
        <v>838730</v>
      </c>
      <c r="N76" s="34"/>
      <c r="O76" s="34"/>
      <c r="P76" s="34"/>
      <c r="Q76" s="34"/>
      <c r="R76" s="34"/>
      <c r="S76" s="34"/>
      <c r="T76" s="34"/>
      <c r="U76" s="34"/>
      <c r="V76" s="34">
        <v>1093468</v>
      </c>
      <c r="W76" s="34">
        <v>1896000</v>
      </c>
      <c r="X76" s="34"/>
      <c r="Y76" s="33"/>
      <c r="Z76" s="35">
        <v>3800000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2972111</v>
      </c>
      <c r="C78" s="19"/>
      <c r="D78" s="20">
        <v>3800000</v>
      </c>
      <c r="E78" s="21">
        <v>3800000</v>
      </c>
      <c r="F78" s="21">
        <v>99493</v>
      </c>
      <c r="G78" s="21">
        <v>99493</v>
      </c>
      <c r="H78" s="21">
        <v>55752</v>
      </c>
      <c r="I78" s="21">
        <v>254738</v>
      </c>
      <c r="J78" s="21">
        <v>135631</v>
      </c>
      <c r="K78" s="21">
        <v>694149</v>
      </c>
      <c r="L78" s="21">
        <v>8950</v>
      </c>
      <c r="M78" s="21">
        <v>838730</v>
      </c>
      <c r="N78" s="21"/>
      <c r="O78" s="21"/>
      <c r="P78" s="21"/>
      <c r="Q78" s="21"/>
      <c r="R78" s="21"/>
      <c r="S78" s="21"/>
      <c r="T78" s="21"/>
      <c r="U78" s="21"/>
      <c r="V78" s="21">
        <v>1093468</v>
      </c>
      <c r="W78" s="21">
        <v>1896000</v>
      </c>
      <c r="X78" s="21"/>
      <c r="Y78" s="20"/>
      <c r="Z78" s="23">
        <v>3800000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2972111</v>
      </c>
      <c r="C83" s="19"/>
      <c r="D83" s="20">
        <v>3800000</v>
      </c>
      <c r="E83" s="21">
        <v>3800000</v>
      </c>
      <c r="F83" s="21">
        <v>99493</v>
      </c>
      <c r="G83" s="21">
        <v>99493</v>
      </c>
      <c r="H83" s="21">
        <v>55752</v>
      </c>
      <c r="I83" s="21">
        <v>254738</v>
      </c>
      <c r="J83" s="21">
        <v>135631</v>
      </c>
      <c r="K83" s="21">
        <v>694149</v>
      </c>
      <c r="L83" s="21">
        <v>8950</v>
      </c>
      <c r="M83" s="21">
        <v>838730</v>
      </c>
      <c r="N83" s="21"/>
      <c r="O83" s="21"/>
      <c r="P83" s="21"/>
      <c r="Q83" s="21"/>
      <c r="R83" s="21"/>
      <c r="S83" s="21"/>
      <c r="T83" s="21"/>
      <c r="U83" s="21"/>
      <c r="V83" s="21">
        <v>1093468</v>
      </c>
      <c r="W83" s="21">
        <v>1896000</v>
      </c>
      <c r="X83" s="21"/>
      <c r="Y83" s="20"/>
      <c r="Z83" s="23">
        <v>3800000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1565000</v>
      </c>
      <c r="F40" s="345">
        <f t="shared" si="9"/>
        <v>1565000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782500</v>
      </c>
      <c r="Y40" s="345">
        <f t="shared" si="9"/>
        <v>-782500</v>
      </c>
      <c r="Z40" s="336">
        <f>+IF(X40&lt;&gt;0,+(Y40/X40)*100,0)</f>
        <v>-100</v>
      </c>
      <c r="AA40" s="350">
        <f>SUM(AA41:AA49)</f>
        <v>1565000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1565000</v>
      </c>
      <c r="F49" s="53">
        <v>1565000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782500</v>
      </c>
      <c r="Y49" s="53">
        <v>-782500</v>
      </c>
      <c r="Z49" s="94">
        <v>-100</v>
      </c>
      <c r="AA49" s="95">
        <v>1565000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1565000</v>
      </c>
      <c r="F60" s="264">
        <f t="shared" si="14"/>
        <v>1565000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782500</v>
      </c>
      <c r="Y60" s="264">
        <f t="shared" si="14"/>
        <v>-782500</v>
      </c>
      <c r="Z60" s="337">
        <f>+IF(X60&lt;&gt;0,+(Y60/X60)*100,0)</f>
        <v>-100</v>
      </c>
      <c r="AA60" s="232">
        <f>+AA57+AA54+AA51+AA40+AA37+AA34+AA22+AA5</f>
        <v>1565000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198750495</v>
      </c>
      <c r="D5" s="153">
        <f>SUM(D6:D8)</f>
        <v>0</v>
      </c>
      <c r="E5" s="154">
        <f t="shared" si="0"/>
        <v>209267474</v>
      </c>
      <c r="F5" s="100">
        <f t="shared" si="0"/>
        <v>209267474</v>
      </c>
      <c r="G5" s="100">
        <f t="shared" si="0"/>
        <v>73147205</v>
      </c>
      <c r="H5" s="100">
        <f t="shared" si="0"/>
        <v>2335675</v>
      </c>
      <c r="I5" s="100">
        <f t="shared" si="0"/>
        <v>435819</v>
      </c>
      <c r="J5" s="100">
        <f t="shared" si="0"/>
        <v>75918699</v>
      </c>
      <c r="K5" s="100">
        <f t="shared" si="0"/>
        <v>959014</v>
      </c>
      <c r="L5" s="100">
        <f t="shared" si="0"/>
        <v>57849098</v>
      </c>
      <c r="M5" s="100">
        <f t="shared" si="0"/>
        <v>763408</v>
      </c>
      <c r="N5" s="100">
        <f t="shared" si="0"/>
        <v>59571520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135490219</v>
      </c>
      <c r="X5" s="100">
        <f t="shared" si="0"/>
        <v>104633737</v>
      </c>
      <c r="Y5" s="100">
        <f t="shared" si="0"/>
        <v>30856482</v>
      </c>
      <c r="Z5" s="137">
        <f>+IF(X5&lt;&gt;0,+(Y5/X5)*100,0)</f>
        <v>29.48999327052612</v>
      </c>
      <c r="AA5" s="153">
        <f>SUM(AA6:AA8)</f>
        <v>209267474</v>
      </c>
    </row>
    <row r="6" spans="1:27" ht="13.5">
      <c r="A6" s="138" t="s">
        <v>75</v>
      </c>
      <c r="B6" s="136"/>
      <c r="C6" s="155">
        <v>1067786</v>
      </c>
      <c r="D6" s="155"/>
      <c r="E6" s="156">
        <v>16104474</v>
      </c>
      <c r="F6" s="60">
        <v>16104474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8052237</v>
      </c>
      <c r="Y6" s="60">
        <v>-8052237</v>
      </c>
      <c r="Z6" s="140">
        <v>-100</v>
      </c>
      <c r="AA6" s="155">
        <v>16104474</v>
      </c>
    </row>
    <row r="7" spans="1:27" ht="13.5">
      <c r="A7" s="138" t="s">
        <v>76</v>
      </c>
      <c r="B7" s="136"/>
      <c r="C7" s="157">
        <v>194147971</v>
      </c>
      <c r="D7" s="157"/>
      <c r="E7" s="158">
        <v>190567000</v>
      </c>
      <c r="F7" s="159">
        <v>190567000</v>
      </c>
      <c r="G7" s="159">
        <v>72972898</v>
      </c>
      <c r="H7" s="159">
        <v>1806466</v>
      </c>
      <c r="I7" s="159">
        <v>262785</v>
      </c>
      <c r="J7" s="159">
        <v>75042149</v>
      </c>
      <c r="K7" s="159">
        <v>1135994</v>
      </c>
      <c r="L7" s="159">
        <v>57609648</v>
      </c>
      <c r="M7" s="159">
        <v>122775</v>
      </c>
      <c r="N7" s="159">
        <v>58868417</v>
      </c>
      <c r="O7" s="159"/>
      <c r="P7" s="159"/>
      <c r="Q7" s="159"/>
      <c r="R7" s="159"/>
      <c r="S7" s="159"/>
      <c r="T7" s="159"/>
      <c r="U7" s="159"/>
      <c r="V7" s="159"/>
      <c r="W7" s="159">
        <v>133910566</v>
      </c>
      <c r="X7" s="159">
        <v>95283500</v>
      </c>
      <c r="Y7" s="159">
        <v>38627066</v>
      </c>
      <c r="Z7" s="141">
        <v>40.54</v>
      </c>
      <c r="AA7" s="157">
        <v>190567000</v>
      </c>
    </row>
    <row r="8" spans="1:27" ht="13.5">
      <c r="A8" s="138" t="s">
        <v>77</v>
      </c>
      <c r="B8" s="136"/>
      <c r="C8" s="155">
        <v>3534738</v>
      </c>
      <c r="D8" s="155"/>
      <c r="E8" s="156">
        <v>2596000</v>
      </c>
      <c r="F8" s="60">
        <v>2596000</v>
      </c>
      <c r="G8" s="60">
        <v>174307</v>
      </c>
      <c r="H8" s="60">
        <v>529209</v>
      </c>
      <c r="I8" s="60">
        <v>173034</v>
      </c>
      <c r="J8" s="60">
        <v>876550</v>
      </c>
      <c r="K8" s="60">
        <v>-176980</v>
      </c>
      <c r="L8" s="60">
        <v>239450</v>
      </c>
      <c r="M8" s="60">
        <v>640633</v>
      </c>
      <c r="N8" s="60">
        <v>703103</v>
      </c>
      <c r="O8" s="60"/>
      <c r="P8" s="60"/>
      <c r="Q8" s="60"/>
      <c r="R8" s="60"/>
      <c r="S8" s="60"/>
      <c r="T8" s="60"/>
      <c r="U8" s="60"/>
      <c r="V8" s="60"/>
      <c r="W8" s="60">
        <v>1579653</v>
      </c>
      <c r="X8" s="60">
        <v>1298000</v>
      </c>
      <c r="Y8" s="60">
        <v>281653</v>
      </c>
      <c r="Z8" s="140">
        <v>21.7</v>
      </c>
      <c r="AA8" s="155">
        <v>2596000</v>
      </c>
    </row>
    <row r="9" spans="1:27" ht="13.5">
      <c r="A9" s="135" t="s">
        <v>78</v>
      </c>
      <c r="B9" s="136"/>
      <c r="C9" s="153">
        <f aca="true" t="shared" si="1" ref="C9:Y9">SUM(C10:C14)</f>
        <v>33665918</v>
      </c>
      <c r="D9" s="153">
        <f>SUM(D10:D14)</f>
        <v>0</v>
      </c>
      <c r="E9" s="154">
        <f t="shared" si="1"/>
        <v>49203000</v>
      </c>
      <c r="F9" s="100">
        <f t="shared" si="1"/>
        <v>49203000</v>
      </c>
      <c r="G9" s="100">
        <f t="shared" si="1"/>
        <v>18239895</v>
      </c>
      <c r="H9" s="100">
        <f t="shared" si="1"/>
        <v>33071</v>
      </c>
      <c r="I9" s="100">
        <f t="shared" si="1"/>
        <v>3691413</v>
      </c>
      <c r="J9" s="100">
        <f t="shared" si="1"/>
        <v>21964379</v>
      </c>
      <c r="K9" s="100">
        <f t="shared" si="1"/>
        <v>7289202</v>
      </c>
      <c r="L9" s="100">
        <f t="shared" si="1"/>
        <v>3100091</v>
      </c>
      <c r="M9" s="100">
        <f t="shared" si="1"/>
        <v>25802</v>
      </c>
      <c r="N9" s="100">
        <f t="shared" si="1"/>
        <v>10415095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32379474</v>
      </c>
      <c r="X9" s="100">
        <f t="shared" si="1"/>
        <v>24601500</v>
      </c>
      <c r="Y9" s="100">
        <f t="shared" si="1"/>
        <v>7777974</v>
      </c>
      <c r="Z9" s="137">
        <f>+IF(X9&lt;&gt;0,+(Y9/X9)*100,0)</f>
        <v>31.61585269190903</v>
      </c>
      <c r="AA9" s="153">
        <f>SUM(AA10:AA14)</f>
        <v>49203000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2107269</v>
      </c>
      <c r="D12" s="155"/>
      <c r="E12" s="156">
        <v>5697000</v>
      </c>
      <c r="F12" s="60">
        <v>5697000</v>
      </c>
      <c r="G12" s="60">
        <v>58495</v>
      </c>
      <c r="H12" s="60">
        <v>38360</v>
      </c>
      <c r="I12" s="60">
        <v>39213</v>
      </c>
      <c r="J12" s="60">
        <v>136068</v>
      </c>
      <c r="K12" s="60">
        <v>61570</v>
      </c>
      <c r="L12" s="60">
        <v>644927</v>
      </c>
      <c r="M12" s="60">
        <v>25442</v>
      </c>
      <c r="N12" s="60">
        <v>731939</v>
      </c>
      <c r="O12" s="60"/>
      <c r="P12" s="60"/>
      <c r="Q12" s="60"/>
      <c r="R12" s="60"/>
      <c r="S12" s="60"/>
      <c r="T12" s="60"/>
      <c r="U12" s="60"/>
      <c r="V12" s="60"/>
      <c r="W12" s="60">
        <v>868007</v>
      </c>
      <c r="X12" s="60">
        <v>2848500</v>
      </c>
      <c r="Y12" s="60">
        <v>-1980493</v>
      </c>
      <c r="Z12" s="140">
        <v>-69.53</v>
      </c>
      <c r="AA12" s="155">
        <v>5697000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31558649</v>
      </c>
      <c r="D14" s="157"/>
      <c r="E14" s="158">
        <v>43506000</v>
      </c>
      <c r="F14" s="159">
        <v>43506000</v>
      </c>
      <c r="G14" s="159">
        <v>18181400</v>
      </c>
      <c r="H14" s="159">
        <v>-5289</v>
      </c>
      <c r="I14" s="159">
        <v>3652200</v>
      </c>
      <c r="J14" s="159">
        <v>21828311</v>
      </c>
      <c r="K14" s="159">
        <v>7227632</v>
      </c>
      <c r="L14" s="159">
        <v>2455164</v>
      </c>
      <c r="M14" s="159">
        <v>360</v>
      </c>
      <c r="N14" s="159">
        <v>9683156</v>
      </c>
      <c r="O14" s="159"/>
      <c r="P14" s="159"/>
      <c r="Q14" s="159"/>
      <c r="R14" s="159"/>
      <c r="S14" s="159"/>
      <c r="T14" s="159"/>
      <c r="U14" s="159"/>
      <c r="V14" s="159"/>
      <c r="W14" s="159">
        <v>31511467</v>
      </c>
      <c r="X14" s="159">
        <v>21753000</v>
      </c>
      <c r="Y14" s="159">
        <v>9758467</v>
      </c>
      <c r="Z14" s="141">
        <v>44.86</v>
      </c>
      <c r="AA14" s="157">
        <v>43506000</v>
      </c>
    </row>
    <row r="15" spans="1:27" ht="13.5">
      <c r="A15" s="135" t="s">
        <v>84</v>
      </c>
      <c r="B15" s="142"/>
      <c r="C15" s="153">
        <f aca="true" t="shared" si="2" ref="C15:Y15">SUM(C16:C18)</f>
        <v>7181831</v>
      </c>
      <c r="D15" s="153">
        <f>SUM(D16:D18)</f>
        <v>0</v>
      </c>
      <c r="E15" s="154">
        <f t="shared" si="2"/>
        <v>518100</v>
      </c>
      <c r="F15" s="100">
        <f t="shared" si="2"/>
        <v>518100</v>
      </c>
      <c r="G15" s="100">
        <f t="shared" si="2"/>
        <v>4205</v>
      </c>
      <c r="H15" s="100">
        <f t="shared" si="2"/>
        <v>404622</v>
      </c>
      <c r="I15" s="100">
        <f t="shared" si="2"/>
        <v>3765</v>
      </c>
      <c r="J15" s="100">
        <f t="shared" si="2"/>
        <v>412592</v>
      </c>
      <c r="K15" s="100">
        <f t="shared" si="2"/>
        <v>44016</v>
      </c>
      <c r="L15" s="100">
        <f t="shared" si="2"/>
        <v>353265</v>
      </c>
      <c r="M15" s="100">
        <f t="shared" si="2"/>
        <v>46588</v>
      </c>
      <c r="N15" s="100">
        <f t="shared" si="2"/>
        <v>443869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856461</v>
      </c>
      <c r="X15" s="100">
        <f t="shared" si="2"/>
        <v>259050</v>
      </c>
      <c r="Y15" s="100">
        <f t="shared" si="2"/>
        <v>597411</v>
      </c>
      <c r="Z15" s="137">
        <f>+IF(X15&lt;&gt;0,+(Y15/X15)*100,0)</f>
        <v>230.61609727851766</v>
      </c>
      <c r="AA15" s="153">
        <f>SUM(AA16:AA18)</f>
        <v>518100</v>
      </c>
    </row>
    <row r="16" spans="1:27" ht="13.5">
      <c r="A16" s="138" t="s">
        <v>85</v>
      </c>
      <c r="B16" s="136"/>
      <c r="C16" s="155">
        <v>7181831</v>
      </c>
      <c r="D16" s="155"/>
      <c r="E16" s="156">
        <v>518100</v>
      </c>
      <c r="F16" s="60">
        <v>518100</v>
      </c>
      <c r="G16" s="60">
        <v>4205</v>
      </c>
      <c r="H16" s="60">
        <v>404622</v>
      </c>
      <c r="I16" s="60">
        <v>3765</v>
      </c>
      <c r="J16" s="60">
        <v>412592</v>
      </c>
      <c r="K16" s="60">
        <v>44016</v>
      </c>
      <c r="L16" s="60">
        <v>353265</v>
      </c>
      <c r="M16" s="60">
        <v>46588</v>
      </c>
      <c r="N16" s="60">
        <v>443869</v>
      </c>
      <c r="O16" s="60"/>
      <c r="P16" s="60"/>
      <c r="Q16" s="60"/>
      <c r="R16" s="60"/>
      <c r="S16" s="60"/>
      <c r="T16" s="60"/>
      <c r="U16" s="60"/>
      <c r="V16" s="60"/>
      <c r="W16" s="60">
        <v>856461</v>
      </c>
      <c r="X16" s="60">
        <v>259050</v>
      </c>
      <c r="Y16" s="60">
        <v>597411</v>
      </c>
      <c r="Z16" s="140">
        <v>230.62</v>
      </c>
      <c r="AA16" s="155">
        <v>518100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239598244</v>
      </c>
      <c r="D25" s="168">
        <f>+D5+D9+D15+D19+D24</f>
        <v>0</v>
      </c>
      <c r="E25" s="169">
        <f t="shared" si="4"/>
        <v>258988574</v>
      </c>
      <c r="F25" s="73">
        <f t="shared" si="4"/>
        <v>258988574</v>
      </c>
      <c r="G25" s="73">
        <f t="shared" si="4"/>
        <v>91391305</v>
      </c>
      <c r="H25" s="73">
        <f t="shared" si="4"/>
        <v>2773368</v>
      </c>
      <c r="I25" s="73">
        <f t="shared" si="4"/>
        <v>4130997</v>
      </c>
      <c r="J25" s="73">
        <f t="shared" si="4"/>
        <v>98295670</v>
      </c>
      <c r="K25" s="73">
        <f t="shared" si="4"/>
        <v>8292232</v>
      </c>
      <c r="L25" s="73">
        <f t="shared" si="4"/>
        <v>61302454</v>
      </c>
      <c r="M25" s="73">
        <f t="shared" si="4"/>
        <v>835798</v>
      </c>
      <c r="N25" s="73">
        <f t="shared" si="4"/>
        <v>70430484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168726154</v>
      </c>
      <c r="X25" s="73">
        <f t="shared" si="4"/>
        <v>129494287</v>
      </c>
      <c r="Y25" s="73">
        <f t="shared" si="4"/>
        <v>39231867</v>
      </c>
      <c r="Z25" s="170">
        <f>+IF(X25&lt;&gt;0,+(Y25/X25)*100,0)</f>
        <v>30.296214534931572</v>
      </c>
      <c r="AA25" s="168">
        <f>+AA5+AA9+AA15+AA19+AA24</f>
        <v>258988574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111583264</v>
      </c>
      <c r="D28" s="153">
        <f>SUM(D29:D31)</f>
        <v>0</v>
      </c>
      <c r="E28" s="154">
        <f t="shared" si="5"/>
        <v>90121727</v>
      </c>
      <c r="F28" s="100">
        <f t="shared" si="5"/>
        <v>90121727</v>
      </c>
      <c r="G28" s="100">
        <f t="shared" si="5"/>
        <v>7668470</v>
      </c>
      <c r="H28" s="100">
        <f t="shared" si="5"/>
        <v>8889267</v>
      </c>
      <c r="I28" s="100">
        <f t="shared" si="5"/>
        <v>5903795</v>
      </c>
      <c r="J28" s="100">
        <f t="shared" si="5"/>
        <v>22461532</v>
      </c>
      <c r="K28" s="100">
        <f t="shared" si="5"/>
        <v>6574698</v>
      </c>
      <c r="L28" s="100">
        <f t="shared" si="5"/>
        <v>7694647</v>
      </c>
      <c r="M28" s="100">
        <f t="shared" si="5"/>
        <v>8141608</v>
      </c>
      <c r="N28" s="100">
        <f t="shared" si="5"/>
        <v>22410953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44872485</v>
      </c>
      <c r="X28" s="100">
        <f t="shared" si="5"/>
        <v>45060865</v>
      </c>
      <c r="Y28" s="100">
        <f t="shared" si="5"/>
        <v>-188380</v>
      </c>
      <c r="Z28" s="137">
        <f>+IF(X28&lt;&gt;0,+(Y28/X28)*100,0)</f>
        <v>-0.4180567772056751</v>
      </c>
      <c r="AA28" s="153">
        <f>SUM(AA29:AA31)</f>
        <v>90121727</v>
      </c>
    </row>
    <row r="29" spans="1:27" ht="13.5">
      <c r="A29" s="138" t="s">
        <v>75</v>
      </c>
      <c r="B29" s="136"/>
      <c r="C29" s="155">
        <v>47530048</v>
      </c>
      <c r="D29" s="155"/>
      <c r="E29" s="156">
        <v>41495365</v>
      </c>
      <c r="F29" s="60">
        <v>41495365</v>
      </c>
      <c r="G29" s="60">
        <v>2242118</v>
      </c>
      <c r="H29" s="60">
        <v>3961093</v>
      </c>
      <c r="I29" s="60">
        <v>2814462</v>
      </c>
      <c r="J29" s="60">
        <v>9017673</v>
      </c>
      <c r="K29" s="60">
        <v>3076254</v>
      </c>
      <c r="L29" s="60">
        <v>4090767</v>
      </c>
      <c r="M29" s="60">
        <v>3621327</v>
      </c>
      <c r="N29" s="60">
        <v>10788348</v>
      </c>
      <c r="O29" s="60"/>
      <c r="P29" s="60"/>
      <c r="Q29" s="60"/>
      <c r="R29" s="60"/>
      <c r="S29" s="60"/>
      <c r="T29" s="60"/>
      <c r="U29" s="60"/>
      <c r="V29" s="60"/>
      <c r="W29" s="60">
        <v>19806021</v>
      </c>
      <c r="X29" s="60">
        <v>20747683</v>
      </c>
      <c r="Y29" s="60">
        <v>-941662</v>
      </c>
      <c r="Z29" s="140">
        <v>-4.54</v>
      </c>
      <c r="AA29" s="155">
        <v>41495365</v>
      </c>
    </row>
    <row r="30" spans="1:27" ht="13.5">
      <c r="A30" s="138" t="s">
        <v>76</v>
      </c>
      <c r="B30" s="136"/>
      <c r="C30" s="157">
        <v>29790883</v>
      </c>
      <c r="D30" s="157"/>
      <c r="E30" s="158">
        <v>17175507</v>
      </c>
      <c r="F30" s="159">
        <v>17175507</v>
      </c>
      <c r="G30" s="159">
        <v>1574221</v>
      </c>
      <c r="H30" s="159">
        <v>1920659</v>
      </c>
      <c r="I30" s="159">
        <v>1025319</v>
      </c>
      <c r="J30" s="159">
        <v>4520199</v>
      </c>
      <c r="K30" s="159">
        <v>1869073</v>
      </c>
      <c r="L30" s="159">
        <v>1832106</v>
      </c>
      <c r="M30" s="159">
        <v>1765497</v>
      </c>
      <c r="N30" s="159">
        <v>5466676</v>
      </c>
      <c r="O30" s="159"/>
      <c r="P30" s="159"/>
      <c r="Q30" s="159"/>
      <c r="R30" s="159"/>
      <c r="S30" s="159"/>
      <c r="T30" s="159"/>
      <c r="U30" s="159"/>
      <c r="V30" s="159"/>
      <c r="W30" s="159">
        <v>9986875</v>
      </c>
      <c r="X30" s="159">
        <v>8587754</v>
      </c>
      <c r="Y30" s="159">
        <v>1399121</v>
      </c>
      <c r="Z30" s="141">
        <v>16.29</v>
      </c>
      <c r="AA30" s="157">
        <v>17175507</v>
      </c>
    </row>
    <row r="31" spans="1:27" ht="13.5">
      <c r="A31" s="138" t="s">
        <v>77</v>
      </c>
      <c r="B31" s="136"/>
      <c r="C31" s="155">
        <v>34262333</v>
      </c>
      <c r="D31" s="155"/>
      <c r="E31" s="156">
        <v>31450855</v>
      </c>
      <c r="F31" s="60">
        <v>31450855</v>
      </c>
      <c r="G31" s="60">
        <v>3852131</v>
      </c>
      <c r="H31" s="60">
        <v>3007515</v>
      </c>
      <c r="I31" s="60">
        <v>2064014</v>
      </c>
      <c r="J31" s="60">
        <v>8923660</v>
      </c>
      <c r="K31" s="60">
        <v>1629371</v>
      </c>
      <c r="L31" s="60">
        <v>1771774</v>
      </c>
      <c r="M31" s="60">
        <v>2754784</v>
      </c>
      <c r="N31" s="60">
        <v>6155929</v>
      </c>
      <c r="O31" s="60"/>
      <c r="P31" s="60"/>
      <c r="Q31" s="60"/>
      <c r="R31" s="60"/>
      <c r="S31" s="60"/>
      <c r="T31" s="60"/>
      <c r="U31" s="60"/>
      <c r="V31" s="60"/>
      <c r="W31" s="60">
        <v>15079589</v>
      </c>
      <c r="X31" s="60">
        <v>15725428</v>
      </c>
      <c r="Y31" s="60">
        <v>-645839</v>
      </c>
      <c r="Z31" s="140">
        <v>-4.11</v>
      </c>
      <c r="AA31" s="155">
        <v>31450855</v>
      </c>
    </row>
    <row r="32" spans="1:27" ht="13.5">
      <c r="A32" s="135" t="s">
        <v>78</v>
      </c>
      <c r="B32" s="136"/>
      <c r="C32" s="153">
        <f aca="true" t="shared" si="6" ref="C32:Y32">SUM(C33:C37)</f>
        <v>137441602</v>
      </c>
      <c r="D32" s="153">
        <f>SUM(D33:D37)</f>
        <v>0</v>
      </c>
      <c r="E32" s="154">
        <f t="shared" si="6"/>
        <v>138177877</v>
      </c>
      <c r="F32" s="100">
        <f t="shared" si="6"/>
        <v>138177877</v>
      </c>
      <c r="G32" s="100">
        <f t="shared" si="6"/>
        <v>12053026</v>
      </c>
      <c r="H32" s="100">
        <f t="shared" si="6"/>
        <v>11767178</v>
      </c>
      <c r="I32" s="100">
        <f t="shared" si="6"/>
        <v>14911726</v>
      </c>
      <c r="J32" s="100">
        <f t="shared" si="6"/>
        <v>38731930</v>
      </c>
      <c r="K32" s="100">
        <f t="shared" si="6"/>
        <v>11113396</v>
      </c>
      <c r="L32" s="100">
        <f t="shared" si="6"/>
        <v>10516967</v>
      </c>
      <c r="M32" s="100">
        <f t="shared" si="6"/>
        <v>14742047</v>
      </c>
      <c r="N32" s="100">
        <f t="shared" si="6"/>
        <v>36372410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75104340</v>
      </c>
      <c r="X32" s="100">
        <f t="shared" si="6"/>
        <v>69088939</v>
      </c>
      <c r="Y32" s="100">
        <f t="shared" si="6"/>
        <v>6015401</v>
      </c>
      <c r="Z32" s="137">
        <f>+IF(X32&lt;&gt;0,+(Y32/X32)*100,0)</f>
        <v>8.706749715754066</v>
      </c>
      <c r="AA32" s="153">
        <f>SUM(AA33:AA37)</f>
        <v>138177877</v>
      </c>
    </row>
    <row r="33" spans="1:27" ht="13.5">
      <c r="A33" s="138" t="s">
        <v>79</v>
      </c>
      <c r="B33" s="136"/>
      <c r="C33" s="155">
        <v>21172399</v>
      </c>
      <c r="D33" s="155"/>
      <c r="E33" s="156">
        <v>3752554</v>
      </c>
      <c r="F33" s="60">
        <v>3752554</v>
      </c>
      <c r="G33" s="60">
        <v>1266987</v>
      </c>
      <c r="H33" s="60">
        <v>2625063</v>
      </c>
      <c r="I33" s="60">
        <v>1922742</v>
      </c>
      <c r="J33" s="60">
        <v>5814792</v>
      </c>
      <c r="K33" s="60">
        <v>2028619</v>
      </c>
      <c r="L33" s="60">
        <v>1760567</v>
      </c>
      <c r="M33" s="60">
        <v>3576173</v>
      </c>
      <c r="N33" s="60">
        <v>7365359</v>
      </c>
      <c r="O33" s="60"/>
      <c r="P33" s="60"/>
      <c r="Q33" s="60"/>
      <c r="R33" s="60"/>
      <c r="S33" s="60"/>
      <c r="T33" s="60"/>
      <c r="U33" s="60"/>
      <c r="V33" s="60"/>
      <c r="W33" s="60">
        <v>13180151</v>
      </c>
      <c r="X33" s="60">
        <v>1876277</v>
      </c>
      <c r="Y33" s="60">
        <v>11303874</v>
      </c>
      <c r="Z33" s="140">
        <v>602.46</v>
      </c>
      <c r="AA33" s="155">
        <v>3752554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60708032</v>
      </c>
      <c r="D35" s="155"/>
      <c r="E35" s="156">
        <v>14696592</v>
      </c>
      <c r="F35" s="60">
        <v>14696592</v>
      </c>
      <c r="G35" s="60">
        <v>4540193</v>
      </c>
      <c r="H35" s="60">
        <v>4573461</v>
      </c>
      <c r="I35" s="60">
        <v>4640433</v>
      </c>
      <c r="J35" s="60">
        <v>13754087</v>
      </c>
      <c r="K35" s="60">
        <v>4815848</v>
      </c>
      <c r="L35" s="60">
        <v>4478695</v>
      </c>
      <c r="M35" s="60">
        <v>4641861</v>
      </c>
      <c r="N35" s="60">
        <v>13936404</v>
      </c>
      <c r="O35" s="60"/>
      <c r="P35" s="60"/>
      <c r="Q35" s="60"/>
      <c r="R35" s="60"/>
      <c r="S35" s="60"/>
      <c r="T35" s="60"/>
      <c r="U35" s="60"/>
      <c r="V35" s="60"/>
      <c r="W35" s="60">
        <v>27690491</v>
      </c>
      <c r="X35" s="60">
        <v>7348296</v>
      </c>
      <c r="Y35" s="60">
        <v>20342195</v>
      </c>
      <c r="Z35" s="140">
        <v>276.83</v>
      </c>
      <c r="AA35" s="155">
        <v>14696592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55561171</v>
      </c>
      <c r="D37" s="157"/>
      <c r="E37" s="158">
        <v>119728731</v>
      </c>
      <c r="F37" s="159">
        <v>119728731</v>
      </c>
      <c r="G37" s="159">
        <v>6245846</v>
      </c>
      <c r="H37" s="159">
        <v>4568654</v>
      </c>
      <c r="I37" s="159">
        <v>8348551</v>
      </c>
      <c r="J37" s="159">
        <v>19163051</v>
      </c>
      <c r="K37" s="159">
        <v>4268929</v>
      </c>
      <c r="L37" s="159">
        <v>4277705</v>
      </c>
      <c r="M37" s="159">
        <v>6524013</v>
      </c>
      <c r="N37" s="159">
        <v>15070647</v>
      </c>
      <c r="O37" s="159"/>
      <c r="P37" s="159"/>
      <c r="Q37" s="159"/>
      <c r="R37" s="159"/>
      <c r="S37" s="159"/>
      <c r="T37" s="159"/>
      <c r="U37" s="159"/>
      <c r="V37" s="159"/>
      <c r="W37" s="159">
        <v>34233698</v>
      </c>
      <c r="X37" s="159">
        <v>59864366</v>
      </c>
      <c r="Y37" s="159">
        <v>-25630668</v>
      </c>
      <c r="Z37" s="141">
        <v>-42.81</v>
      </c>
      <c r="AA37" s="157">
        <v>119728731</v>
      </c>
    </row>
    <row r="38" spans="1:27" ht="13.5">
      <c r="A38" s="135" t="s">
        <v>84</v>
      </c>
      <c r="B38" s="142"/>
      <c r="C38" s="153">
        <f aca="true" t="shared" si="7" ref="C38:Y38">SUM(C39:C41)</f>
        <v>26465865</v>
      </c>
      <c r="D38" s="153">
        <f>SUM(D39:D41)</f>
        <v>0</v>
      </c>
      <c r="E38" s="154">
        <f t="shared" si="7"/>
        <v>25328969</v>
      </c>
      <c r="F38" s="100">
        <f t="shared" si="7"/>
        <v>25328969</v>
      </c>
      <c r="G38" s="100">
        <f t="shared" si="7"/>
        <v>1184587</v>
      </c>
      <c r="H38" s="100">
        <f t="shared" si="7"/>
        <v>1161561</v>
      </c>
      <c r="I38" s="100">
        <f t="shared" si="7"/>
        <v>3086153</v>
      </c>
      <c r="J38" s="100">
        <f t="shared" si="7"/>
        <v>5432301</v>
      </c>
      <c r="K38" s="100">
        <f t="shared" si="7"/>
        <v>1516932</v>
      </c>
      <c r="L38" s="100">
        <f t="shared" si="7"/>
        <v>1089795</v>
      </c>
      <c r="M38" s="100">
        <f t="shared" si="7"/>
        <v>1471480</v>
      </c>
      <c r="N38" s="100">
        <f t="shared" si="7"/>
        <v>4078207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9510508</v>
      </c>
      <c r="X38" s="100">
        <f t="shared" si="7"/>
        <v>12664485</v>
      </c>
      <c r="Y38" s="100">
        <f t="shared" si="7"/>
        <v>-3153977</v>
      </c>
      <c r="Z38" s="137">
        <f>+IF(X38&lt;&gt;0,+(Y38/X38)*100,0)</f>
        <v>-24.90410782594002</v>
      </c>
      <c r="AA38" s="153">
        <f>SUM(AA39:AA41)</f>
        <v>25328969</v>
      </c>
    </row>
    <row r="39" spans="1:27" ht="13.5">
      <c r="A39" s="138" t="s">
        <v>85</v>
      </c>
      <c r="B39" s="136"/>
      <c r="C39" s="155">
        <v>26465865</v>
      </c>
      <c r="D39" s="155"/>
      <c r="E39" s="156">
        <v>18573812</v>
      </c>
      <c r="F39" s="60">
        <v>18573812</v>
      </c>
      <c r="G39" s="60">
        <v>1184587</v>
      </c>
      <c r="H39" s="60">
        <v>1161561</v>
      </c>
      <c r="I39" s="60">
        <v>3086153</v>
      </c>
      <c r="J39" s="60">
        <v>5432301</v>
      </c>
      <c r="K39" s="60">
        <v>1516932</v>
      </c>
      <c r="L39" s="60">
        <v>1089795</v>
      </c>
      <c r="M39" s="60">
        <v>1471480</v>
      </c>
      <c r="N39" s="60">
        <v>4078207</v>
      </c>
      <c r="O39" s="60"/>
      <c r="P39" s="60"/>
      <c r="Q39" s="60"/>
      <c r="R39" s="60"/>
      <c r="S39" s="60"/>
      <c r="T39" s="60"/>
      <c r="U39" s="60"/>
      <c r="V39" s="60"/>
      <c r="W39" s="60">
        <v>9510508</v>
      </c>
      <c r="X39" s="60">
        <v>9286906</v>
      </c>
      <c r="Y39" s="60">
        <v>223602</v>
      </c>
      <c r="Z39" s="140">
        <v>2.41</v>
      </c>
      <c r="AA39" s="155">
        <v>18573812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>
        <v>6755157</v>
      </c>
      <c r="F41" s="60">
        <v>6755157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3377579</v>
      </c>
      <c r="Y41" s="60">
        <v>-3377579</v>
      </c>
      <c r="Z41" s="140">
        <v>-100</v>
      </c>
      <c r="AA41" s="155">
        <v>6755157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275490731</v>
      </c>
      <c r="D48" s="168">
        <f>+D28+D32+D38+D42+D47</f>
        <v>0</v>
      </c>
      <c r="E48" s="169">
        <f t="shared" si="9"/>
        <v>253628573</v>
      </c>
      <c r="F48" s="73">
        <f t="shared" si="9"/>
        <v>253628573</v>
      </c>
      <c r="G48" s="73">
        <f t="shared" si="9"/>
        <v>20906083</v>
      </c>
      <c r="H48" s="73">
        <f t="shared" si="9"/>
        <v>21818006</v>
      </c>
      <c r="I48" s="73">
        <f t="shared" si="9"/>
        <v>23901674</v>
      </c>
      <c r="J48" s="73">
        <f t="shared" si="9"/>
        <v>66625763</v>
      </c>
      <c r="K48" s="73">
        <f t="shared" si="9"/>
        <v>19205026</v>
      </c>
      <c r="L48" s="73">
        <f t="shared" si="9"/>
        <v>19301409</v>
      </c>
      <c r="M48" s="73">
        <f t="shared" si="9"/>
        <v>24355135</v>
      </c>
      <c r="N48" s="73">
        <f t="shared" si="9"/>
        <v>62861570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129487333</v>
      </c>
      <c r="X48" s="73">
        <f t="shared" si="9"/>
        <v>126814289</v>
      </c>
      <c r="Y48" s="73">
        <f t="shared" si="9"/>
        <v>2673044</v>
      </c>
      <c r="Z48" s="170">
        <f>+IF(X48&lt;&gt;0,+(Y48/X48)*100,0)</f>
        <v>2.107841333242818</v>
      </c>
      <c r="AA48" s="168">
        <f>+AA28+AA32+AA38+AA42+AA47</f>
        <v>253628573</v>
      </c>
    </row>
    <row r="49" spans="1:27" ht="13.5">
      <c r="A49" s="148" t="s">
        <v>49</v>
      </c>
      <c r="B49" s="149"/>
      <c r="C49" s="171">
        <f aca="true" t="shared" si="10" ref="C49:Y49">+C25-C48</f>
        <v>-35892487</v>
      </c>
      <c r="D49" s="171">
        <f>+D25-D48</f>
        <v>0</v>
      </c>
      <c r="E49" s="172">
        <f t="shared" si="10"/>
        <v>5360001</v>
      </c>
      <c r="F49" s="173">
        <f t="shared" si="10"/>
        <v>5360001</v>
      </c>
      <c r="G49" s="173">
        <f t="shared" si="10"/>
        <v>70485222</v>
      </c>
      <c r="H49" s="173">
        <f t="shared" si="10"/>
        <v>-19044638</v>
      </c>
      <c r="I49" s="173">
        <f t="shared" si="10"/>
        <v>-19770677</v>
      </c>
      <c r="J49" s="173">
        <f t="shared" si="10"/>
        <v>31669907</v>
      </c>
      <c r="K49" s="173">
        <f t="shared" si="10"/>
        <v>-10912794</v>
      </c>
      <c r="L49" s="173">
        <f t="shared" si="10"/>
        <v>42001045</v>
      </c>
      <c r="M49" s="173">
        <f t="shared" si="10"/>
        <v>-23519337</v>
      </c>
      <c r="N49" s="173">
        <f t="shared" si="10"/>
        <v>7568914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39238821</v>
      </c>
      <c r="X49" s="173">
        <f>IF(F25=F48,0,X25-X48)</f>
        <v>2679998</v>
      </c>
      <c r="Y49" s="173">
        <f t="shared" si="10"/>
        <v>36558823</v>
      </c>
      <c r="Z49" s="174">
        <f>+IF(X49&lt;&gt;0,+(Y49/X49)*100,0)</f>
        <v>1364.136204579257</v>
      </c>
      <c r="AA49" s="171">
        <f>+AA25-AA48</f>
        <v>5360001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2972111</v>
      </c>
      <c r="D11" s="155">
        <v>0</v>
      </c>
      <c r="E11" s="156">
        <v>3800000</v>
      </c>
      <c r="F11" s="60">
        <v>3800000</v>
      </c>
      <c r="G11" s="60">
        <v>99493</v>
      </c>
      <c r="H11" s="60">
        <v>103624</v>
      </c>
      <c r="I11" s="60">
        <v>55752</v>
      </c>
      <c r="J11" s="60">
        <v>258869</v>
      </c>
      <c r="K11" s="60">
        <v>135631</v>
      </c>
      <c r="L11" s="60">
        <v>694149</v>
      </c>
      <c r="M11" s="60">
        <v>8950</v>
      </c>
      <c r="N11" s="60">
        <v>838730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1097599</v>
      </c>
      <c r="X11" s="60">
        <v>1900000</v>
      </c>
      <c r="Y11" s="60">
        <v>-802401</v>
      </c>
      <c r="Z11" s="140">
        <v>-42.23</v>
      </c>
      <c r="AA11" s="155">
        <v>3800000</v>
      </c>
    </row>
    <row r="12" spans="1:27" ht="13.5">
      <c r="A12" s="183" t="s">
        <v>108</v>
      </c>
      <c r="B12" s="185"/>
      <c r="C12" s="155">
        <v>1709896</v>
      </c>
      <c r="D12" s="155">
        <v>0</v>
      </c>
      <c r="E12" s="156">
        <v>0</v>
      </c>
      <c r="F12" s="60">
        <v>0</v>
      </c>
      <c r="G12" s="60">
        <v>146991</v>
      </c>
      <c r="H12" s="60">
        <v>147943</v>
      </c>
      <c r="I12" s="60">
        <v>146116</v>
      </c>
      <c r="J12" s="60">
        <v>441050</v>
      </c>
      <c r="K12" s="60">
        <v>146901</v>
      </c>
      <c r="L12" s="60">
        <v>119936</v>
      </c>
      <c r="M12" s="60">
        <v>-145717</v>
      </c>
      <c r="N12" s="60">
        <v>121120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562170</v>
      </c>
      <c r="X12" s="60">
        <v>0</v>
      </c>
      <c r="Y12" s="60">
        <v>562170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5664372</v>
      </c>
      <c r="D13" s="155">
        <v>0</v>
      </c>
      <c r="E13" s="156">
        <v>3500000</v>
      </c>
      <c r="F13" s="60">
        <v>3500000</v>
      </c>
      <c r="G13" s="60">
        <v>101652</v>
      </c>
      <c r="H13" s="60">
        <v>734528</v>
      </c>
      <c r="I13" s="60">
        <v>251292</v>
      </c>
      <c r="J13" s="60">
        <v>1087472</v>
      </c>
      <c r="K13" s="60">
        <v>1112145</v>
      </c>
      <c r="L13" s="60">
        <v>60838</v>
      </c>
      <c r="M13" s="60">
        <v>111627</v>
      </c>
      <c r="N13" s="60">
        <v>1284610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2372082</v>
      </c>
      <c r="X13" s="60">
        <v>1750000</v>
      </c>
      <c r="Y13" s="60">
        <v>622082</v>
      </c>
      <c r="Z13" s="140">
        <v>35.55</v>
      </c>
      <c r="AA13" s="155">
        <v>3500000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182589</v>
      </c>
      <c r="D17" s="155">
        <v>0</v>
      </c>
      <c r="E17" s="156">
        <v>0</v>
      </c>
      <c r="F17" s="60">
        <v>0</v>
      </c>
      <c r="G17" s="60">
        <v>20718</v>
      </c>
      <c r="H17" s="60">
        <v>11510</v>
      </c>
      <c r="I17" s="60">
        <v>16382</v>
      </c>
      <c r="J17" s="60">
        <v>48610</v>
      </c>
      <c r="K17" s="60">
        <v>13813</v>
      </c>
      <c r="L17" s="60">
        <v>7631</v>
      </c>
      <c r="M17" s="60">
        <v>3638</v>
      </c>
      <c r="N17" s="60">
        <v>25082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73692</v>
      </c>
      <c r="X17" s="60">
        <v>0</v>
      </c>
      <c r="Y17" s="60">
        <v>73692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24837750</v>
      </c>
      <c r="D18" s="155">
        <v>0</v>
      </c>
      <c r="E18" s="156">
        <v>0</v>
      </c>
      <c r="F18" s="60">
        <v>0</v>
      </c>
      <c r="G18" s="60">
        <v>17917000</v>
      </c>
      <c r="H18" s="60">
        <v>0</v>
      </c>
      <c r="I18" s="60">
        <v>0</v>
      </c>
      <c r="J18" s="60">
        <v>17917000</v>
      </c>
      <c r="K18" s="60">
        <v>7166800</v>
      </c>
      <c r="L18" s="60">
        <v>0</v>
      </c>
      <c r="M18" s="60">
        <v>0</v>
      </c>
      <c r="N18" s="60">
        <v>7166800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25083800</v>
      </c>
      <c r="X18" s="60">
        <v>0</v>
      </c>
      <c r="Y18" s="60">
        <v>25083800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180319128</v>
      </c>
      <c r="D19" s="155">
        <v>0</v>
      </c>
      <c r="E19" s="156">
        <v>220433000</v>
      </c>
      <c r="F19" s="60">
        <v>220433000</v>
      </c>
      <c r="G19" s="60">
        <v>73007491</v>
      </c>
      <c r="H19" s="60">
        <v>1443509</v>
      </c>
      <c r="I19" s="60">
        <v>3643200</v>
      </c>
      <c r="J19" s="60">
        <v>78094200</v>
      </c>
      <c r="K19" s="60">
        <v>0</v>
      </c>
      <c r="L19" s="60">
        <v>60237800</v>
      </c>
      <c r="M19" s="60">
        <v>800000</v>
      </c>
      <c r="N19" s="60">
        <v>61037800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139132000</v>
      </c>
      <c r="X19" s="60">
        <v>110216500</v>
      </c>
      <c r="Y19" s="60">
        <v>28915500</v>
      </c>
      <c r="Z19" s="140">
        <v>26.24</v>
      </c>
      <c r="AA19" s="155">
        <v>220433000</v>
      </c>
    </row>
    <row r="20" spans="1:27" ht="13.5">
      <c r="A20" s="181" t="s">
        <v>35</v>
      </c>
      <c r="B20" s="185"/>
      <c r="C20" s="155">
        <v>23912398</v>
      </c>
      <c r="D20" s="155">
        <v>0</v>
      </c>
      <c r="E20" s="156">
        <v>31255574</v>
      </c>
      <c r="F20" s="54">
        <v>31255574</v>
      </c>
      <c r="G20" s="54">
        <v>97960</v>
      </c>
      <c r="H20" s="54">
        <v>332254</v>
      </c>
      <c r="I20" s="54">
        <v>18255</v>
      </c>
      <c r="J20" s="54">
        <v>448469</v>
      </c>
      <c r="K20" s="54">
        <v>-283058</v>
      </c>
      <c r="L20" s="54">
        <v>182100</v>
      </c>
      <c r="M20" s="54">
        <v>57300</v>
      </c>
      <c r="N20" s="54">
        <v>-43658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404811</v>
      </c>
      <c r="X20" s="54">
        <v>15627787</v>
      </c>
      <c r="Y20" s="54">
        <v>-15222976</v>
      </c>
      <c r="Z20" s="184">
        <v>-97.41</v>
      </c>
      <c r="AA20" s="130">
        <v>31255574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239598244</v>
      </c>
      <c r="D22" s="188">
        <f>SUM(D5:D21)</f>
        <v>0</v>
      </c>
      <c r="E22" s="189">
        <f t="shared" si="0"/>
        <v>258988574</v>
      </c>
      <c r="F22" s="190">
        <f t="shared" si="0"/>
        <v>258988574</v>
      </c>
      <c r="G22" s="190">
        <f t="shared" si="0"/>
        <v>91391305</v>
      </c>
      <c r="H22" s="190">
        <f t="shared" si="0"/>
        <v>2773368</v>
      </c>
      <c r="I22" s="190">
        <f t="shared" si="0"/>
        <v>4130997</v>
      </c>
      <c r="J22" s="190">
        <f t="shared" si="0"/>
        <v>98295670</v>
      </c>
      <c r="K22" s="190">
        <f t="shared" si="0"/>
        <v>8292232</v>
      </c>
      <c r="L22" s="190">
        <f t="shared" si="0"/>
        <v>61302454</v>
      </c>
      <c r="M22" s="190">
        <f t="shared" si="0"/>
        <v>835798</v>
      </c>
      <c r="N22" s="190">
        <f t="shared" si="0"/>
        <v>70430484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168726154</v>
      </c>
      <c r="X22" s="190">
        <f t="shared" si="0"/>
        <v>129494287</v>
      </c>
      <c r="Y22" s="190">
        <f t="shared" si="0"/>
        <v>39231867</v>
      </c>
      <c r="Z22" s="191">
        <f>+IF(X22&lt;&gt;0,+(Y22/X22)*100,0)</f>
        <v>30.296214534931572</v>
      </c>
      <c r="AA22" s="188">
        <f>SUM(AA5:AA21)</f>
        <v>258988574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153171661</v>
      </c>
      <c r="D25" s="155">
        <v>0</v>
      </c>
      <c r="E25" s="156">
        <v>159201296</v>
      </c>
      <c r="F25" s="60">
        <v>159201296</v>
      </c>
      <c r="G25" s="60">
        <v>13378631</v>
      </c>
      <c r="H25" s="60">
        <v>13756266</v>
      </c>
      <c r="I25" s="60">
        <v>13613800</v>
      </c>
      <c r="J25" s="60">
        <v>40748697</v>
      </c>
      <c r="K25" s="60">
        <v>12996666</v>
      </c>
      <c r="L25" s="60">
        <v>13600404</v>
      </c>
      <c r="M25" s="60">
        <v>13624110</v>
      </c>
      <c r="N25" s="60">
        <v>40221180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80969877</v>
      </c>
      <c r="X25" s="60">
        <v>79600648</v>
      </c>
      <c r="Y25" s="60">
        <v>1369229</v>
      </c>
      <c r="Z25" s="140">
        <v>1.72</v>
      </c>
      <c r="AA25" s="155">
        <v>159201296</v>
      </c>
    </row>
    <row r="26" spans="1:27" ht="13.5">
      <c r="A26" s="183" t="s">
        <v>38</v>
      </c>
      <c r="B26" s="182"/>
      <c r="C26" s="155">
        <v>7989001</v>
      </c>
      <c r="D26" s="155">
        <v>0</v>
      </c>
      <c r="E26" s="156">
        <v>9353167</v>
      </c>
      <c r="F26" s="60">
        <v>9353167</v>
      </c>
      <c r="G26" s="60">
        <v>680583</v>
      </c>
      <c r="H26" s="60">
        <v>699351</v>
      </c>
      <c r="I26" s="60">
        <v>682964</v>
      </c>
      <c r="J26" s="60">
        <v>2062898</v>
      </c>
      <c r="K26" s="60">
        <v>729874</v>
      </c>
      <c r="L26" s="60">
        <v>715053</v>
      </c>
      <c r="M26" s="60">
        <v>687309</v>
      </c>
      <c r="N26" s="60">
        <v>2132236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4195134</v>
      </c>
      <c r="X26" s="60">
        <v>4676584</v>
      </c>
      <c r="Y26" s="60">
        <v>-481450</v>
      </c>
      <c r="Z26" s="140">
        <v>-10.29</v>
      </c>
      <c r="AA26" s="155">
        <v>9353167</v>
      </c>
    </row>
    <row r="27" spans="1:27" ht="13.5">
      <c r="A27" s="183" t="s">
        <v>118</v>
      </c>
      <c r="B27" s="182"/>
      <c r="C27" s="155">
        <v>17110226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13512111</v>
      </c>
      <c r="D28" s="155">
        <v>0</v>
      </c>
      <c r="E28" s="156">
        <v>8887000</v>
      </c>
      <c r="F28" s="60">
        <v>8887000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4443500</v>
      </c>
      <c r="Y28" s="60">
        <v>-4443500</v>
      </c>
      <c r="Z28" s="140">
        <v>-100</v>
      </c>
      <c r="AA28" s="155">
        <v>8887000</v>
      </c>
    </row>
    <row r="29" spans="1:27" ht="13.5">
      <c r="A29" s="183" t="s">
        <v>40</v>
      </c>
      <c r="B29" s="182"/>
      <c r="C29" s="155">
        <v>729083</v>
      </c>
      <c r="D29" s="155">
        <v>0</v>
      </c>
      <c r="E29" s="156">
        <v>3696000</v>
      </c>
      <c r="F29" s="60">
        <v>3696000</v>
      </c>
      <c r="G29" s="60">
        <v>0</v>
      </c>
      <c r="H29" s="60">
        <v>0</v>
      </c>
      <c r="I29" s="60">
        <v>253721</v>
      </c>
      <c r="J29" s="60">
        <v>253721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253721</v>
      </c>
      <c r="X29" s="60">
        <v>1848000</v>
      </c>
      <c r="Y29" s="60">
        <v>-1594279</v>
      </c>
      <c r="Z29" s="140">
        <v>-86.27</v>
      </c>
      <c r="AA29" s="155">
        <v>3696000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4394200</v>
      </c>
      <c r="F33" s="60">
        <v>4394200</v>
      </c>
      <c r="G33" s="60">
        <v>0</v>
      </c>
      <c r="H33" s="60">
        <v>1200001</v>
      </c>
      <c r="I33" s="60">
        <v>0</v>
      </c>
      <c r="J33" s="60">
        <v>1200001</v>
      </c>
      <c r="K33" s="60">
        <v>0</v>
      </c>
      <c r="L33" s="60">
        <v>997099</v>
      </c>
      <c r="M33" s="60">
        <v>0</v>
      </c>
      <c r="N33" s="60">
        <v>997099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2197100</v>
      </c>
      <c r="X33" s="60">
        <v>2197100</v>
      </c>
      <c r="Y33" s="60">
        <v>0</v>
      </c>
      <c r="Z33" s="140">
        <v>0</v>
      </c>
      <c r="AA33" s="155">
        <v>4394200</v>
      </c>
    </row>
    <row r="34" spans="1:27" ht="13.5">
      <c r="A34" s="183" t="s">
        <v>43</v>
      </c>
      <c r="B34" s="182"/>
      <c r="C34" s="155">
        <v>82223725</v>
      </c>
      <c r="D34" s="155">
        <v>0</v>
      </c>
      <c r="E34" s="156">
        <v>68096910</v>
      </c>
      <c r="F34" s="60">
        <v>68096910</v>
      </c>
      <c r="G34" s="60">
        <v>6846869</v>
      </c>
      <c r="H34" s="60">
        <v>6162388</v>
      </c>
      <c r="I34" s="60">
        <v>9351189</v>
      </c>
      <c r="J34" s="60">
        <v>22360446</v>
      </c>
      <c r="K34" s="60">
        <v>5478486</v>
      </c>
      <c r="L34" s="60">
        <v>3988853</v>
      </c>
      <c r="M34" s="60">
        <v>10043716</v>
      </c>
      <c r="N34" s="60">
        <v>19511055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41871501</v>
      </c>
      <c r="X34" s="60">
        <v>34048455</v>
      </c>
      <c r="Y34" s="60">
        <v>7823046</v>
      </c>
      <c r="Z34" s="140">
        <v>22.98</v>
      </c>
      <c r="AA34" s="155">
        <v>68096910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274735807</v>
      </c>
      <c r="D36" s="188">
        <f>SUM(D25:D35)</f>
        <v>0</v>
      </c>
      <c r="E36" s="189">
        <f t="shared" si="1"/>
        <v>253628573</v>
      </c>
      <c r="F36" s="190">
        <f t="shared" si="1"/>
        <v>253628573</v>
      </c>
      <c r="G36" s="190">
        <f t="shared" si="1"/>
        <v>20906083</v>
      </c>
      <c r="H36" s="190">
        <f t="shared" si="1"/>
        <v>21818006</v>
      </c>
      <c r="I36" s="190">
        <f t="shared" si="1"/>
        <v>23901674</v>
      </c>
      <c r="J36" s="190">
        <f t="shared" si="1"/>
        <v>66625763</v>
      </c>
      <c r="K36" s="190">
        <f t="shared" si="1"/>
        <v>19205026</v>
      </c>
      <c r="L36" s="190">
        <f t="shared" si="1"/>
        <v>19301409</v>
      </c>
      <c r="M36" s="190">
        <f t="shared" si="1"/>
        <v>24355135</v>
      </c>
      <c r="N36" s="190">
        <f t="shared" si="1"/>
        <v>62861570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129487333</v>
      </c>
      <c r="X36" s="190">
        <f t="shared" si="1"/>
        <v>126814287</v>
      </c>
      <c r="Y36" s="190">
        <f t="shared" si="1"/>
        <v>2673046</v>
      </c>
      <c r="Z36" s="191">
        <f>+IF(X36&lt;&gt;0,+(Y36/X36)*100,0)</f>
        <v>2.1078429435951485</v>
      </c>
      <c r="AA36" s="188">
        <f>SUM(AA25:AA35)</f>
        <v>253628573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-35137563</v>
      </c>
      <c r="D38" s="199">
        <f>+D22-D36</f>
        <v>0</v>
      </c>
      <c r="E38" s="200">
        <f t="shared" si="2"/>
        <v>5360001</v>
      </c>
      <c r="F38" s="106">
        <f t="shared" si="2"/>
        <v>5360001</v>
      </c>
      <c r="G38" s="106">
        <f t="shared" si="2"/>
        <v>70485222</v>
      </c>
      <c r="H38" s="106">
        <f t="shared" si="2"/>
        <v>-19044638</v>
      </c>
      <c r="I38" s="106">
        <f t="shared" si="2"/>
        <v>-19770677</v>
      </c>
      <c r="J38" s="106">
        <f t="shared" si="2"/>
        <v>31669907</v>
      </c>
      <c r="K38" s="106">
        <f t="shared" si="2"/>
        <v>-10912794</v>
      </c>
      <c r="L38" s="106">
        <f t="shared" si="2"/>
        <v>42001045</v>
      </c>
      <c r="M38" s="106">
        <f t="shared" si="2"/>
        <v>-23519337</v>
      </c>
      <c r="N38" s="106">
        <f t="shared" si="2"/>
        <v>7568914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39238821</v>
      </c>
      <c r="X38" s="106">
        <f>IF(F22=F36,0,X22-X36)</f>
        <v>2680000</v>
      </c>
      <c r="Y38" s="106">
        <f t="shared" si="2"/>
        <v>36558821</v>
      </c>
      <c r="Z38" s="201">
        <f>+IF(X38&lt;&gt;0,+(Y38/X38)*100,0)</f>
        <v>1364.1351119402987</v>
      </c>
      <c r="AA38" s="199">
        <f>+AA22-AA36</f>
        <v>5360001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-35137563</v>
      </c>
      <c r="D42" s="206">
        <f>SUM(D38:D41)</f>
        <v>0</v>
      </c>
      <c r="E42" s="207">
        <f t="shared" si="3"/>
        <v>5360001</v>
      </c>
      <c r="F42" s="88">
        <f t="shared" si="3"/>
        <v>5360001</v>
      </c>
      <c r="G42" s="88">
        <f t="shared" si="3"/>
        <v>70485222</v>
      </c>
      <c r="H42" s="88">
        <f t="shared" si="3"/>
        <v>-19044638</v>
      </c>
      <c r="I42" s="88">
        <f t="shared" si="3"/>
        <v>-19770677</v>
      </c>
      <c r="J42" s="88">
        <f t="shared" si="3"/>
        <v>31669907</v>
      </c>
      <c r="K42" s="88">
        <f t="shared" si="3"/>
        <v>-10912794</v>
      </c>
      <c r="L42" s="88">
        <f t="shared" si="3"/>
        <v>42001045</v>
      </c>
      <c r="M42" s="88">
        <f t="shared" si="3"/>
        <v>-23519337</v>
      </c>
      <c r="N42" s="88">
        <f t="shared" si="3"/>
        <v>7568914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39238821</v>
      </c>
      <c r="X42" s="88">
        <f t="shared" si="3"/>
        <v>2680000</v>
      </c>
      <c r="Y42" s="88">
        <f t="shared" si="3"/>
        <v>36558821</v>
      </c>
      <c r="Z42" s="208">
        <f>+IF(X42&lt;&gt;0,+(Y42/X42)*100,0)</f>
        <v>1364.1351119402987</v>
      </c>
      <c r="AA42" s="206">
        <f>SUM(AA38:AA41)</f>
        <v>5360001</v>
      </c>
    </row>
    <row r="43" spans="1:27" ht="13.5">
      <c r="A43" s="181" t="s">
        <v>125</v>
      </c>
      <c r="B43" s="185"/>
      <c r="C43" s="157">
        <v>754924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-35892487</v>
      </c>
      <c r="D44" s="210">
        <f>+D42-D43</f>
        <v>0</v>
      </c>
      <c r="E44" s="211">
        <f t="shared" si="4"/>
        <v>5360001</v>
      </c>
      <c r="F44" s="77">
        <f t="shared" si="4"/>
        <v>5360001</v>
      </c>
      <c r="G44" s="77">
        <f t="shared" si="4"/>
        <v>70485222</v>
      </c>
      <c r="H44" s="77">
        <f t="shared" si="4"/>
        <v>-19044638</v>
      </c>
      <c r="I44" s="77">
        <f t="shared" si="4"/>
        <v>-19770677</v>
      </c>
      <c r="J44" s="77">
        <f t="shared" si="4"/>
        <v>31669907</v>
      </c>
      <c r="K44" s="77">
        <f t="shared" si="4"/>
        <v>-10912794</v>
      </c>
      <c r="L44" s="77">
        <f t="shared" si="4"/>
        <v>42001045</v>
      </c>
      <c r="M44" s="77">
        <f t="shared" si="4"/>
        <v>-23519337</v>
      </c>
      <c r="N44" s="77">
        <f t="shared" si="4"/>
        <v>7568914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39238821</v>
      </c>
      <c r="X44" s="77">
        <f t="shared" si="4"/>
        <v>2680000</v>
      </c>
      <c r="Y44" s="77">
        <f t="shared" si="4"/>
        <v>36558821</v>
      </c>
      <c r="Z44" s="212">
        <f>+IF(X44&lt;&gt;0,+(Y44/X44)*100,0)</f>
        <v>1364.1351119402987</v>
      </c>
      <c r="AA44" s="210">
        <f>+AA42-AA43</f>
        <v>5360001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-35892487</v>
      </c>
      <c r="D46" s="206">
        <f>SUM(D44:D45)</f>
        <v>0</v>
      </c>
      <c r="E46" s="207">
        <f t="shared" si="5"/>
        <v>5360001</v>
      </c>
      <c r="F46" s="88">
        <f t="shared" si="5"/>
        <v>5360001</v>
      </c>
      <c r="G46" s="88">
        <f t="shared" si="5"/>
        <v>70485222</v>
      </c>
      <c r="H46" s="88">
        <f t="shared" si="5"/>
        <v>-19044638</v>
      </c>
      <c r="I46" s="88">
        <f t="shared" si="5"/>
        <v>-19770677</v>
      </c>
      <c r="J46" s="88">
        <f t="shared" si="5"/>
        <v>31669907</v>
      </c>
      <c r="K46" s="88">
        <f t="shared" si="5"/>
        <v>-10912794</v>
      </c>
      <c r="L46" s="88">
        <f t="shared" si="5"/>
        <v>42001045</v>
      </c>
      <c r="M46" s="88">
        <f t="shared" si="5"/>
        <v>-23519337</v>
      </c>
      <c r="N46" s="88">
        <f t="shared" si="5"/>
        <v>7568914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39238821</v>
      </c>
      <c r="X46" s="88">
        <f t="shared" si="5"/>
        <v>2680000</v>
      </c>
      <c r="Y46" s="88">
        <f t="shared" si="5"/>
        <v>36558821</v>
      </c>
      <c r="Z46" s="208">
        <f>+IF(X46&lt;&gt;0,+(Y46/X46)*100,0)</f>
        <v>1364.1351119402987</v>
      </c>
      <c r="AA46" s="206">
        <f>SUM(AA44:AA45)</f>
        <v>5360001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-35892487</v>
      </c>
      <c r="D48" s="217">
        <f>SUM(D46:D47)</f>
        <v>0</v>
      </c>
      <c r="E48" s="218">
        <f t="shared" si="6"/>
        <v>5360001</v>
      </c>
      <c r="F48" s="219">
        <f t="shared" si="6"/>
        <v>5360001</v>
      </c>
      <c r="G48" s="219">
        <f t="shared" si="6"/>
        <v>70485222</v>
      </c>
      <c r="H48" s="220">
        <f t="shared" si="6"/>
        <v>-19044638</v>
      </c>
      <c r="I48" s="220">
        <f t="shared" si="6"/>
        <v>-19770677</v>
      </c>
      <c r="J48" s="220">
        <f t="shared" si="6"/>
        <v>31669907</v>
      </c>
      <c r="K48" s="220">
        <f t="shared" si="6"/>
        <v>-10912794</v>
      </c>
      <c r="L48" s="220">
        <f t="shared" si="6"/>
        <v>42001045</v>
      </c>
      <c r="M48" s="219">
        <f t="shared" si="6"/>
        <v>-23519337</v>
      </c>
      <c r="N48" s="219">
        <f t="shared" si="6"/>
        <v>7568914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39238821</v>
      </c>
      <c r="X48" s="220">
        <f t="shared" si="6"/>
        <v>2680000</v>
      </c>
      <c r="Y48" s="220">
        <f t="shared" si="6"/>
        <v>36558821</v>
      </c>
      <c r="Z48" s="221">
        <f>+IF(X48&lt;&gt;0,+(Y48/X48)*100,0)</f>
        <v>1364.1351119402987</v>
      </c>
      <c r="AA48" s="222">
        <f>SUM(AA46:AA47)</f>
        <v>5360001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2920697</v>
      </c>
      <c r="D5" s="153">
        <f>SUM(D6:D8)</f>
        <v>0</v>
      </c>
      <c r="E5" s="154">
        <f t="shared" si="0"/>
        <v>200000</v>
      </c>
      <c r="F5" s="100">
        <f t="shared" si="0"/>
        <v>200000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100000</v>
      </c>
      <c r="Y5" s="100">
        <f t="shared" si="0"/>
        <v>-100000</v>
      </c>
      <c r="Z5" s="137">
        <f>+IF(X5&lt;&gt;0,+(Y5/X5)*100,0)</f>
        <v>-100</v>
      </c>
      <c r="AA5" s="153">
        <f>SUM(AA6:AA8)</f>
        <v>200000</v>
      </c>
    </row>
    <row r="6" spans="1:27" ht="13.5">
      <c r="A6" s="138" t="s">
        <v>75</v>
      </c>
      <c r="B6" s="136"/>
      <c r="C6" s="155"/>
      <c r="D6" s="155"/>
      <c r="E6" s="156">
        <v>200000</v>
      </c>
      <c r="F6" s="60">
        <v>200000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100000</v>
      </c>
      <c r="Y6" s="60">
        <v>-100000</v>
      </c>
      <c r="Z6" s="140">
        <v>-100</v>
      </c>
      <c r="AA6" s="62">
        <v>200000</v>
      </c>
    </row>
    <row r="7" spans="1:27" ht="13.5">
      <c r="A7" s="138" t="s">
        <v>76</v>
      </c>
      <c r="B7" s="136"/>
      <c r="C7" s="157">
        <v>1900623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1020074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4978139</v>
      </c>
      <c r="D9" s="153">
        <f>SUM(D10:D14)</f>
        <v>0</v>
      </c>
      <c r="E9" s="154">
        <f t="shared" si="1"/>
        <v>2160000</v>
      </c>
      <c r="F9" s="100">
        <f t="shared" si="1"/>
        <v>2160000</v>
      </c>
      <c r="G9" s="100">
        <f t="shared" si="1"/>
        <v>1180593</v>
      </c>
      <c r="H9" s="100">
        <f t="shared" si="1"/>
        <v>0</v>
      </c>
      <c r="I9" s="100">
        <f t="shared" si="1"/>
        <v>0</v>
      </c>
      <c r="J9" s="100">
        <f t="shared" si="1"/>
        <v>1180593</v>
      </c>
      <c r="K9" s="100">
        <f t="shared" si="1"/>
        <v>705177</v>
      </c>
      <c r="L9" s="100">
        <f t="shared" si="1"/>
        <v>0</v>
      </c>
      <c r="M9" s="100">
        <f t="shared" si="1"/>
        <v>0</v>
      </c>
      <c r="N9" s="100">
        <f t="shared" si="1"/>
        <v>705177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1885770</v>
      </c>
      <c r="X9" s="100">
        <f t="shared" si="1"/>
        <v>1080000</v>
      </c>
      <c r="Y9" s="100">
        <f t="shared" si="1"/>
        <v>805770</v>
      </c>
      <c r="Z9" s="137">
        <f>+IF(X9&lt;&gt;0,+(Y9/X9)*100,0)</f>
        <v>74.60833333333333</v>
      </c>
      <c r="AA9" s="102">
        <f>SUM(AA10:AA14)</f>
        <v>2160000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4978139</v>
      </c>
      <c r="D12" s="155"/>
      <c r="E12" s="156">
        <v>2160000</v>
      </c>
      <c r="F12" s="60">
        <v>2160000</v>
      </c>
      <c r="G12" s="60">
        <v>1180593</v>
      </c>
      <c r="H12" s="60"/>
      <c r="I12" s="60"/>
      <c r="J12" s="60">
        <v>1180593</v>
      </c>
      <c r="K12" s="60">
        <v>705177</v>
      </c>
      <c r="L12" s="60"/>
      <c r="M12" s="60"/>
      <c r="N12" s="60">
        <v>705177</v>
      </c>
      <c r="O12" s="60"/>
      <c r="P12" s="60"/>
      <c r="Q12" s="60"/>
      <c r="R12" s="60"/>
      <c r="S12" s="60"/>
      <c r="T12" s="60"/>
      <c r="U12" s="60"/>
      <c r="V12" s="60"/>
      <c r="W12" s="60">
        <v>1885770</v>
      </c>
      <c r="X12" s="60">
        <v>1080000</v>
      </c>
      <c r="Y12" s="60">
        <v>805770</v>
      </c>
      <c r="Z12" s="140">
        <v>74.61</v>
      </c>
      <c r="AA12" s="62">
        <v>2160000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2098888</v>
      </c>
      <c r="I15" s="100">
        <f t="shared" si="2"/>
        <v>0</v>
      </c>
      <c r="J15" s="100">
        <f t="shared" si="2"/>
        <v>2098888</v>
      </c>
      <c r="K15" s="100">
        <f t="shared" si="2"/>
        <v>-257758</v>
      </c>
      <c r="L15" s="100">
        <f t="shared" si="2"/>
        <v>0</v>
      </c>
      <c r="M15" s="100">
        <f t="shared" si="2"/>
        <v>1014019</v>
      </c>
      <c r="N15" s="100">
        <f t="shared" si="2"/>
        <v>756261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2855149</v>
      </c>
      <c r="X15" s="100">
        <f t="shared" si="2"/>
        <v>0</v>
      </c>
      <c r="Y15" s="100">
        <f t="shared" si="2"/>
        <v>2855149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>
        <v>2098888</v>
      </c>
      <c r="I17" s="60"/>
      <c r="J17" s="60">
        <v>2098888</v>
      </c>
      <c r="K17" s="60">
        <v>-257758</v>
      </c>
      <c r="L17" s="60"/>
      <c r="M17" s="60">
        <v>1014019</v>
      </c>
      <c r="N17" s="60">
        <v>756261</v>
      </c>
      <c r="O17" s="60"/>
      <c r="P17" s="60"/>
      <c r="Q17" s="60"/>
      <c r="R17" s="60"/>
      <c r="S17" s="60"/>
      <c r="T17" s="60"/>
      <c r="U17" s="60"/>
      <c r="V17" s="60"/>
      <c r="W17" s="60">
        <v>2855149</v>
      </c>
      <c r="X17" s="60"/>
      <c r="Y17" s="60">
        <v>2855149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3000000</v>
      </c>
      <c r="F19" s="100">
        <f t="shared" si="3"/>
        <v>3000000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1500000</v>
      </c>
      <c r="Y19" s="100">
        <f t="shared" si="3"/>
        <v>-1500000</v>
      </c>
      <c r="Z19" s="137">
        <f>+IF(X19&lt;&gt;0,+(Y19/X19)*100,0)</f>
        <v>-100</v>
      </c>
      <c r="AA19" s="102">
        <f>SUM(AA20:AA23)</f>
        <v>3000000</v>
      </c>
    </row>
    <row r="20" spans="1:27" ht="13.5">
      <c r="A20" s="138" t="s">
        <v>89</v>
      </c>
      <c r="B20" s="136"/>
      <c r="C20" s="155"/>
      <c r="D20" s="155"/>
      <c r="E20" s="156">
        <v>3000000</v>
      </c>
      <c r="F20" s="60">
        <v>3000000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1500000</v>
      </c>
      <c r="Y20" s="60">
        <v>-1500000</v>
      </c>
      <c r="Z20" s="140">
        <v>-100</v>
      </c>
      <c r="AA20" s="62">
        <v>3000000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7898836</v>
      </c>
      <c r="D25" s="217">
        <f>+D5+D9+D15+D19+D24</f>
        <v>0</v>
      </c>
      <c r="E25" s="230">
        <f t="shared" si="4"/>
        <v>5360000</v>
      </c>
      <c r="F25" s="219">
        <f t="shared" si="4"/>
        <v>5360000</v>
      </c>
      <c r="G25" s="219">
        <f t="shared" si="4"/>
        <v>1180593</v>
      </c>
      <c r="H25" s="219">
        <f t="shared" si="4"/>
        <v>2098888</v>
      </c>
      <c r="I25" s="219">
        <f t="shared" si="4"/>
        <v>0</v>
      </c>
      <c r="J25" s="219">
        <f t="shared" si="4"/>
        <v>3279481</v>
      </c>
      <c r="K25" s="219">
        <f t="shared" si="4"/>
        <v>447419</v>
      </c>
      <c r="L25" s="219">
        <f t="shared" si="4"/>
        <v>0</v>
      </c>
      <c r="M25" s="219">
        <f t="shared" si="4"/>
        <v>1014019</v>
      </c>
      <c r="N25" s="219">
        <f t="shared" si="4"/>
        <v>1461438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4740919</v>
      </c>
      <c r="X25" s="219">
        <f t="shared" si="4"/>
        <v>2680000</v>
      </c>
      <c r="Y25" s="219">
        <f t="shared" si="4"/>
        <v>2060919</v>
      </c>
      <c r="Z25" s="231">
        <f>+IF(X25&lt;&gt;0,+(Y25/X25)*100,0)</f>
        <v>76.89996268656716</v>
      </c>
      <c r="AA25" s="232">
        <f>+AA5+AA9+AA15+AA19+AA24</f>
        <v>5360000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>
        <v>5360000</v>
      </c>
      <c r="F29" s="60">
        <v>5360000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2680000</v>
      </c>
      <c r="Y29" s="60">
        <v>-2680000</v>
      </c>
      <c r="Z29" s="140">
        <v>-100</v>
      </c>
      <c r="AA29" s="62">
        <v>5360000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5360000</v>
      </c>
      <c r="F32" s="77">
        <f t="shared" si="5"/>
        <v>5360000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2680000</v>
      </c>
      <c r="Y32" s="77">
        <f t="shared" si="5"/>
        <v>-2680000</v>
      </c>
      <c r="Z32" s="212">
        <f>+IF(X32&lt;&gt;0,+(Y32/X32)*100,0)</f>
        <v>-100</v>
      </c>
      <c r="AA32" s="79">
        <f>SUM(AA28:AA31)</f>
        <v>5360000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7898836</v>
      </c>
      <c r="D35" s="155"/>
      <c r="E35" s="156"/>
      <c r="F35" s="60"/>
      <c r="G35" s="60">
        <v>1180593</v>
      </c>
      <c r="H35" s="60">
        <v>2098888</v>
      </c>
      <c r="I35" s="60"/>
      <c r="J35" s="60">
        <v>3279481</v>
      </c>
      <c r="K35" s="60">
        <v>447419</v>
      </c>
      <c r="L35" s="60"/>
      <c r="M35" s="60">
        <v>1014019</v>
      </c>
      <c r="N35" s="60">
        <v>1461438</v>
      </c>
      <c r="O35" s="60"/>
      <c r="P35" s="60"/>
      <c r="Q35" s="60"/>
      <c r="R35" s="60"/>
      <c r="S35" s="60"/>
      <c r="T35" s="60"/>
      <c r="U35" s="60"/>
      <c r="V35" s="60"/>
      <c r="W35" s="60">
        <v>4740919</v>
      </c>
      <c r="X35" s="60"/>
      <c r="Y35" s="60">
        <v>4740919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7898836</v>
      </c>
      <c r="D36" s="222">
        <f>SUM(D32:D35)</f>
        <v>0</v>
      </c>
      <c r="E36" s="218">
        <f t="shared" si="6"/>
        <v>5360000</v>
      </c>
      <c r="F36" s="220">
        <f t="shared" si="6"/>
        <v>5360000</v>
      </c>
      <c r="G36" s="220">
        <f t="shared" si="6"/>
        <v>1180593</v>
      </c>
      <c r="H36" s="220">
        <f t="shared" si="6"/>
        <v>2098888</v>
      </c>
      <c r="I36" s="220">
        <f t="shared" si="6"/>
        <v>0</v>
      </c>
      <c r="J36" s="220">
        <f t="shared" si="6"/>
        <v>3279481</v>
      </c>
      <c r="K36" s="220">
        <f t="shared" si="6"/>
        <v>447419</v>
      </c>
      <c r="L36" s="220">
        <f t="shared" si="6"/>
        <v>0</v>
      </c>
      <c r="M36" s="220">
        <f t="shared" si="6"/>
        <v>1014019</v>
      </c>
      <c r="N36" s="220">
        <f t="shared" si="6"/>
        <v>1461438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4740919</v>
      </c>
      <c r="X36" s="220">
        <f t="shared" si="6"/>
        <v>2680000</v>
      </c>
      <c r="Y36" s="220">
        <f t="shared" si="6"/>
        <v>2060919</v>
      </c>
      <c r="Z36" s="221">
        <f>+IF(X36&lt;&gt;0,+(Y36/X36)*100,0)</f>
        <v>76.89996268656716</v>
      </c>
      <c r="AA36" s="239">
        <f>SUM(AA32:AA35)</f>
        <v>5360000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82652693</v>
      </c>
      <c r="D6" s="155"/>
      <c r="E6" s="59">
        <v>61285000</v>
      </c>
      <c r="F6" s="60">
        <v>61285000</v>
      </c>
      <c r="G6" s="60">
        <v>11180593</v>
      </c>
      <c r="H6" s="60">
        <v>124603104</v>
      </c>
      <c r="I6" s="60">
        <v>105270267</v>
      </c>
      <c r="J6" s="60">
        <v>105270267</v>
      </c>
      <c r="K6" s="60">
        <v>96146018</v>
      </c>
      <c r="L6" s="60">
        <v>137246390</v>
      </c>
      <c r="M6" s="60">
        <v>112875497</v>
      </c>
      <c r="N6" s="60">
        <v>112875497</v>
      </c>
      <c r="O6" s="60"/>
      <c r="P6" s="60"/>
      <c r="Q6" s="60"/>
      <c r="R6" s="60"/>
      <c r="S6" s="60"/>
      <c r="T6" s="60"/>
      <c r="U6" s="60"/>
      <c r="V6" s="60"/>
      <c r="W6" s="60">
        <v>112875497</v>
      </c>
      <c r="X6" s="60">
        <v>30642500</v>
      </c>
      <c r="Y6" s="60">
        <v>82232997</v>
      </c>
      <c r="Z6" s="140">
        <v>268.36</v>
      </c>
      <c r="AA6" s="62">
        <v>61285000</v>
      </c>
    </row>
    <row r="7" spans="1:27" ht="13.5">
      <c r="A7" s="249" t="s">
        <v>144</v>
      </c>
      <c r="B7" s="182"/>
      <c r="C7" s="155">
        <v>295143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10751710</v>
      </c>
      <c r="D9" s="155"/>
      <c r="E9" s="59">
        <v>11534000</v>
      </c>
      <c r="F9" s="60">
        <v>11534000</v>
      </c>
      <c r="G9" s="60">
        <v>24988666</v>
      </c>
      <c r="H9" s="60">
        <v>9695156</v>
      </c>
      <c r="I9" s="60">
        <v>9447711</v>
      </c>
      <c r="J9" s="60">
        <v>9447711</v>
      </c>
      <c r="K9" s="60">
        <v>9028013</v>
      </c>
      <c r="L9" s="60">
        <v>8792218</v>
      </c>
      <c r="M9" s="60">
        <v>9483304</v>
      </c>
      <c r="N9" s="60">
        <v>9483304</v>
      </c>
      <c r="O9" s="60"/>
      <c r="P9" s="60"/>
      <c r="Q9" s="60"/>
      <c r="R9" s="60"/>
      <c r="S9" s="60"/>
      <c r="T9" s="60"/>
      <c r="U9" s="60"/>
      <c r="V9" s="60"/>
      <c r="W9" s="60">
        <v>9483304</v>
      </c>
      <c r="X9" s="60">
        <v>5767000</v>
      </c>
      <c r="Y9" s="60">
        <v>3716304</v>
      </c>
      <c r="Z9" s="140">
        <v>64.44</v>
      </c>
      <c r="AA9" s="62">
        <v>11534000</v>
      </c>
    </row>
    <row r="10" spans="1:27" ht="13.5">
      <c r="A10" s="249" t="s">
        <v>147</v>
      </c>
      <c r="B10" s="182"/>
      <c r="C10" s="155"/>
      <c r="D10" s="155"/>
      <c r="E10" s="59">
        <v>43000</v>
      </c>
      <c r="F10" s="60">
        <v>43000</v>
      </c>
      <c r="G10" s="159"/>
      <c r="H10" s="159">
        <v>5738732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21500</v>
      </c>
      <c r="Y10" s="159">
        <v>-21500</v>
      </c>
      <c r="Z10" s="141">
        <v>-100</v>
      </c>
      <c r="AA10" s="225">
        <v>43000</v>
      </c>
    </row>
    <row r="11" spans="1:27" ht="13.5">
      <c r="A11" s="249" t="s">
        <v>148</v>
      </c>
      <c r="B11" s="182"/>
      <c r="C11" s="155">
        <v>649731</v>
      </c>
      <c r="D11" s="155"/>
      <c r="E11" s="59">
        <v>587000</v>
      </c>
      <c r="F11" s="60">
        <v>587000</v>
      </c>
      <c r="G11" s="60">
        <v>464108</v>
      </c>
      <c r="H11" s="60">
        <v>495078</v>
      </c>
      <c r="I11" s="60">
        <v>562018</v>
      </c>
      <c r="J11" s="60">
        <v>562018</v>
      </c>
      <c r="K11" s="60">
        <v>597812</v>
      </c>
      <c r="L11" s="60">
        <v>571361</v>
      </c>
      <c r="M11" s="60">
        <v>550139</v>
      </c>
      <c r="N11" s="60">
        <v>550139</v>
      </c>
      <c r="O11" s="60"/>
      <c r="P11" s="60"/>
      <c r="Q11" s="60"/>
      <c r="R11" s="60"/>
      <c r="S11" s="60"/>
      <c r="T11" s="60"/>
      <c r="U11" s="60"/>
      <c r="V11" s="60"/>
      <c r="W11" s="60">
        <v>550139</v>
      </c>
      <c r="X11" s="60">
        <v>293500</v>
      </c>
      <c r="Y11" s="60">
        <v>256639</v>
      </c>
      <c r="Z11" s="140">
        <v>87.44</v>
      </c>
      <c r="AA11" s="62">
        <v>587000</v>
      </c>
    </row>
    <row r="12" spans="1:27" ht="13.5">
      <c r="A12" s="250" t="s">
        <v>56</v>
      </c>
      <c r="B12" s="251"/>
      <c r="C12" s="168">
        <f aca="true" t="shared" si="0" ref="C12:Y12">SUM(C6:C11)</f>
        <v>94349277</v>
      </c>
      <c r="D12" s="168">
        <f>SUM(D6:D11)</f>
        <v>0</v>
      </c>
      <c r="E12" s="72">
        <f t="shared" si="0"/>
        <v>73449000</v>
      </c>
      <c r="F12" s="73">
        <f t="shared" si="0"/>
        <v>73449000</v>
      </c>
      <c r="G12" s="73">
        <f t="shared" si="0"/>
        <v>36633367</v>
      </c>
      <c r="H12" s="73">
        <f t="shared" si="0"/>
        <v>140532070</v>
      </c>
      <c r="I12" s="73">
        <f t="shared" si="0"/>
        <v>115279996</v>
      </c>
      <c r="J12" s="73">
        <f t="shared" si="0"/>
        <v>115279996</v>
      </c>
      <c r="K12" s="73">
        <f t="shared" si="0"/>
        <v>105771843</v>
      </c>
      <c r="L12" s="73">
        <f t="shared" si="0"/>
        <v>146609969</v>
      </c>
      <c r="M12" s="73">
        <f t="shared" si="0"/>
        <v>122908940</v>
      </c>
      <c r="N12" s="73">
        <f t="shared" si="0"/>
        <v>122908940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122908940</v>
      </c>
      <c r="X12" s="73">
        <f t="shared" si="0"/>
        <v>36724500</v>
      </c>
      <c r="Y12" s="73">
        <f t="shared" si="0"/>
        <v>86184440</v>
      </c>
      <c r="Z12" s="170">
        <f>+IF(X12&lt;&gt;0,+(Y12/X12)*100,0)</f>
        <v>234.67832101185854</v>
      </c>
      <c r="AA12" s="74">
        <f>SUM(AA6:AA11)</f>
        <v>73449000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214000</v>
      </c>
      <c r="F15" s="60">
        <v>214000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107000</v>
      </c>
      <c r="Y15" s="60">
        <v>-107000</v>
      </c>
      <c r="Z15" s="140">
        <v>-100</v>
      </c>
      <c r="AA15" s="62">
        <v>214000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14578528</v>
      </c>
      <c r="H16" s="159">
        <v>14578528</v>
      </c>
      <c r="I16" s="159">
        <v>14578528</v>
      </c>
      <c r="J16" s="60">
        <v>14578528</v>
      </c>
      <c r="K16" s="159">
        <v>14578528</v>
      </c>
      <c r="L16" s="159">
        <v>14578528</v>
      </c>
      <c r="M16" s="60">
        <v>14578528</v>
      </c>
      <c r="N16" s="159">
        <v>14578528</v>
      </c>
      <c r="O16" s="159"/>
      <c r="P16" s="159"/>
      <c r="Q16" s="60"/>
      <c r="R16" s="159"/>
      <c r="S16" s="159"/>
      <c r="T16" s="60"/>
      <c r="U16" s="159"/>
      <c r="V16" s="159"/>
      <c r="W16" s="159">
        <v>14578528</v>
      </c>
      <c r="X16" s="60"/>
      <c r="Y16" s="159">
        <v>14578528</v>
      </c>
      <c r="Z16" s="141"/>
      <c r="AA16" s="225"/>
    </row>
    <row r="17" spans="1:27" ht="13.5">
      <c r="A17" s="249" t="s">
        <v>152</v>
      </c>
      <c r="B17" s="182"/>
      <c r="C17" s="155">
        <v>3400000</v>
      </c>
      <c r="D17" s="155"/>
      <c r="E17" s="59">
        <v>3418000</v>
      </c>
      <c r="F17" s="60">
        <v>3418000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1709000</v>
      </c>
      <c r="Y17" s="60">
        <v>-1709000</v>
      </c>
      <c r="Z17" s="140">
        <v>-100</v>
      </c>
      <c r="AA17" s="62">
        <v>3418000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87534275</v>
      </c>
      <c r="D19" s="155"/>
      <c r="E19" s="59">
        <v>75726000</v>
      </c>
      <c r="F19" s="60">
        <v>75726000</v>
      </c>
      <c r="G19" s="60">
        <v>48996822</v>
      </c>
      <c r="H19" s="60">
        <v>73419544</v>
      </c>
      <c r="I19" s="60">
        <v>73419544</v>
      </c>
      <c r="J19" s="60">
        <v>73419544</v>
      </c>
      <c r="K19" s="60">
        <v>73419544</v>
      </c>
      <c r="L19" s="60">
        <v>75871313</v>
      </c>
      <c r="M19" s="60">
        <v>76885332</v>
      </c>
      <c r="N19" s="60">
        <v>76885332</v>
      </c>
      <c r="O19" s="60"/>
      <c r="P19" s="60"/>
      <c r="Q19" s="60"/>
      <c r="R19" s="60"/>
      <c r="S19" s="60"/>
      <c r="T19" s="60"/>
      <c r="U19" s="60"/>
      <c r="V19" s="60"/>
      <c r="W19" s="60">
        <v>76885332</v>
      </c>
      <c r="X19" s="60">
        <v>37863000</v>
      </c>
      <c r="Y19" s="60">
        <v>39022332</v>
      </c>
      <c r="Z19" s="140">
        <v>103.06</v>
      </c>
      <c r="AA19" s="62">
        <v>75726000</v>
      </c>
    </row>
    <row r="20" spans="1:27" ht="13.5">
      <c r="A20" s="249" t="s">
        <v>155</v>
      </c>
      <c r="B20" s="182"/>
      <c r="C20" s="155">
        <v>307480</v>
      </c>
      <c r="D20" s="155"/>
      <c r="E20" s="59"/>
      <c r="F20" s="60"/>
      <c r="G20" s="60">
        <v>116659</v>
      </c>
      <c r="H20" s="60">
        <v>116659</v>
      </c>
      <c r="I20" s="60">
        <v>116659</v>
      </c>
      <c r="J20" s="60">
        <v>116659</v>
      </c>
      <c r="K20" s="60">
        <v>116659</v>
      </c>
      <c r="L20" s="60">
        <v>307480</v>
      </c>
      <c r="M20" s="60">
        <v>307480</v>
      </c>
      <c r="N20" s="60">
        <v>307480</v>
      </c>
      <c r="O20" s="60"/>
      <c r="P20" s="60"/>
      <c r="Q20" s="60"/>
      <c r="R20" s="60"/>
      <c r="S20" s="60"/>
      <c r="T20" s="60"/>
      <c r="U20" s="60"/>
      <c r="V20" s="60"/>
      <c r="W20" s="60">
        <v>307480</v>
      </c>
      <c r="X20" s="60"/>
      <c r="Y20" s="60">
        <v>307480</v>
      </c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188000</v>
      </c>
      <c r="F21" s="60">
        <v>188000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94000</v>
      </c>
      <c r="Y21" s="60">
        <v>-94000</v>
      </c>
      <c r="Z21" s="140">
        <v>-100</v>
      </c>
      <c r="AA21" s="62">
        <v>188000</v>
      </c>
    </row>
    <row r="22" spans="1:27" ht="13.5">
      <c r="A22" s="249" t="s">
        <v>157</v>
      </c>
      <c r="B22" s="182"/>
      <c r="C22" s="155">
        <v>1842937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840824</v>
      </c>
      <c r="D23" s="155"/>
      <c r="E23" s="59"/>
      <c r="F23" s="60"/>
      <c r="G23" s="159">
        <v>957447</v>
      </c>
      <c r="H23" s="159">
        <v>932246</v>
      </c>
      <c r="I23" s="159">
        <v>920191</v>
      </c>
      <c r="J23" s="60">
        <v>920191</v>
      </c>
      <c r="K23" s="159">
        <v>920191</v>
      </c>
      <c r="L23" s="159">
        <v>927411</v>
      </c>
      <c r="M23" s="60">
        <v>927411</v>
      </c>
      <c r="N23" s="159">
        <v>927411</v>
      </c>
      <c r="O23" s="159"/>
      <c r="P23" s="159"/>
      <c r="Q23" s="60"/>
      <c r="R23" s="159"/>
      <c r="S23" s="159"/>
      <c r="T23" s="60"/>
      <c r="U23" s="159"/>
      <c r="V23" s="159"/>
      <c r="W23" s="159">
        <v>927411</v>
      </c>
      <c r="X23" s="60"/>
      <c r="Y23" s="159">
        <v>927411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93925516</v>
      </c>
      <c r="D24" s="168">
        <f>SUM(D15:D23)</f>
        <v>0</v>
      </c>
      <c r="E24" s="76">
        <f t="shared" si="1"/>
        <v>79546000</v>
      </c>
      <c r="F24" s="77">
        <f t="shared" si="1"/>
        <v>79546000</v>
      </c>
      <c r="G24" s="77">
        <f t="shared" si="1"/>
        <v>64649456</v>
      </c>
      <c r="H24" s="77">
        <f t="shared" si="1"/>
        <v>89046977</v>
      </c>
      <c r="I24" s="77">
        <f t="shared" si="1"/>
        <v>89034922</v>
      </c>
      <c r="J24" s="77">
        <f t="shared" si="1"/>
        <v>89034922</v>
      </c>
      <c r="K24" s="77">
        <f t="shared" si="1"/>
        <v>89034922</v>
      </c>
      <c r="L24" s="77">
        <f t="shared" si="1"/>
        <v>91684732</v>
      </c>
      <c r="M24" s="77">
        <f t="shared" si="1"/>
        <v>92698751</v>
      </c>
      <c r="N24" s="77">
        <f t="shared" si="1"/>
        <v>92698751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92698751</v>
      </c>
      <c r="X24" s="77">
        <f t="shared" si="1"/>
        <v>39773000</v>
      </c>
      <c r="Y24" s="77">
        <f t="shared" si="1"/>
        <v>52925751</v>
      </c>
      <c r="Z24" s="212">
        <f>+IF(X24&lt;&gt;0,+(Y24/X24)*100,0)</f>
        <v>133.0695471802479</v>
      </c>
      <c r="AA24" s="79">
        <f>SUM(AA15:AA23)</f>
        <v>79546000</v>
      </c>
    </row>
    <row r="25" spans="1:27" ht="13.5">
      <c r="A25" s="250" t="s">
        <v>159</v>
      </c>
      <c r="B25" s="251"/>
      <c r="C25" s="168">
        <f aca="true" t="shared" si="2" ref="C25:Y25">+C12+C24</f>
        <v>188274793</v>
      </c>
      <c r="D25" s="168">
        <f>+D12+D24</f>
        <v>0</v>
      </c>
      <c r="E25" s="72">
        <f t="shared" si="2"/>
        <v>152995000</v>
      </c>
      <c r="F25" s="73">
        <f t="shared" si="2"/>
        <v>152995000</v>
      </c>
      <c r="G25" s="73">
        <f t="shared" si="2"/>
        <v>101282823</v>
      </c>
      <c r="H25" s="73">
        <f t="shared" si="2"/>
        <v>229579047</v>
      </c>
      <c r="I25" s="73">
        <f t="shared" si="2"/>
        <v>204314918</v>
      </c>
      <c r="J25" s="73">
        <f t="shared" si="2"/>
        <v>204314918</v>
      </c>
      <c r="K25" s="73">
        <f t="shared" si="2"/>
        <v>194806765</v>
      </c>
      <c r="L25" s="73">
        <f t="shared" si="2"/>
        <v>238294701</v>
      </c>
      <c r="M25" s="73">
        <f t="shared" si="2"/>
        <v>215607691</v>
      </c>
      <c r="N25" s="73">
        <f t="shared" si="2"/>
        <v>215607691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215607691</v>
      </c>
      <c r="X25" s="73">
        <f t="shared" si="2"/>
        <v>76497500</v>
      </c>
      <c r="Y25" s="73">
        <f t="shared" si="2"/>
        <v>139110191</v>
      </c>
      <c r="Z25" s="170">
        <f>+IF(X25&lt;&gt;0,+(Y25/X25)*100,0)</f>
        <v>181.84932971665742</v>
      </c>
      <c r="AA25" s="74">
        <f>+AA12+AA24</f>
        <v>152995000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4816280</v>
      </c>
      <c r="D30" s="155"/>
      <c r="E30" s="59">
        <v>6301000</v>
      </c>
      <c r="F30" s="60">
        <v>6301000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3150500</v>
      </c>
      <c r="Y30" s="60">
        <v>-3150500</v>
      </c>
      <c r="Z30" s="140">
        <v>-100</v>
      </c>
      <c r="AA30" s="62">
        <v>6301000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24432290</v>
      </c>
      <c r="D32" s="155"/>
      <c r="E32" s="59">
        <v>16020000</v>
      </c>
      <c r="F32" s="60">
        <v>16020000</v>
      </c>
      <c r="G32" s="60">
        <v>17121772</v>
      </c>
      <c r="H32" s="60">
        <v>16634945</v>
      </c>
      <c r="I32" s="60">
        <v>1934970</v>
      </c>
      <c r="J32" s="60">
        <v>1934970</v>
      </c>
      <c r="K32" s="60">
        <v>17416921</v>
      </c>
      <c r="L32" s="60">
        <v>16376004</v>
      </c>
      <c r="M32" s="60">
        <v>17463938</v>
      </c>
      <c r="N32" s="60">
        <v>17463938</v>
      </c>
      <c r="O32" s="60"/>
      <c r="P32" s="60"/>
      <c r="Q32" s="60"/>
      <c r="R32" s="60"/>
      <c r="S32" s="60"/>
      <c r="T32" s="60"/>
      <c r="U32" s="60"/>
      <c r="V32" s="60"/>
      <c r="W32" s="60">
        <v>17463938</v>
      </c>
      <c r="X32" s="60">
        <v>8010000</v>
      </c>
      <c r="Y32" s="60">
        <v>9453938</v>
      </c>
      <c r="Z32" s="140">
        <v>118.03</v>
      </c>
      <c r="AA32" s="62">
        <v>16020000</v>
      </c>
    </row>
    <row r="33" spans="1:27" ht="13.5">
      <c r="A33" s="249" t="s">
        <v>165</v>
      </c>
      <c r="B33" s="182"/>
      <c r="C33" s="155">
        <v>4017465</v>
      </c>
      <c r="D33" s="155"/>
      <c r="E33" s="59"/>
      <c r="F33" s="60"/>
      <c r="G33" s="60">
        <v>956220</v>
      </c>
      <c r="H33" s="60">
        <v>2118972</v>
      </c>
      <c r="I33" s="60">
        <v>2118972</v>
      </c>
      <c r="J33" s="60">
        <v>2118972</v>
      </c>
      <c r="K33" s="60">
        <v>2118972</v>
      </c>
      <c r="L33" s="60">
        <v>2093367</v>
      </c>
      <c r="M33" s="60">
        <v>2093367</v>
      </c>
      <c r="N33" s="60">
        <v>2093367</v>
      </c>
      <c r="O33" s="60"/>
      <c r="P33" s="60"/>
      <c r="Q33" s="60"/>
      <c r="R33" s="60"/>
      <c r="S33" s="60"/>
      <c r="T33" s="60"/>
      <c r="U33" s="60"/>
      <c r="V33" s="60"/>
      <c r="W33" s="60">
        <v>2093367</v>
      </c>
      <c r="X33" s="60"/>
      <c r="Y33" s="60">
        <v>2093367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33266035</v>
      </c>
      <c r="D34" s="168">
        <f>SUM(D29:D33)</f>
        <v>0</v>
      </c>
      <c r="E34" s="72">
        <f t="shared" si="3"/>
        <v>22321000</v>
      </c>
      <c r="F34" s="73">
        <f t="shared" si="3"/>
        <v>22321000</v>
      </c>
      <c r="G34" s="73">
        <f t="shared" si="3"/>
        <v>18077992</v>
      </c>
      <c r="H34" s="73">
        <f t="shared" si="3"/>
        <v>18753917</v>
      </c>
      <c r="I34" s="73">
        <f t="shared" si="3"/>
        <v>4053942</v>
      </c>
      <c r="J34" s="73">
        <f t="shared" si="3"/>
        <v>4053942</v>
      </c>
      <c r="K34" s="73">
        <f t="shared" si="3"/>
        <v>19535893</v>
      </c>
      <c r="L34" s="73">
        <f t="shared" si="3"/>
        <v>18469371</v>
      </c>
      <c r="M34" s="73">
        <f t="shared" si="3"/>
        <v>19557305</v>
      </c>
      <c r="N34" s="73">
        <f t="shared" si="3"/>
        <v>19557305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19557305</v>
      </c>
      <c r="X34" s="73">
        <f t="shared" si="3"/>
        <v>11160500</v>
      </c>
      <c r="Y34" s="73">
        <f t="shared" si="3"/>
        <v>8396805</v>
      </c>
      <c r="Z34" s="170">
        <f>+IF(X34&lt;&gt;0,+(Y34/X34)*100,0)</f>
        <v>75.23681734689306</v>
      </c>
      <c r="AA34" s="74">
        <f>SUM(AA29:AA33)</f>
        <v>22321000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5216621</v>
      </c>
      <c r="D37" s="155"/>
      <c r="E37" s="59">
        <v>5529000</v>
      </c>
      <c r="F37" s="60">
        <v>5529000</v>
      </c>
      <c r="G37" s="60">
        <v>10511895</v>
      </c>
      <c r="H37" s="60">
        <v>10008409</v>
      </c>
      <c r="I37" s="60">
        <v>10008409</v>
      </c>
      <c r="J37" s="60">
        <v>10008409</v>
      </c>
      <c r="K37" s="60">
        <v>10008409</v>
      </c>
      <c r="L37" s="60">
        <v>10008409</v>
      </c>
      <c r="M37" s="60">
        <v>10008409</v>
      </c>
      <c r="N37" s="60">
        <v>10008409</v>
      </c>
      <c r="O37" s="60"/>
      <c r="P37" s="60"/>
      <c r="Q37" s="60"/>
      <c r="R37" s="60"/>
      <c r="S37" s="60"/>
      <c r="T37" s="60"/>
      <c r="U37" s="60"/>
      <c r="V37" s="60"/>
      <c r="W37" s="60">
        <v>10008409</v>
      </c>
      <c r="X37" s="60">
        <v>2764500</v>
      </c>
      <c r="Y37" s="60">
        <v>7243909</v>
      </c>
      <c r="Z37" s="140">
        <v>262.03</v>
      </c>
      <c r="AA37" s="62">
        <v>5529000</v>
      </c>
    </row>
    <row r="38" spans="1:27" ht="13.5">
      <c r="A38" s="249" t="s">
        <v>165</v>
      </c>
      <c r="B38" s="182"/>
      <c r="C38" s="155">
        <v>49622396</v>
      </c>
      <c r="D38" s="155"/>
      <c r="E38" s="59"/>
      <c r="F38" s="60"/>
      <c r="G38" s="60">
        <v>4000000</v>
      </c>
      <c r="H38" s="60">
        <v>51190987</v>
      </c>
      <c r="I38" s="60">
        <v>51190987</v>
      </c>
      <c r="J38" s="60">
        <v>51190987</v>
      </c>
      <c r="K38" s="60">
        <v>51190987</v>
      </c>
      <c r="L38" s="60">
        <v>51190987</v>
      </c>
      <c r="M38" s="60">
        <v>51190987</v>
      </c>
      <c r="N38" s="60">
        <v>51190987</v>
      </c>
      <c r="O38" s="60"/>
      <c r="P38" s="60"/>
      <c r="Q38" s="60"/>
      <c r="R38" s="60"/>
      <c r="S38" s="60"/>
      <c r="T38" s="60"/>
      <c r="U38" s="60"/>
      <c r="V38" s="60"/>
      <c r="W38" s="60">
        <v>51190987</v>
      </c>
      <c r="X38" s="60"/>
      <c r="Y38" s="60">
        <v>51190987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54839017</v>
      </c>
      <c r="D39" s="168">
        <f>SUM(D37:D38)</f>
        <v>0</v>
      </c>
      <c r="E39" s="76">
        <f t="shared" si="4"/>
        <v>5529000</v>
      </c>
      <c r="F39" s="77">
        <f t="shared" si="4"/>
        <v>5529000</v>
      </c>
      <c r="G39" s="77">
        <f t="shared" si="4"/>
        <v>14511895</v>
      </c>
      <c r="H39" s="77">
        <f t="shared" si="4"/>
        <v>61199396</v>
      </c>
      <c r="I39" s="77">
        <f t="shared" si="4"/>
        <v>61199396</v>
      </c>
      <c r="J39" s="77">
        <f t="shared" si="4"/>
        <v>61199396</v>
      </c>
      <c r="K39" s="77">
        <f t="shared" si="4"/>
        <v>61199396</v>
      </c>
      <c r="L39" s="77">
        <f t="shared" si="4"/>
        <v>61199396</v>
      </c>
      <c r="M39" s="77">
        <f t="shared" si="4"/>
        <v>61199396</v>
      </c>
      <c r="N39" s="77">
        <f t="shared" si="4"/>
        <v>61199396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61199396</v>
      </c>
      <c r="X39" s="77">
        <f t="shared" si="4"/>
        <v>2764500</v>
      </c>
      <c r="Y39" s="77">
        <f t="shared" si="4"/>
        <v>58434896</v>
      </c>
      <c r="Z39" s="212">
        <f>+IF(X39&lt;&gt;0,+(Y39/X39)*100,0)</f>
        <v>2113.760028938325</v>
      </c>
      <c r="AA39" s="79">
        <f>SUM(AA37:AA38)</f>
        <v>5529000</v>
      </c>
    </row>
    <row r="40" spans="1:27" ht="13.5">
      <c r="A40" s="250" t="s">
        <v>167</v>
      </c>
      <c r="B40" s="251"/>
      <c r="C40" s="168">
        <f aca="true" t="shared" si="5" ref="C40:Y40">+C34+C39</f>
        <v>88105052</v>
      </c>
      <c r="D40" s="168">
        <f>+D34+D39</f>
        <v>0</v>
      </c>
      <c r="E40" s="72">
        <f t="shared" si="5"/>
        <v>27850000</v>
      </c>
      <c r="F40" s="73">
        <f t="shared" si="5"/>
        <v>27850000</v>
      </c>
      <c r="G40" s="73">
        <f t="shared" si="5"/>
        <v>32589887</v>
      </c>
      <c r="H40" s="73">
        <f t="shared" si="5"/>
        <v>79953313</v>
      </c>
      <c r="I40" s="73">
        <f t="shared" si="5"/>
        <v>65253338</v>
      </c>
      <c r="J40" s="73">
        <f t="shared" si="5"/>
        <v>65253338</v>
      </c>
      <c r="K40" s="73">
        <f t="shared" si="5"/>
        <v>80735289</v>
      </c>
      <c r="L40" s="73">
        <f t="shared" si="5"/>
        <v>79668767</v>
      </c>
      <c r="M40" s="73">
        <f t="shared" si="5"/>
        <v>80756701</v>
      </c>
      <c r="N40" s="73">
        <f t="shared" si="5"/>
        <v>80756701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80756701</v>
      </c>
      <c r="X40" s="73">
        <f t="shared" si="5"/>
        <v>13925000</v>
      </c>
      <c r="Y40" s="73">
        <f t="shared" si="5"/>
        <v>66831701</v>
      </c>
      <c r="Z40" s="170">
        <f>+IF(X40&lt;&gt;0,+(Y40/X40)*100,0)</f>
        <v>479.9404021543985</v>
      </c>
      <c r="AA40" s="74">
        <f>+AA34+AA39</f>
        <v>27850000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100169741</v>
      </c>
      <c r="D42" s="257">
        <f>+D25-D40</f>
        <v>0</v>
      </c>
      <c r="E42" s="258">
        <f t="shared" si="6"/>
        <v>125145000</v>
      </c>
      <c r="F42" s="259">
        <f t="shared" si="6"/>
        <v>125145000</v>
      </c>
      <c r="G42" s="259">
        <f t="shared" si="6"/>
        <v>68692936</v>
      </c>
      <c r="H42" s="259">
        <f t="shared" si="6"/>
        <v>149625734</v>
      </c>
      <c r="I42" s="259">
        <f t="shared" si="6"/>
        <v>139061580</v>
      </c>
      <c r="J42" s="259">
        <f t="shared" si="6"/>
        <v>139061580</v>
      </c>
      <c r="K42" s="259">
        <f t="shared" si="6"/>
        <v>114071476</v>
      </c>
      <c r="L42" s="259">
        <f t="shared" si="6"/>
        <v>158625934</v>
      </c>
      <c r="M42" s="259">
        <f t="shared" si="6"/>
        <v>134850990</v>
      </c>
      <c r="N42" s="259">
        <f t="shared" si="6"/>
        <v>134850990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134850990</v>
      </c>
      <c r="X42" s="259">
        <f t="shared" si="6"/>
        <v>62572500</v>
      </c>
      <c r="Y42" s="259">
        <f t="shared" si="6"/>
        <v>72278490</v>
      </c>
      <c r="Z42" s="260">
        <f>+IF(X42&lt;&gt;0,+(Y42/X42)*100,0)</f>
        <v>115.51159055495626</v>
      </c>
      <c r="AA42" s="261">
        <f>+AA25-AA40</f>
        <v>125145000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94941057</v>
      </c>
      <c r="D45" s="155"/>
      <c r="E45" s="59">
        <v>63481000</v>
      </c>
      <c r="F45" s="60">
        <v>63481000</v>
      </c>
      <c r="G45" s="60">
        <v>12167232</v>
      </c>
      <c r="H45" s="60">
        <v>149625734</v>
      </c>
      <c r="I45" s="60">
        <v>139061580</v>
      </c>
      <c r="J45" s="60">
        <v>139061580</v>
      </c>
      <c r="K45" s="60">
        <v>114071476</v>
      </c>
      <c r="L45" s="60">
        <v>158625934</v>
      </c>
      <c r="M45" s="60">
        <v>134850990</v>
      </c>
      <c r="N45" s="60">
        <v>134850990</v>
      </c>
      <c r="O45" s="60"/>
      <c r="P45" s="60"/>
      <c r="Q45" s="60"/>
      <c r="R45" s="60"/>
      <c r="S45" s="60"/>
      <c r="T45" s="60"/>
      <c r="U45" s="60"/>
      <c r="V45" s="60"/>
      <c r="W45" s="60">
        <v>134850990</v>
      </c>
      <c r="X45" s="60">
        <v>31740500</v>
      </c>
      <c r="Y45" s="60">
        <v>103110490</v>
      </c>
      <c r="Z45" s="139">
        <v>324.85</v>
      </c>
      <c r="AA45" s="62">
        <v>63481000</v>
      </c>
    </row>
    <row r="46" spans="1:27" ht="13.5">
      <c r="A46" s="249" t="s">
        <v>171</v>
      </c>
      <c r="B46" s="182"/>
      <c r="C46" s="155">
        <v>5228684</v>
      </c>
      <c r="D46" s="155"/>
      <c r="E46" s="59">
        <v>61664000</v>
      </c>
      <c r="F46" s="60">
        <v>61664000</v>
      </c>
      <c r="G46" s="60">
        <v>56525704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30832000</v>
      </c>
      <c r="Y46" s="60">
        <v>-30832000</v>
      </c>
      <c r="Z46" s="139">
        <v>-100</v>
      </c>
      <c r="AA46" s="62">
        <v>61664000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100169741</v>
      </c>
      <c r="D48" s="217">
        <f>SUM(D45:D47)</f>
        <v>0</v>
      </c>
      <c r="E48" s="264">
        <f t="shared" si="7"/>
        <v>125145000</v>
      </c>
      <c r="F48" s="219">
        <f t="shared" si="7"/>
        <v>125145000</v>
      </c>
      <c r="G48" s="219">
        <f t="shared" si="7"/>
        <v>68692936</v>
      </c>
      <c r="H48" s="219">
        <f t="shared" si="7"/>
        <v>149625734</v>
      </c>
      <c r="I48" s="219">
        <f t="shared" si="7"/>
        <v>139061580</v>
      </c>
      <c r="J48" s="219">
        <f t="shared" si="7"/>
        <v>139061580</v>
      </c>
      <c r="K48" s="219">
        <f t="shared" si="7"/>
        <v>114071476</v>
      </c>
      <c r="L48" s="219">
        <f t="shared" si="7"/>
        <v>158625934</v>
      </c>
      <c r="M48" s="219">
        <f t="shared" si="7"/>
        <v>134850990</v>
      </c>
      <c r="N48" s="219">
        <f t="shared" si="7"/>
        <v>134850990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134850990</v>
      </c>
      <c r="X48" s="219">
        <f t="shared" si="7"/>
        <v>62572500</v>
      </c>
      <c r="Y48" s="219">
        <f t="shared" si="7"/>
        <v>72278490</v>
      </c>
      <c r="Z48" s="265">
        <f>+IF(X48&lt;&gt;0,+(Y48/X48)*100,0)</f>
        <v>115.51159055495626</v>
      </c>
      <c r="AA48" s="232">
        <f>SUM(AA45:AA47)</f>
        <v>125145000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11627700</v>
      </c>
      <c r="D6" s="155"/>
      <c r="E6" s="59">
        <v>35056000</v>
      </c>
      <c r="F6" s="60">
        <v>35056000</v>
      </c>
      <c r="G6" s="60">
        <v>21721443</v>
      </c>
      <c r="H6" s="60">
        <v>591200</v>
      </c>
      <c r="I6" s="60">
        <v>236505</v>
      </c>
      <c r="J6" s="60">
        <v>22549148</v>
      </c>
      <c r="K6" s="60">
        <v>7180087</v>
      </c>
      <c r="L6" s="60">
        <v>1003816</v>
      </c>
      <c r="M6" s="60">
        <v>-75829</v>
      </c>
      <c r="N6" s="60">
        <v>8108074</v>
      </c>
      <c r="O6" s="60"/>
      <c r="P6" s="60"/>
      <c r="Q6" s="60"/>
      <c r="R6" s="60"/>
      <c r="S6" s="60"/>
      <c r="T6" s="60"/>
      <c r="U6" s="60"/>
      <c r="V6" s="60"/>
      <c r="W6" s="60">
        <v>30657222</v>
      </c>
      <c r="X6" s="60">
        <v>17521000</v>
      </c>
      <c r="Y6" s="60">
        <v>13136222</v>
      </c>
      <c r="Z6" s="140">
        <v>74.97</v>
      </c>
      <c r="AA6" s="62">
        <v>35056000</v>
      </c>
    </row>
    <row r="7" spans="1:27" ht="13.5">
      <c r="A7" s="249" t="s">
        <v>178</v>
      </c>
      <c r="B7" s="182"/>
      <c r="C7" s="155">
        <v>177370976</v>
      </c>
      <c r="D7" s="155"/>
      <c r="E7" s="59">
        <v>220433000</v>
      </c>
      <c r="F7" s="60">
        <v>220433000</v>
      </c>
      <c r="G7" s="60">
        <v>73007491</v>
      </c>
      <c r="H7" s="60">
        <v>1443509</v>
      </c>
      <c r="I7" s="60">
        <v>3643200</v>
      </c>
      <c r="J7" s="60">
        <v>78094200</v>
      </c>
      <c r="K7" s="60"/>
      <c r="L7" s="60">
        <v>60237800</v>
      </c>
      <c r="M7" s="60">
        <v>800000</v>
      </c>
      <c r="N7" s="60">
        <v>61037800</v>
      </c>
      <c r="O7" s="60"/>
      <c r="P7" s="60"/>
      <c r="Q7" s="60"/>
      <c r="R7" s="60"/>
      <c r="S7" s="60"/>
      <c r="T7" s="60"/>
      <c r="U7" s="60"/>
      <c r="V7" s="60"/>
      <c r="W7" s="60">
        <v>139132000</v>
      </c>
      <c r="X7" s="60">
        <v>110214000</v>
      </c>
      <c r="Y7" s="60">
        <v>28918000</v>
      </c>
      <c r="Z7" s="140">
        <v>26.24</v>
      </c>
      <c r="AA7" s="62">
        <v>220433000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5235493</v>
      </c>
      <c r="D9" s="155"/>
      <c r="E9" s="59">
        <v>3500000</v>
      </c>
      <c r="F9" s="60">
        <v>3500000</v>
      </c>
      <c r="G9" s="60">
        <v>101652</v>
      </c>
      <c r="H9" s="60">
        <v>734528</v>
      </c>
      <c r="I9" s="60">
        <v>251292</v>
      </c>
      <c r="J9" s="60">
        <v>1087472</v>
      </c>
      <c r="K9" s="60">
        <v>1112145</v>
      </c>
      <c r="L9" s="60">
        <v>60838</v>
      </c>
      <c r="M9" s="60">
        <v>111627</v>
      </c>
      <c r="N9" s="60">
        <v>1284610</v>
      </c>
      <c r="O9" s="60"/>
      <c r="P9" s="60"/>
      <c r="Q9" s="60"/>
      <c r="R9" s="60"/>
      <c r="S9" s="60"/>
      <c r="T9" s="60"/>
      <c r="U9" s="60"/>
      <c r="V9" s="60"/>
      <c r="W9" s="60">
        <v>2372082</v>
      </c>
      <c r="X9" s="60">
        <v>1750000</v>
      </c>
      <c r="Y9" s="60">
        <v>622082</v>
      </c>
      <c r="Z9" s="140">
        <v>35.55</v>
      </c>
      <c r="AA9" s="62">
        <v>3500000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-201461826</v>
      </c>
      <c r="D12" s="155"/>
      <c r="E12" s="59">
        <v>-245538304</v>
      </c>
      <c r="F12" s="60">
        <v>-245538304</v>
      </c>
      <c r="G12" s="60">
        <v>-114667693</v>
      </c>
      <c r="H12" s="60">
        <v>111828073</v>
      </c>
      <c r="I12" s="60">
        <v>-23222167</v>
      </c>
      <c r="J12" s="60">
        <v>-26061787</v>
      </c>
      <c r="K12" s="60">
        <v>-17416482</v>
      </c>
      <c r="L12" s="60">
        <v>-19197763</v>
      </c>
      <c r="M12" s="60">
        <v>-24192674</v>
      </c>
      <c r="N12" s="60">
        <v>-60806919</v>
      </c>
      <c r="O12" s="60"/>
      <c r="P12" s="60"/>
      <c r="Q12" s="60"/>
      <c r="R12" s="60"/>
      <c r="S12" s="60"/>
      <c r="T12" s="60"/>
      <c r="U12" s="60"/>
      <c r="V12" s="60"/>
      <c r="W12" s="60">
        <v>-86868706</v>
      </c>
      <c r="X12" s="60">
        <v>-122767002</v>
      </c>
      <c r="Y12" s="60">
        <v>35898296</v>
      </c>
      <c r="Z12" s="140">
        <v>-29.24</v>
      </c>
      <c r="AA12" s="62">
        <v>-245538304</v>
      </c>
    </row>
    <row r="13" spans="1:27" ht="13.5">
      <c r="A13" s="249" t="s">
        <v>40</v>
      </c>
      <c r="B13" s="182"/>
      <c r="C13" s="155">
        <v>-729083</v>
      </c>
      <c r="D13" s="155"/>
      <c r="E13" s="59">
        <v>-3696000</v>
      </c>
      <c r="F13" s="60">
        <v>-3696000</v>
      </c>
      <c r="G13" s="60"/>
      <c r="H13" s="60"/>
      <c r="I13" s="60">
        <v>-253721</v>
      </c>
      <c r="J13" s="60">
        <v>-253721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-253721</v>
      </c>
      <c r="X13" s="60">
        <v>-1848000</v>
      </c>
      <c r="Y13" s="60">
        <v>1594279</v>
      </c>
      <c r="Z13" s="140">
        <v>-86.27</v>
      </c>
      <c r="AA13" s="62">
        <v>-3696000</v>
      </c>
    </row>
    <row r="14" spans="1:27" ht="13.5">
      <c r="A14" s="249" t="s">
        <v>42</v>
      </c>
      <c r="B14" s="182"/>
      <c r="C14" s="155"/>
      <c r="D14" s="155"/>
      <c r="E14" s="59">
        <v>-4394196</v>
      </c>
      <c r="F14" s="60">
        <v>-4394196</v>
      </c>
      <c r="G14" s="60"/>
      <c r="H14" s="60">
        <v>-1200000</v>
      </c>
      <c r="I14" s="60"/>
      <c r="J14" s="60">
        <v>-1200000</v>
      </c>
      <c r="K14" s="60"/>
      <c r="L14" s="60">
        <v>-997099</v>
      </c>
      <c r="M14" s="60"/>
      <c r="N14" s="60">
        <v>-997099</v>
      </c>
      <c r="O14" s="60"/>
      <c r="P14" s="60"/>
      <c r="Q14" s="60"/>
      <c r="R14" s="60"/>
      <c r="S14" s="60"/>
      <c r="T14" s="60"/>
      <c r="U14" s="60"/>
      <c r="V14" s="60"/>
      <c r="W14" s="60">
        <v>-2197099</v>
      </c>
      <c r="X14" s="60">
        <v>-2197098</v>
      </c>
      <c r="Y14" s="60">
        <v>-1</v>
      </c>
      <c r="Z14" s="140"/>
      <c r="AA14" s="62">
        <v>-4394196</v>
      </c>
    </row>
    <row r="15" spans="1:27" ht="13.5">
      <c r="A15" s="250" t="s">
        <v>184</v>
      </c>
      <c r="B15" s="251"/>
      <c r="C15" s="168">
        <f aca="true" t="shared" si="0" ref="C15:Y15">SUM(C6:C14)</f>
        <v>-7956740</v>
      </c>
      <c r="D15" s="168">
        <f>SUM(D6:D14)</f>
        <v>0</v>
      </c>
      <c r="E15" s="72">
        <f t="shared" si="0"/>
        <v>5360500</v>
      </c>
      <c r="F15" s="73">
        <f t="shared" si="0"/>
        <v>5360500</v>
      </c>
      <c r="G15" s="73">
        <f t="shared" si="0"/>
        <v>-19837107</v>
      </c>
      <c r="H15" s="73">
        <f t="shared" si="0"/>
        <v>113397310</v>
      </c>
      <c r="I15" s="73">
        <f t="shared" si="0"/>
        <v>-19344891</v>
      </c>
      <c r="J15" s="73">
        <f t="shared" si="0"/>
        <v>74215312</v>
      </c>
      <c r="K15" s="73">
        <f t="shared" si="0"/>
        <v>-9124250</v>
      </c>
      <c r="L15" s="73">
        <f t="shared" si="0"/>
        <v>41107592</v>
      </c>
      <c r="M15" s="73">
        <f t="shared" si="0"/>
        <v>-23356876</v>
      </c>
      <c r="N15" s="73">
        <f t="shared" si="0"/>
        <v>8626466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82841778</v>
      </c>
      <c r="X15" s="73">
        <f t="shared" si="0"/>
        <v>2672900</v>
      </c>
      <c r="Y15" s="73">
        <f t="shared" si="0"/>
        <v>80168878</v>
      </c>
      <c r="Z15" s="170">
        <f>+IF(X15&lt;&gt;0,+(Y15/X15)*100,0)</f>
        <v>2999.322009802088</v>
      </c>
      <c r="AA15" s="74">
        <f>SUM(AA6:AA14)</f>
        <v>5360500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194801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726996</v>
      </c>
      <c r="F21" s="60">
        <v>726996</v>
      </c>
      <c r="G21" s="159">
        <v>-116623</v>
      </c>
      <c r="H21" s="159">
        <v>25201</v>
      </c>
      <c r="I21" s="159">
        <v>12055</v>
      </c>
      <c r="J21" s="60">
        <v>-79367</v>
      </c>
      <c r="K21" s="159"/>
      <c r="L21" s="159">
        <v>-7220</v>
      </c>
      <c r="M21" s="60"/>
      <c r="N21" s="159">
        <v>-7220</v>
      </c>
      <c r="O21" s="159"/>
      <c r="P21" s="159"/>
      <c r="Q21" s="60"/>
      <c r="R21" s="159"/>
      <c r="S21" s="159"/>
      <c r="T21" s="60"/>
      <c r="U21" s="159"/>
      <c r="V21" s="159"/>
      <c r="W21" s="159">
        <v>-86587</v>
      </c>
      <c r="X21" s="60">
        <v>363498</v>
      </c>
      <c r="Y21" s="159">
        <v>-450085</v>
      </c>
      <c r="Z21" s="141">
        <v>-123.82</v>
      </c>
      <c r="AA21" s="225">
        <v>726996</v>
      </c>
    </row>
    <row r="22" spans="1:27" ht="13.5">
      <c r="A22" s="249" t="s">
        <v>189</v>
      </c>
      <c r="B22" s="182"/>
      <c r="C22" s="155">
        <v>1966046</v>
      </c>
      <c r="D22" s="155"/>
      <c r="E22" s="59">
        <v>-15000000</v>
      </c>
      <c r="F22" s="60">
        <v>-15000000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-7500000</v>
      </c>
      <c r="Y22" s="60">
        <v>7500000</v>
      </c>
      <c r="Z22" s="140">
        <v>-100</v>
      </c>
      <c r="AA22" s="62">
        <v>-15000000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-7898836</v>
      </c>
      <c r="D24" s="155"/>
      <c r="E24" s="59">
        <v>-5360004</v>
      </c>
      <c r="F24" s="60">
        <v>-5360004</v>
      </c>
      <c r="G24" s="60">
        <v>-1885771</v>
      </c>
      <c r="H24" s="60"/>
      <c r="I24" s="60"/>
      <c r="J24" s="60">
        <v>-1885771</v>
      </c>
      <c r="K24" s="60"/>
      <c r="L24" s="60"/>
      <c r="M24" s="60">
        <v>-1014018</v>
      </c>
      <c r="N24" s="60">
        <v>-1014018</v>
      </c>
      <c r="O24" s="60"/>
      <c r="P24" s="60"/>
      <c r="Q24" s="60"/>
      <c r="R24" s="60"/>
      <c r="S24" s="60"/>
      <c r="T24" s="60"/>
      <c r="U24" s="60"/>
      <c r="V24" s="60"/>
      <c r="W24" s="60">
        <v>-2899789</v>
      </c>
      <c r="X24" s="60">
        <v>-3760002</v>
      </c>
      <c r="Y24" s="60">
        <v>860213</v>
      </c>
      <c r="Z24" s="140">
        <v>-22.88</v>
      </c>
      <c r="AA24" s="62">
        <v>-5360004</v>
      </c>
    </row>
    <row r="25" spans="1:27" ht="13.5">
      <c r="A25" s="250" t="s">
        <v>191</v>
      </c>
      <c r="B25" s="251"/>
      <c r="C25" s="168">
        <f aca="true" t="shared" si="1" ref="C25:Y25">SUM(C19:C24)</f>
        <v>-5737989</v>
      </c>
      <c r="D25" s="168">
        <f>SUM(D19:D24)</f>
        <v>0</v>
      </c>
      <c r="E25" s="72">
        <f t="shared" si="1"/>
        <v>-19633008</v>
      </c>
      <c r="F25" s="73">
        <f t="shared" si="1"/>
        <v>-19633008</v>
      </c>
      <c r="G25" s="73">
        <f t="shared" si="1"/>
        <v>-2002394</v>
      </c>
      <c r="H25" s="73">
        <f t="shared" si="1"/>
        <v>25201</v>
      </c>
      <c r="I25" s="73">
        <f t="shared" si="1"/>
        <v>12055</v>
      </c>
      <c r="J25" s="73">
        <f t="shared" si="1"/>
        <v>-1965138</v>
      </c>
      <c r="K25" s="73">
        <f t="shared" si="1"/>
        <v>0</v>
      </c>
      <c r="L25" s="73">
        <f t="shared" si="1"/>
        <v>-7220</v>
      </c>
      <c r="M25" s="73">
        <f t="shared" si="1"/>
        <v>-1014018</v>
      </c>
      <c r="N25" s="73">
        <f t="shared" si="1"/>
        <v>-1021238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-2986376</v>
      </c>
      <c r="X25" s="73">
        <f t="shared" si="1"/>
        <v>-10896504</v>
      </c>
      <c r="Y25" s="73">
        <f t="shared" si="1"/>
        <v>7910128</v>
      </c>
      <c r="Z25" s="170">
        <f>+IF(X25&lt;&gt;0,+(Y25/X25)*100,0)</f>
        <v>-72.59326477556472</v>
      </c>
      <c r="AA25" s="74">
        <f>SUM(AA19:AA24)</f>
        <v>-19633008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-3166631</v>
      </c>
      <c r="D33" s="155"/>
      <c r="E33" s="59">
        <v>-3696000</v>
      </c>
      <c r="F33" s="60">
        <v>-3696000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-1848000</v>
      </c>
      <c r="Y33" s="60">
        <v>1848000</v>
      </c>
      <c r="Z33" s="140">
        <v>-100</v>
      </c>
      <c r="AA33" s="62">
        <v>-3696000</v>
      </c>
    </row>
    <row r="34" spans="1:27" ht="13.5">
      <c r="A34" s="250" t="s">
        <v>197</v>
      </c>
      <c r="B34" s="251"/>
      <c r="C34" s="168">
        <f aca="true" t="shared" si="2" ref="C34:Y34">SUM(C29:C33)</f>
        <v>-3166631</v>
      </c>
      <c r="D34" s="168">
        <f>SUM(D29:D33)</f>
        <v>0</v>
      </c>
      <c r="E34" s="72">
        <f t="shared" si="2"/>
        <v>-3696000</v>
      </c>
      <c r="F34" s="73">
        <f t="shared" si="2"/>
        <v>-3696000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-1848000</v>
      </c>
      <c r="Y34" s="73">
        <f t="shared" si="2"/>
        <v>1848000</v>
      </c>
      <c r="Z34" s="170">
        <f>+IF(X34&lt;&gt;0,+(Y34/X34)*100,0)</f>
        <v>-100</v>
      </c>
      <c r="AA34" s="74">
        <f>SUM(AA29:AA33)</f>
        <v>-3696000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-16861360</v>
      </c>
      <c r="D36" s="153">
        <f>+D15+D25+D34</f>
        <v>0</v>
      </c>
      <c r="E36" s="99">
        <f t="shared" si="3"/>
        <v>-17968508</v>
      </c>
      <c r="F36" s="100">
        <f t="shared" si="3"/>
        <v>-17968508</v>
      </c>
      <c r="G36" s="100">
        <f t="shared" si="3"/>
        <v>-21839501</v>
      </c>
      <c r="H36" s="100">
        <f t="shared" si="3"/>
        <v>113422511</v>
      </c>
      <c r="I36" s="100">
        <f t="shared" si="3"/>
        <v>-19332836</v>
      </c>
      <c r="J36" s="100">
        <f t="shared" si="3"/>
        <v>72250174</v>
      </c>
      <c r="K36" s="100">
        <f t="shared" si="3"/>
        <v>-9124250</v>
      </c>
      <c r="L36" s="100">
        <f t="shared" si="3"/>
        <v>41100372</v>
      </c>
      <c r="M36" s="100">
        <f t="shared" si="3"/>
        <v>-24370894</v>
      </c>
      <c r="N36" s="100">
        <f t="shared" si="3"/>
        <v>7605228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79855402</v>
      </c>
      <c r="X36" s="100">
        <f t="shared" si="3"/>
        <v>-10071604</v>
      </c>
      <c r="Y36" s="100">
        <f t="shared" si="3"/>
        <v>89927006</v>
      </c>
      <c r="Z36" s="137">
        <f>+IF(X36&lt;&gt;0,+(Y36/X36)*100,0)</f>
        <v>-892.8767056369571</v>
      </c>
      <c r="AA36" s="102">
        <f>+AA15+AA25+AA34</f>
        <v>-17968508</v>
      </c>
    </row>
    <row r="37" spans="1:27" ht="13.5">
      <c r="A37" s="249" t="s">
        <v>199</v>
      </c>
      <c r="B37" s="182"/>
      <c r="C37" s="153">
        <v>99514056</v>
      </c>
      <c r="D37" s="153"/>
      <c r="E37" s="99">
        <v>-42499000</v>
      </c>
      <c r="F37" s="100">
        <v>-42499000</v>
      </c>
      <c r="G37" s="100">
        <v>33020094</v>
      </c>
      <c r="H37" s="100">
        <v>11180593</v>
      </c>
      <c r="I37" s="100">
        <v>124603104</v>
      </c>
      <c r="J37" s="100">
        <v>33020094</v>
      </c>
      <c r="K37" s="100">
        <v>105270268</v>
      </c>
      <c r="L37" s="100">
        <v>96146018</v>
      </c>
      <c r="M37" s="100">
        <v>137246390</v>
      </c>
      <c r="N37" s="100">
        <v>105270268</v>
      </c>
      <c r="O37" s="100"/>
      <c r="P37" s="100"/>
      <c r="Q37" s="100"/>
      <c r="R37" s="100"/>
      <c r="S37" s="100"/>
      <c r="T37" s="100"/>
      <c r="U37" s="100"/>
      <c r="V37" s="100"/>
      <c r="W37" s="100">
        <v>33020094</v>
      </c>
      <c r="X37" s="100">
        <v>-42499000</v>
      </c>
      <c r="Y37" s="100">
        <v>75519094</v>
      </c>
      <c r="Z37" s="137">
        <v>-177.7</v>
      </c>
      <c r="AA37" s="102">
        <v>-42499000</v>
      </c>
    </row>
    <row r="38" spans="1:27" ht="13.5">
      <c r="A38" s="269" t="s">
        <v>200</v>
      </c>
      <c r="B38" s="256"/>
      <c r="C38" s="257">
        <v>82652696</v>
      </c>
      <c r="D38" s="257"/>
      <c r="E38" s="258">
        <v>-60467508</v>
      </c>
      <c r="F38" s="259">
        <v>-60467508</v>
      </c>
      <c r="G38" s="259">
        <v>11180593</v>
      </c>
      <c r="H38" s="259">
        <v>124603104</v>
      </c>
      <c r="I38" s="259">
        <v>105270268</v>
      </c>
      <c r="J38" s="259">
        <v>105270268</v>
      </c>
      <c r="K38" s="259">
        <v>96146018</v>
      </c>
      <c r="L38" s="259">
        <v>137246390</v>
      </c>
      <c r="M38" s="259">
        <v>112875496</v>
      </c>
      <c r="N38" s="259">
        <v>112875496</v>
      </c>
      <c r="O38" s="259"/>
      <c r="P38" s="259"/>
      <c r="Q38" s="259"/>
      <c r="R38" s="259"/>
      <c r="S38" s="259"/>
      <c r="T38" s="259"/>
      <c r="U38" s="259"/>
      <c r="V38" s="259"/>
      <c r="W38" s="259">
        <v>112875496</v>
      </c>
      <c r="X38" s="259">
        <v>-52570604</v>
      </c>
      <c r="Y38" s="259">
        <v>165446100</v>
      </c>
      <c r="Z38" s="260">
        <v>-314.71</v>
      </c>
      <c r="AA38" s="261">
        <v>-60467508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7898836</v>
      </c>
      <c r="D5" s="200">
        <f t="shared" si="0"/>
        <v>0</v>
      </c>
      <c r="E5" s="106">
        <f t="shared" si="0"/>
        <v>5360000</v>
      </c>
      <c r="F5" s="106">
        <f t="shared" si="0"/>
        <v>5360000</v>
      </c>
      <c r="G5" s="106">
        <f t="shared" si="0"/>
        <v>1180593</v>
      </c>
      <c r="H5" s="106">
        <f t="shared" si="0"/>
        <v>2098888</v>
      </c>
      <c r="I5" s="106">
        <f t="shared" si="0"/>
        <v>0</v>
      </c>
      <c r="J5" s="106">
        <f t="shared" si="0"/>
        <v>3279481</v>
      </c>
      <c r="K5" s="106">
        <f t="shared" si="0"/>
        <v>447419</v>
      </c>
      <c r="L5" s="106">
        <f t="shared" si="0"/>
        <v>0</v>
      </c>
      <c r="M5" s="106">
        <f t="shared" si="0"/>
        <v>1014019</v>
      </c>
      <c r="N5" s="106">
        <f t="shared" si="0"/>
        <v>1461438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4740919</v>
      </c>
      <c r="X5" s="106">
        <f t="shared" si="0"/>
        <v>2680000</v>
      </c>
      <c r="Y5" s="106">
        <f t="shared" si="0"/>
        <v>2060919</v>
      </c>
      <c r="Z5" s="201">
        <f>+IF(X5&lt;&gt;0,+(Y5/X5)*100,0)</f>
        <v>76.89996268656716</v>
      </c>
      <c r="AA5" s="199">
        <f>SUM(AA11:AA18)</f>
        <v>5360000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5998213</v>
      </c>
      <c r="D15" s="156"/>
      <c r="E15" s="60">
        <v>5360000</v>
      </c>
      <c r="F15" s="60">
        <v>5360000</v>
      </c>
      <c r="G15" s="60">
        <v>1180593</v>
      </c>
      <c r="H15" s="60">
        <v>2098888</v>
      </c>
      <c r="I15" s="60"/>
      <c r="J15" s="60">
        <v>3279481</v>
      </c>
      <c r="K15" s="60">
        <v>447419</v>
      </c>
      <c r="L15" s="60"/>
      <c r="M15" s="60">
        <v>1014019</v>
      </c>
      <c r="N15" s="60">
        <v>1461438</v>
      </c>
      <c r="O15" s="60"/>
      <c r="P15" s="60"/>
      <c r="Q15" s="60"/>
      <c r="R15" s="60"/>
      <c r="S15" s="60"/>
      <c r="T15" s="60"/>
      <c r="U15" s="60"/>
      <c r="V15" s="60"/>
      <c r="W15" s="60">
        <v>4740919</v>
      </c>
      <c r="X15" s="60">
        <v>2680000</v>
      </c>
      <c r="Y15" s="60">
        <v>2060919</v>
      </c>
      <c r="Z15" s="140">
        <v>76.9</v>
      </c>
      <c r="AA15" s="155">
        <v>5360000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1900623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5998213</v>
      </c>
      <c r="D45" s="129">
        <f t="shared" si="7"/>
        <v>0</v>
      </c>
      <c r="E45" s="54">
        <f t="shared" si="7"/>
        <v>5360000</v>
      </c>
      <c r="F45" s="54">
        <f t="shared" si="7"/>
        <v>5360000</v>
      </c>
      <c r="G45" s="54">
        <f t="shared" si="7"/>
        <v>1180593</v>
      </c>
      <c r="H45" s="54">
        <f t="shared" si="7"/>
        <v>2098888</v>
      </c>
      <c r="I45" s="54">
        <f t="shared" si="7"/>
        <v>0</v>
      </c>
      <c r="J45" s="54">
        <f t="shared" si="7"/>
        <v>3279481</v>
      </c>
      <c r="K45" s="54">
        <f t="shared" si="7"/>
        <v>447419</v>
      </c>
      <c r="L45" s="54">
        <f t="shared" si="7"/>
        <v>0</v>
      </c>
      <c r="M45" s="54">
        <f t="shared" si="7"/>
        <v>1014019</v>
      </c>
      <c r="N45" s="54">
        <f t="shared" si="7"/>
        <v>1461438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4740919</v>
      </c>
      <c r="X45" s="54">
        <f t="shared" si="7"/>
        <v>2680000</v>
      </c>
      <c r="Y45" s="54">
        <f t="shared" si="7"/>
        <v>2060919</v>
      </c>
      <c r="Z45" s="184">
        <f t="shared" si="5"/>
        <v>76.89996268656716</v>
      </c>
      <c r="AA45" s="130">
        <f t="shared" si="8"/>
        <v>5360000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1900623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7898836</v>
      </c>
      <c r="D49" s="218">
        <f t="shared" si="9"/>
        <v>0</v>
      </c>
      <c r="E49" s="220">
        <f t="shared" si="9"/>
        <v>5360000</v>
      </c>
      <c r="F49" s="220">
        <f t="shared" si="9"/>
        <v>5360000</v>
      </c>
      <c r="G49" s="220">
        <f t="shared" si="9"/>
        <v>1180593</v>
      </c>
      <c r="H49" s="220">
        <f t="shared" si="9"/>
        <v>2098888</v>
      </c>
      <c r="I49" s="220">
        <f t="shared" si="9"/>
        <v>0</v>
      </c>
      <c r="J49" s="220">
        <f t="shared" si="9"/>
        <v>3279481</v>
      </c>
      <c r="K49" s="220">
        <f t="shared" si="9"/>
        <v>447419</v>
      </c>
      <c r="L49" s="220">
        <f t="shared" si="9"/>
        <v>0</v>
      </c>
      <c r="M49" s="220">
        <f t="shared" si="9"/>
        <v>1014019</v>
      </c>
      <c r="N49" s="220">
        <f t="shared" si="9"/>
        <v>1461438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4740919</v>
      </c>
      <c r="X49" s="220">
        <f t="shared" si="9"/>
        <v>2680000</v>
      </c>
      <c r="Y49" s="220">
        <f t="shared" si="9"/>
        <v>2060919</v>
      </c>
      <c r="Z49" s="221">
        <f t="shared" si="5"/>
        <v>76.89996268656716</v>
      </c>
      <c r="AA49" s="222">
        <f>SUM(AA41:AA48)</f>
        <v>5360000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1565000</v>
      </c>
      <c r="F51" s="54">
        <f t="shared" si="10"/>
        <v>1565000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782500</v>
      </c>
      <c r="Y51" s="54">
        <f t="shared" si="10"/>
        <v>-782500</v>
      </c>
      <c r="Z51" s="184">
        <f>+IF(X51&lt;&gt;0,+(Y51/X51)*100,0)</f>
        <v>-100</v>
      </c>
      <c r="AA51" s="130">
        <f>SUM(AA57:AA61)</f>
        <v>1565000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1565000</v>
      </c>
      <c r="F61" s="60">
        <v>1565000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782500</v>
      </c>
      <c r="Y61" s="60">
        <v>-782500</v>
      </c>
      <c r="Z61" s="140">
        <v>-100</v>
      </c>
      <c r="AA61" s="155">
        <v>1565000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1565000</v>
      </c>
      <c r="F68" s="60"/>
      <c r="G68" s="60">
        <v>47494</v>
      </c>
      <c r="H68" s="60">
        <v>196029</v>
      </c>
      <c r="I68" s="60">
        <v>237502</v>
      </c>
      <c r="J68" s="60">
        <v>481025</v>
      </c>
      <c r="K68" s="60">
        <v>408086</v>
      </c>
      <c r="L68" s="60">
        <v>900511</v>
      </c>
      <c r="M68" s="60">
        <v>1096604</v>
      </c>
      <c r="N68" s="60">
        <v>2405201</v>
      </c>
      <c r="O68" s="60"/>
      <c r="P68" s="60"/>
      <c r="Q68" s="60"/>
      <c r="R68" s="60"/>
      <c r="S68" s="60"/>
      <c r="T68" s="60"/>
      <c r="U68" s="60"/>
      <c r="V68" s="60"/>
      <c r="W68" s="60">
        <v>2886226</v>
      </c>
      <c r="X68" s="60"/>
      <c r="Y68" s="60">
        <v>2886226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1565000</v>
      </c>
      <c r="F69" s="220">
        <f t="shared" si="12"/>
        <v>0</v>
      </c>
      <c r="G69" s="220">
        <f t="shared" si="12"/>
        <v>47494</v>
      </c>
      <c r="H69" s="220">
        <f t="shared" si="12"/>
        <v>196029</v>
      </c>
      <c r="I69" s="220">
        <f t="shared" si="12"/>
        <v>237502</v>
      </c>
      <c r="J69" s="220">
        <f t="shared" si="12"/>
        <v>481025</v>
      </c>
      <c r="K69" s="220">
        <f t="shared" si="12"/>
        <v>408086</v>
      </c>
      <c r="L69" s="220">
        <f t="shared" si="12"/>
        <v>900511</v>
      </c>
      <c r="M69" s="220">
        <f t="shared" si="12"/>
        <v>1096604</v>
      </c>
      <c r="N69" s="220">
        <f t="shared" si="12"/>
        <v>2405201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2886226</v>
      </c>
      <c r="X69" s="220">
        <f t="shared" si="12"/>
        <v>0</v>
      </c>
      <c r="Y69" s="220">
        <f t="shared" si="12"/>
        <v>2886226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5998213</v>
      </c>
      <c r="D40" s="344">
        <f t="shared" si="9"/>
        <v>0</v>
      </c>
      <c r="E40" s="343">
        <f t="shared" si="9"/>
        <v>5360000</v>
      </c>
      <c r="F40" s="345">
        <f t="shared" si="9"/>
        <v>5360000</v>
      </c>
      <c r="G40" s="345">
        <f t="shared" si="9"/>
        <v>1180593</v>
      </c>
      <c r="H40" s="343">
        <f t="shared" si="9"/>
        <v>2098888</v>
      </c>
      <c r="I40" s="343">
        <f t="shared" si="9"/>
        <v>0</v>
      </c>
      <c r="J40" s="345">
        <f t="shared" si="9"/>
        <v>3279481</v>
      </c>
      <c r="K40" s="345">
        <f t="shared" si="9"/>
        <v>447419</v>
      </c>
      <c r="L40" s="343">
        <f t="shared" si="9"/>
        <v>0</v>
      </c>
      <c r="M40" s="343">
        <f t="shared" si="9"/>
        <v>1014019</v>
      </c>
      <c r="N40" s="345">
        <f t="shared" si="9"/>
        <v>1461438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4740919</v>
      </c>
      <c r="X40" s="343">
        <f t="shared" si="9"/>
        <v>2680000</v>
      </c>
      <c r="Y40" s="345">
        <f t="shared" si="9"/>
        <v>2060919</v>
      </c>
      <c r="Z40" s="336">
        <f>+IF(X40&lt;&gt;0,+(Y40/X40)*100,0)</f>
        <v>76.89996268656716</v>
      </c>
      <c r="AA40" s="350">
        <f>SUM(AA41:AA49)</f>
        <v>5360000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4978139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1180593</v>
      </c>
      <c r="H42" s="54">
        <f t="shared" si="10"/>
        <v>0</v>
      </c>
      <c r="I42" s="54">
        <f t="shared" si="10"/>
        <v>0</v>
      </c>
      <c r="J42" s="53">
        <f t="shared" si="10"/>
        <v>1180593</v>
      </c>
      <c r="K42" s="53">
        <f t="shared" si="10"/>
        <v>705177</v>
      </c>
      <c r="L42" s="54">
        <f t="shared" si="10"/>
        <v>0</v>
      </c>
      <c r="M42" s="54">
        <f t="shared" si="10"/>
        <v>0</v>
      </c>
      <c r="N42" s="53">
        <f t="shared" si="10"/>
        <v>705177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1885770</v>
      </c>
      <c r="X42" s="54">
        <f t="shared" si="10"/>
        <v>0</v>
      </c>
      <c r="Y42" s="53">
        <f t="shared" si="10"/>
        <v>1885770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746280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273794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5360000</v>
      </c>
      <c r="F49" s="53">
        <v>5360000</v>
      </c>
      <c r="G49" s="53"/>
      <c r="H49" s="54">
        <v>2098888</v>
      </c>
      <c r="I49" s="54"/>
      <c r="J49" s="53">
        <v>2098888</v>
      </c>
      <c r="K49" s="53">
        <v>-257758</v>
      </c>
      <c r="L49" s="54"/>
      <c r="M49" s="54">
        <v>1014019</v>
      </c>
      <c r="N49" s="53">
        <v>756261</v>
      </c>
      <c r="O49" s="53"/>
      <c r="P49" s="54"/>
      <c r="Q49" s="54"/>
      <c r="R49" s="53"/>
      <c r="S49" s="53"/>
      <c r="T49" s="54"/>
      <c r="U49" s="54"/>
      <c r="V49" s="53"/>
      <c r="W49" s="53">
        <v>2855149</v>
      </c>
      <c r="X49" s="54">
        <v>2680000</v>
      </c>
      <c r="Y49" s="53">
        <v>175149</v>
      </c>
      <c r="Z49" s="94">
        <v>6.54</v>
      </c>
      <c r="AA49" s="95">
        <v>5360000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1900623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1900623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7898836</v>
      </c>
      <c r="D60" s="346">
        <f t="shared" si="14"/>
        <v>0</v>
      </c>
      <c r="E60" s="219">
        <f t="shared" si="14"/>
        <v>5360000</v>
      </c>
      <c r="F60" s="264">
        <f t="shared" si="14"/>
        <v>5360000</v>
      </c>
      <c r="G60" s="264">
        <f t="shared" si="14"/>
        <v>1180593</v>
      </c>
      <c r="H60" s="219">
        <f t="shared" si="14"/>
        <v>2098888</v>
      </c>
      <c r="I60" s="219">
        <f t="shared" si="14"/>
        <v>0</v>
      </c>
      <c r="J60" s="264">
        <f t="shared" si="14"/>
        <v>3279481</v>
      </c>
      <c r="K60" s="264">
        <f t="shared" si="14"/>
        <v>447419</v>
      </c>
      <c r="L60" s="219">
        <f t="shared" si="14"/>
        <v>0</v>
      </c>
      <c r="M60" s="219">
        <f t="shared" si="14"/>
        <v>1014019</v>
      </c>
      <c r="N60" s="264">
        <f t="shared" si="14"/>
        <v>1461438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4740919</v>
      </c>
      <c r="X60" s="219">
        <f t="shared" si="14"/>
        <v>2680000</v>
      </c>
      <c r="Y60" s="264">
        <f t="shared" si="14"/>
        <v>2060919</v>
      </c>
      <c r="Z60" s="337">
        <f>+IF(X60&lt;&gt;0,+(Y60/X60)*100,0)</f>
        <v>76.89996268656716</v>
      </c>
      <c r="AA60" s="232">
        <f>+AA57+AA54+AA51+AA40+AA37+AA34+AA22+AA5</f>
        <v>5360000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4978139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1180593</v>
      </c>
      <c r="H62" s="347">
        <f t="shared" si="15"/>
        <v>0</v>
      </c>
      <c r="I62" s="347">
        <f t="shared" si="15"/>
        <v>0</v>
      </c>
      <c r="J62" s="349">
        <f t="shared" si="15"/>
        <v>1180593</v>
      </c>
      <c r="K62" s="349">
        <f t="shared" si="15"/>
        <v>705177</v>
      </c>
      <c r="L62" s="347">
        <f t="shared" si="15"/>
        <v>0</v>
      </c>
      <c r="M62" s="347">
        <f t="shared" si="15"/>
        <v>0</v>
      </c>
      <c r="N62" s="349">
        <f t="shared" si="15"/>
        <v>705177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1885770</v>
      </c>
      <c r="X62" s="347">
        <f t="shared" si="15"/>
        <v>0</v>
      </c>
      <c r="Y62" s="349">
        <f t="shared" si="15"/>
        <v>1885770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4978139</v>
      </c>
      <c r="D64" s="340"/>
      <c r="E64" s="60"/>
      <c r="F64" s="59"/>
      <c r="G64" s="59">
        <v>1180593</v>
      </c>
      <c r="H64" s="60"/>
      <c r="I64" s="60"/>
      <c r="J64" s="59">
        <v>1180593</v>
      </c>
      <c r="K64" s="59">
        <v>705177</v>
      </c>
      <c r="L64" s="60"/>
      <c r="M64" s="60"/>
      <c r="N64" s="59">
        <v>705177</v>
      </c>
      <c r="O64" s="59"/>
      <c r="P64" s="60"/>
      <c r="Q64" s="60"/>
      <c r="R64" s="59"/>
      <c r="S64" s="59"/>
      <c r="T64" s="60"/>
      <c r="U64" s="60"/>
      <c r="V64" s="59"/>
      <c r="W64" s="59">
        <v>1885770</v>
      </c>
      <c r="X64" s="60"/>
      <c r="Y64" s="59">
        <v>1885770</v>
      </c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2014-02-03T13:32:16Z</dcterms:created>
  <dcterms:modified xsi:type="dcterms:W3CDTF">2014-02-03T13:32:19Z</dcterms:modified>
  <cp:category/>
  <cp:version/>
  <cp:contentType/>
  <cp:contentStatus/>
</cp:coreProperties>
</file>