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<sst xmlns="http://schemas.openxmlformats.org/spreadsheetml/2006/main" count="855" uniqueCount="302">
  <si>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Central Karoo(DC5)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</si>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</sst>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98956</v>
      </c>
      <c r="C7" s="19">
        <v>0</v>
      </c>
      <c r="D7" s="59">
        <v>115000</v>
      </c>
      <c r="E7" s="60">
        <v>115000</v>
      </c>
      <c r="F7" s="60">
        <v>10867</v>
      </c>
      <c r="G7" s="60">
        <v>19190</v>
      </c>
      <c r="H7" s="60">
        <v>16781</v>
      </c>
      <c r="I7" s="60">
        <v>46838</v>
      </c>
      <c r="J7" s="60">
        <v>19885</v>
      </c>
      <c r="K7" s="60">
        <v>9413</v>
      </c>
      <c r="L7" s="60">
        <v>15113</v>
      </c>
      <c r="M7" s="60">
        <v>44411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91249</v>
      </c>
      <c r="W7" s="60">
        <v>57500</v>
      </c>
      <c r="X7" s="60">
        <v>33749</v>
      </c>
      <c r="Y7" s="61">
        <v>58.69</v>
      </c>
      <c r="Z7" s="62">
        <v>115000</v>
      </c>
    </row>
    <row r="8" spans="1:26" ht="13.5">
      <c r="A8" s="58" t="s">
        <v>34</v>
      </c>
      <c r="B8" s="19">
        <v>47355039</v>
      </c>
      <c r="C8" s="19">
        <v>0</v>
      </c>
      <c r="D8" s="59">
        <v>48936268</v>
      </c>
      <c r="E8" s="60">
        <v>48936268</v>
      </c>
      <c r="F8" s="60">
        <v>10032389</v>
      </c>
      <c r="G8" s="60">
        <v>7036713</v>
      </c>
      <c r="H8" s="60">
        <v>4852531</v>
      </c>
      <c r="I8" s="60">
        <v>21921633</v>
      </c>
      <c r="J8" s="60">
        <v>29237</v>
      </c>
      <c r="K8" s="60">
        <v>10200259</v>
      </c>
      <c r="L8" s="60">
        <v>15626</v>
      </c>
      <c r="M8" s="60">
        <v>10245122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32166755</v>
      </c>
      <c r="W8" s="60">
        <v>24468134</v>
      </c>
      <c r="X8" s="60">
        <v>7698621</v>
      </c>
      <c r="Y8" s="61">
        <v>31.46</v>
      </c>
      <c r="Z8" s="62">
        <v>48936268</v>
      </c>
    </row>
    <row r="9" spans="1:26" ht="13.5">
      <c r="A9" s="58" t="s">
        <v>35</v>
      </c>
      <c r="B9" s="19">
        <v>4603628</v>
      </c>
      <c r="C9" s="19">
        <v>0</v>
      </c>
      <c r="D9" s="59">
        <v>4288420</v>
      </c>
      <c r="E9" s="60">
        <v>4288420</v>
      </c>
      <c r="F9" s="60">
        <v>192435</v>
      </c>
      <c r="G9" s="60">
        <v>40031</v>
      </c>
      <c r="H9" s="60">
        <v>35139</v>
      </c>
      <c r="I9" s="60">
        <v>267605</v>
      </c>
      <c r="J9" s="60">
        <v>56447</v>
      </c>
      <c r="K9" s="60">
        <v>58540</v>
      </c>
      <c r="L9" s="60">
        <v>323635</v>
      </c>
      <c r="M9" s="60">
        <v>438622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706227</v>
      </c>
      <c r="W9" s="60">
        <v>2144210</v>
      </c>
      <c r="X9" s="60">
        <v>-1437983</v>
      </c>
      <c r="Y9" s="61">
        <v>-67.06</v>
      </c>
      <c r="Z9" s="62">
        <v>4288420</v>
      </c>
    </row>
    <row r="10" spans="1:26" ht="25.5">
      <c r="A10" s="63" t="s">
        <v>277</v>
      </c>
      <c r="B10" s="64">
        <f>SUM(B5:B9)</f>
        <v>52057623</v>
      </c>
      <c r="C10" s="64">
        <f>SUM(C5:C9)</f>
        <v>0</v>
      </c>
      <c r="D10" s="65">
        <f aca="true" t="shared" si="0" ref="D10:Z10">SUM(D5:D9)</f>
        <v>53339688</v>
      </c>
      <c r="E10" s="66">
        <f t="shared" si="0"/>
        <v>53339688</v>
      </c>
      <c r="F10" s="66">
        <f t="shared" si="0"/>
        <v>10235691</v>
      </c>
      <c r="G10" s="66">
        <f t="shared" si="0"/>
        <v>7095934</v>
      </c>
      <c r="H10" s="66">
        <f t="shared" si="0"/>
        <v>4904451</v>
      </c>
      <c r="I10" s="66">
        <f t="shared" si="0"/>
        <v>22236076</v>
      </c>
      <c r="J10" s="66">
        <f t="shared" si="0"/>
        <v>105569</v>
      </c>
      <c r="K10" s="66">
        <f t="shared" si="0"/>
        <v>10268212</v>
      </c>
      <c r="L10" s="66">
        <f t="shared" si="0"/>
        <v>354374</v>
      </c>
      <c r="M10" s="66">
        <f t="shared" si="0"/>
        <v>10728155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32964231</v>
      </c>
      <c r="W10" s="66">
        <f t="shared" si="0"/>
        <v>26669844</v>
      </c>
      <c r="X10" s="66">
        <f t="shared" si="0"/>
        <v>6294387</v>
      </c>
      <c r="Y10" s="67">
        <f>+IF(W10&lt;&gt;0,(X10/W10)*100,0)</f>
        <v>23.601139174267384</v>
      </c>
      <c r="Z10" s="68">
        <f t="shared" si="0"/>
        <v>53339688</v>
      </c>
    </row>
    <row r="11" spans="1:26" ht="13.5">
      <c r="A11" s="58" t="s">
        <v>37</v>
      </c>
      <c r="B11" s="19">
        <v>8047259</v>
      </c>
      <c r="C11" s="19">
        <v>0</v>
      </c>
      <c r="D11" s="59">
        <v>9805385</v>
      </c>
      <c r="E11" s="60">
        <v>9805385</v>
      </c>
      <c r="F11" s="60">
        <v>672675</v>
      </c>
      <c r="G11" s="60">
        <v>738272</v>
      </c>
      <c r="H11" s="60">
        <v>748637</v>
      </c>
      <c r="I11" s="60">
        <v>2159584</v>
      </c>
      <c r="J11" s="60">
        <v>737575</v>
      </c>
      <c r="K11" s="60">
        <v>747293</v>
      </c>
      <c r="L11" s="60">
        <v>1112768</v>
      </c>
      <c r="M11" s="60">
        <v>2597636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4757220</v>
      </c>
      <c r="W11" s="60">
        <v>4902693</v>
      </c>
      <c r="X11" s="60">
        <v>-145473</v>
      </c>
      <c r="Y11" s="61">
        <v>-2.97</v>
      </c>
      <c r="Z11" s="62">
        <v>9805385</v>
      </c>
    </row>
    <row r="12" spans="1:26" ht="13.5">
      <c r="A12" s="58" t="s">
        <v>38</v>
      </c>
      <c r="B12" s="19">
        <v>3214189</v>
      </c>
      <c r="C12" s="19">
        <v>0</v>
      </c>
      <c r="D12" s="59">
        <v>3160000</v>
      </c>
      <c r="E12" s="60">
        <v>3160000</v>
      </c>
      <c r="F12" s="60">
        <v>238478</v>
      </c>
      <c r="G12" s="60">
        <v>238478</v>
      </c>
      <c r="H12" s="60">
        <v>240110</v>
      </c>
      <c r="I12" s="60">
        <v>717066</v>
      </c>
      <c r="J12" s="60">
        <v>239294</v>
      </c>
      <c r="K12" s="60">
        <v>249349</v>
      </c>
      <c r="L12" s="60">
        <v>238478</v>
      </c>
      <c r="M12" s="60">
        <v>727121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1444187</v>
      </c>
      <c r="W12" s="60">
        <v>1580000</v>
      </c>
      <c r="X12" s="60">
        <v>-135813</v>
      </c>
      <c r="Y12" s="61">
        <v>-8.6</v>
      </c>
      <c r="Z12" s="62">
        <v>3160000</v>
      </c>
    </row>
    <row r="13" spans="1:26" ht="13.5">
      <c r="A13" s="58" t="s">
        <v>278</v>
      </c>
      <c r="B13" s="19">
        <v>824312</v>
      </c>
      <c r="C13" s="19">
        <v>0</v>
      </c>
      <c r="D13" s="59">
        <v>394509</v>
      </c>
      <c r="E13" s="60">
        <v>394509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197255</v>
      </c>
      <c r="X13" s="60">
        <v>-197255</v>
      </c>
      <c r="Y13" s="61">
        <v>-100</v>
      </c>
      <c r="Z13" s="62">
        <v>394509</v>
      </c>
    </row>
    <row r="14" spans="1:26" ht="13.5">
      <c r="A14" s="58" t="s">
        <v>40</v>
      </c>
      <c r="B14" s="19">
        <v>844938</v>
      </c>
      <c r="C14" s="19">
        <v>0</v>
      </c>
      <c r="D14" s="59">
        <v>886583</v>
      </c>
      <c r="E14" s="60">
        <v>886583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443292</v>
      </c>
      <c r="X14" s="60">
        <v>-443292</v>
      </c>
      <c r="Y14" s="61">
        <v>-100</v>
      </c>
      <c r="Z14" s="62">
        <v>886583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39383382</v>
      </c>
      <c r="C17" s="19">
        <v>0</v>
      </c>
      <c r="D17" s="59">
        <v>36401134</v>
      </c>
      <c r="E17" s="60">
        <v>36401134</v>
      </c>
      <c r="F17" s="60">
        <v>2307664</v>
      </c>
      <c r="G17" s="60">
        <v>3062911</v>
      </c>
      <c r="H17" s="60">
        <v>3303979</v>
      </c>
      <c r="I17" s="60">
        <v>8674554</v>
      </c>
      <c r="J17" s="60">
        <v>3761632</v>
      </c>
      <c r="K17" s="60">
        <v>3468544</v>
      </c>
      <c r="L17" s="60">
        <v>4406193</v>
      </c>
      <c r="M17" s="60">
        <v>11636369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20310923</v>
      </c>
      <c r="W17" s="60">
        <v>18200567</v>
      </c>
      <c r="X17" s="60">
        <v>2110356</v>
      </c>
      <c r="Y17" s="61">
        <v>11.6</v>
      </c>
      <c r="Z17" s="62">
        <v>36401134</v>
      </c>
    </row>
    <row r="18" spans="1:26" ht="13.5">
      <c r="A18" s="70" t="s">
        <v>44</v>
      </c>
      <c r="B18" s="71">
        <f>SUM(B11:B17)</f>
        <v>52314080</v>
      </c>
      <c r="C18" s="71">
        <f>SUM(C11:C17)</f>
        <v>0</v>
      </c>
      <c r="D18" s="72">
        <f aca="true" t="shared" si="1" ref="D18:Z18">SUM(D11:D17)</f>
        <v>50647611</v>
      </c>
      <c r="E18" s="73">
        <f t="shared" si="1"/>
        <v>50647611</v>
      </c>
      <c r="F18" s="73">
        <f t="shared" si="1"/>
        <v>3218817</v>
      </c>
      <c r="G18" s="73">
        <f t="shared" si="1"/>
        <v>4039661</v>
      </c>
      <c r="H18" s="73">
        <f t="shared" si="1"/>
        <v>4292726</v>
      </c>
      <c r="I18" s="73">
        <f t="shared" si="1"/>
        <v>11551204</v>
      </c>
      <c r="J18" s="73">
        <f t="shared" si="1"/>
        <v>4738501</v>
      </c>
      <c r="K18" s="73">
        <f t="shared" si="1"/>
        <v>4465186</v>
      </c>
      <c r="L18" s="73">
        <f t="shared" si="1"/>
        <v>5757439</v>
      </c>
      <c r="M18" s="73">
        <f t="shared" si="1"/>
        <v>14961126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26512330</v>
      </c>
      <c r="W18" s="73">
        <f t="shared" si="1"/>
        <v>25323807</v>
      </c>
      <c r="X18" s="73">
        <f t="shared" si="1"/>
        <v>1188523</v>
      </c>
      <c r="Y18" s="67">
        <f>+IF(W18&lt;&gt;0,(X18/W18)*100,0)</f>
        <v>4.693303025094134</v>
      </c>
      <c r="Z18" s="74">
        <f t="shared" si="1"/>
        <v>50647611</v>
      </c>
    </row>
    <row r="19" spans="1:26" ht="13.5">
      <c r="A19" s="70" t="s">
        <v>45</v>
      </c>
      <c r="B19" s="75">
        <f>+B10-B18</f>
        <v>-256457</v>
      </c>
      <c r="C19" s="75">
        <f>+C10-C18</f>
        <v>0</v>
      </c>
      <c r="D19" s="76">
        <f aca="true" t="shared" si="2" ref="D19:Z19">+D10-D18</f>
        <v>2692077</v>
      </c>
      <c r="E19" s="77">
        <f t="shared" si="2"/>
        <v>2692077</v>
      </c>
      <c r="F19" s="77">
        <f t="shared" si="2"/>
        <v>7016874</v>
      </c>
      <c r="G19" s="77">
        <f t="shared" si="2"/>
        <v>3056273</v>
      </c>
      <c r="H19" s="77">
        <f t="shared" si="2"/>
        <v>611725</v>
      </c>
      <c r="I19" s="77">
        <f t="shared" si="2"/>
        <v>10684872</v>
      </c>
      <c r="J19" s="77">
        <f t="shared" si="2"/>
        <v>-4632932</v>
      </c>
      <c r="K19" s="77">
        <f t="shared" si="2"/>
        <v>5803026</v>
      </c>
      <c r="L19" s="77">
        <f t="shared" si="2"/>
        <v>-5403065</v>
      </c>
      <c r="M19" s="77">
        <f t="shared" si="2"/>
        <v>-4232971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6451901</v>
      </c>
      <c r="W19" s="77">
        <f>IF(E10=E18,0,W10-W18)</f>
        <v>1346037</v>
      </c>
      <c r="X19" s="77">
        <f t="shared" si="2"/>
        <v>5105864</v>
      </c>
      <c r="Y19" s="78">
        <f>+IF(W19&lt;&gt;0,(X19/W19)*100,0)</f>
        <v>379.325679754717</v>
      </c>
      <c r="Z19" s="79">
        <f t="shared" si="2"/>
        <v>2692077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-256457</v>
      </c>
      <c r="C22" s="86">
        <f>SUM(C19:C21)</f>
        <v>0</v>
      </c>
      <c r="D22" s="87">
        <f aca="true" t="shared" si="3" ref="D22:Z22">SUM(D19:D21)</f>
        <v>2692077</v>
      </c>
      <c r="E22" s="88">
        <f t="shared" si="3"/>
        <v>2692077</v>
      </c>
      <c r="F22" s="88">
        <f t="shared" si="3"/>
        <v>7016874</v>
      </c>
      <c r="G22" s="88">
        <f t="shared" si="3"/>
        <v>3056273</v>
      </c>
      <c r="H22" s="88">
        <f t="shared" si="3"/>
        <v>611725</v>
      </c>
      <c r="I22" s="88">
        <f t="shared" si="3"/>
        <v>10684872</v>
      </c>
      <c r="J22" s="88">
        <f t="shared" si="3"/>
        <v>-4632932</v>
      </c>
      <c r="K22" s="88">
        <f t="shared" si="3"/>
        <v>5803026</v>
      </c>
      <c r="L22" s="88">
        <f t="shared" si="3"/>
        <v>-5403065</v>
      </c>
      <c r="M22" s="88">
        <f t="shared" si="3"/>
        <v>-4232971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6451901</v>
      </c>
      <c r="W22" s="88">
        <f t="shared" si="3"/>
        <v>1346037</v>
      </c>
      <c r="X22" s="88">
        <f t="shared" si="3"/>
        <v>5105864</v>
      </c>
      <c r="Y22" s="89">
        <f>+IF(W22&lt;&gt;0,(X22/W22)*100,0)</f>
        <v>379.325679754717</v>
      </c>
      <c r="Z22" s="90">
        <f t="shared" si="3"/>
        <v>2692077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-256457</v>
      </c>
      <c r="C24" s="75">
        <f>SUM(C22:C23)</f>
        <v>0</v>
      </c>
      <c r="D24" s="76">
        <f aca="true" t="shared" si="4" ref="D24:Z24">SUM(D22:D23)</f>
        <v>2692077</v>
      </c>
      <c r="E24" s="77">
        <f t="shared" si="4"/>
        <v>2692077</v>
      </c>
      <c r="F24" s="77">
        <f t="shared" si="4"/>
        <v>7016874</v>
      </c>
      <c r="G24" s="77">
        <f t="shared" si="4"/>
        <v>3056273</v>
      </c>
      <c r="H24" s="77">
        <f t="shared" si="4"/>
        <v>611725</v>
      </c>
      <c r="I24" s="77">
        <f t="shared" si="4"/>
        <v>10684872</v>
      </c>
      <c r="J24" s="77">
        <f t="shared" si="4"/>
        <v>-4632932</v>
      </c>
      <c r="K24" s="77">
        <f t="shared" si="4"/>
        <v>5803026</v>
      </c>
      <c r="L24" s="77">
        <f t="shared" si="4"/>
        <v>-5403065</v>
      </c>
      <c r="M24" s="77">
        <f t="shared" si="4"/>
        <v>-4232971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6451901</v>
      </c>
      <c r="W24" s="77">
        <f t="shared" si="4"/>
        <v>1346037</v>
      </c>
      <c r="X24" s="77">
        <f t="shared" si="4"/>
        <v>5105864</v>
      </c>
      <c r="Y24" s="78">
        <f>+IF(W24&lt;&gt;0,(X24/W24)*100,0)</f>
        <v>379.325679754717</v>
      </c>
      <c r="Z24" s="79">
        <f t="shared" si="4"/>
        <v>2692077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53842</v>
      </c>
      <c r="C27" s="22">
        <v>0</v>
      </c>
      <c r="D27" s="99">
        <v>330000</v>
      </c>
      <c r="E27" s="100">
        <v>330000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3567</v>
      </c>
      <c r="L27" s="100">
        <v>24042</v>
      </c>
      <c r="M27" s="100">
        <v>27609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27609</v>
      </c>
      <c r="W27" s="100">
        <v>165000</v>
      </c>
      <c r="X27" s="100">
        <v>-137391</v>
      </c>
      <c r="Y27" s="101">
        <v>-83.27</v>
      </c>
      <c r="Z27" s="102">
        <v>330000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53842</v>
      </c>
      <c r="C31" s="19">
        <v>0</v>
      </c>
      <c r="D31" s="59">
        <v>330000</v>
      </c>
      <c r="E31" s="60">
        <v>330000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3567</v>
      </c>
      <c r="L31" s="60">
        <v>24042</v>
      </c>
      <c r="M31" s="60">
        <v>27609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27609</v>
      </c>
      <c r="W31" s="60">
        <v>165000</v>
      </c>
      <c r="X31" s="60">
        <v>-137391</v>
      </c>
      <c r="Y31" s="61">
        <v>-83.27</v>
      </c>
      <c r="Z31" s="62">
        <v>330000</v>
      </c>
    </row>
    <row r="32" spans="1:26" ht="13.5">
      <c r="A32" s="70" t="s">
        <v>54</v>
      </c>
      <c r="B32" s="22">
        <f>SUM(B28:B31)</f>
        <v>53842</v>
      </c>
      <c r="C32" s="22">
        <f>SUM(C28:C31)</f>
        <v>0</v>
      </c>
      <c r="D32" s="99">
        <f aca="true" t="shared" si="5" ref="D32:Z32">SUM(D28:D31)</f>
        <v>330000</v>
      </c>
      <c r="E32" s="100">
        <f t="shared" si="5"/>
        <v>330000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3567</v>
      </c>
      <c r="L32" s="100">
        <f t="shared" si="5"/>
        <v>24042</v>
      </c>
      <c r="M32" s="100">
        <f t="shared" si="5"/>
        <v>27609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27609</v>
      </c>
      <c r="W32" s="100">
        <f t="shared" si="5"/>
        <v>165000</v>
      </c>
      <c r="X32" s="100">
        <f t="shared" si="5"/>
        <v>-137391</v>
      </c>
      <c r="Y32" s="101">
        <f>+IF(W32&lt;&gt;0,(X32/W32)*100,0)</f>
        <v>-83.26727272727273</v>
      </c>
      <c r="Z32" s="102">
        <f t="shared" si="5"/>
        <v>330000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5074143</v>
      </c>
      <c r="C35" s="19">
        <v>0</v>
      </c>
      <c r="D35" s="59">
        <v>8150759</v>
      </c>
      <c r="E35" s="60">
        <v>8150759</v>
      </c>
      <c r="F35" s="60">
        <v>-955467</v>
      </c>
      <c r="G35" s="60">
        <v>2967251</v>
      </c>
      <c r="H35" s="60">
        <v>9682346</v>
      </c>
      <c r="I35" s="60">
        <v>9682346</v>
      </c>
      <c r="J35" s="60">
        <v>5149269</v>
      </c>
      <c r="K35" s="60">
        <v>11236947</v>
      </c>
      <c r="L35" s="60">
        <v>5405207</v>
      </c>
      <c r="M35" s="60">
        <v>5405207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5405207</v>
      </c>
      <c r="W35" s="60">
        <v>4075380</v>
      </c>
      <c r="X35" s="60">
        <v>1329827</v>
      </c>
      <c r="Y35" s="61">
        <v>32.63</v>
      </c>
      <c r="Z35" s="62">
        <v>8150759</v>
      </c>
    </row>
    <row r="36" spans="1:26" ht="13.5">
      <c r="A36" s="58" t="s">
        <v>57</v>
      </c>
      <c r="B36" s="19">
        <v>7042545</v>
      </c>
      <c r="C36" s="19">
        <v>0</v>
      </c>
      <c r="D36" s="59">
        <v>3679728</v>
      </c>
      <c r="E36" s="60">
        <v>3679728</v>
      </c>
      <c r="F36" s="60">
        <v>4183679</v>
      </c>
      <c r="G36" s="60">
        <v>4183680</v>
      </c>
      <c r="H36" s="60">
        <v>7066402</v>
      </c>
      <c r="I36" s="60">
        <v>7066402</v>
      </c>
      <c r="J36" s="60">
        <v>7066403</v>
      </c>
      <c r="K36" s="60">
        <v>7066403</v>
      </c>
      <c r="L36" s="60">
        <v>12011321</v>
      </c>
      <c r="M36" s="60">
        <v>12011321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12011321</v>
      </c>
      <c r="W36" s="60">
        <v>1839864</v>
      </c>
      <c r="X36" s="60">
        <v>10171457</v>
      </c>
      <c r="Y36" s="61">
        <v>552.84</v>
      </c>
      <c r="Z36" s="62">
        <v>3679728</v>
      </c>
    </row>
    <row r="37" spans="1:26" ht="13.5">
      <c r="A37" s="58" t="s">
        <v>58</v>
      </c>
      <c r="B37" s="19">
        <v>11390956</v>
      </c>
      <c r="C37" s="19">
        <v>0</v>
      </c>
      <c r="D37" s="59">
        <v>10957654</v>
      </c>
      <c r="E37" s="60">
        <v>10957654</v>
      </c>
      <c r="F37" s="60">
        <v>372568</v>
      </c>
      <c r="G37" s="60">
        <v>1235520</v>
      </c>
      <c r="H37" s="60">
        <v>5616521</v>
      </c>
      <c r="I37" s="60">
        <v>5616521</v>
      </c>
      <c r="J37" s="60">
        <v>5716376</v>
      </c>
      <c r="K37" s="60">
        <v>6001723</v>
      </c>
      <c r="L37" s="60">
        <v>5875359</v>
      </c>
      <c r="M37" s="60">
        <v>5875359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5875359</v>
      </c>
      <c r="W37" s="60">
        <v>5478827</v>
      </c>
      <c r="X37" s="60">
        <v>396532</v>
      </c>
      <c r="Y37" s="61">
        <v>7.24</v>
      </c>
      <c r="Z37" s="62">
        <v>10957654</v>
      </c>
    </row>
    <row r="38" spans="1:26" ht="13.5">
      <c r="A38" s="58" t="s">
        <v>59</v>
      </c>
      <c r="B38" s="19">
        <v>14237803</v>
      </c>
      <c r="C38" s="19">
        <v>0</v>
      </c>
      <c r="D38" s="59">
        <v>12231370</v>
      </c>
      <c r="E38" s="60">
        <v>12231370</v>
      </c>
      <c r="F38" s="60">
        <v>11162298</v>
      </c>
      <c r="G38" s="60">
        <v>11162297</v>
      </c>
      <c r="H38" s="60">
        <v>13906280</v>
      </c>
      <c r="I38" s="60">
        <v>13906280</v>
      </c>
      <c r="J38" s="60">
        <v>13906280</v>
      </c>
      <c r="K38" s="60">
        <v>13906280</v>
      </c>
      <c r="L38" s="60">
        <v>14237803</v>
      </c>
      <c r="M38" s="60">
        <v>14237803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14237803</v>
      </c>
      <c r="W38" s="60">
        <v>6115685</v>
      </c>
      <c r="X38" s="60">
        <v>8122118</v>
      </c>
      <c r="Y38" s="61">
        <v>132.81</v>
      </c>
      <c r="Z38" s="62">
        <v>12231370</v>
      </c>
    </row>
    <row r="39" spans="1:26" ht="13.5">
      <c r="A39" s="58" t="s">
        <v>60</v>
      </c>
      <c r="B39" s="19">
        <v>-13512071</v>
      </c>
      <c r="C39" s="19">
        <v>0</v>
      </c>
      <c r="D39" s="59">
        <v>-11358537</v>
      </c>
      <c r="E39" s="60">
        <v>-11358537</v>
      </c>
      <c r="F39" s="60">
        <v>-8306654</v>
      </c>
      <c r="G39" s="60">
        <v>-5246886</v>
      </c>
      <c r="H39" s="60">
        <v>-2774053</v>
      </c>
      <c r="I39" s="60">
        <v>-2774053</v>
      </c>
      <c r="J39" s="60">
        <v>-7406984</v>
      </c>
      <c r="K39" s="60">
        <v>-1604653</v>
      </c>
      <c r="L39" s="60">
        <v>-2696634</v>
      </c>
      <c r="M39" s="60">
        <v>-2696634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-2696634</v>
      </c>
      <c r="W39" s="60">
        <v>-5679269</v>
      </c>
      <c r="X39" s="60">
        <v>2982635</v>
      </c>
      <c r="Y39" s="61">
        <v>-52.52</v>
      </c>
      <c r="Z39" s="62">
        <v>-11358537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2240927</v>
      </c>
      <c r="C42" s="19">
        <v>0</v>
      </c>
      <c r="D42" s="59">
        <v>4068580</v>
      </c>
      <c r="E42" s="60">
        <v>4068580</v>
      </c>
      <c r="F42" s="60">
        <v>3655460</v>
      </c>
      <c r="G42" s="60">
        <v>2759039</v>
      </c>
      <c r="H42" s="60">
        <v>1695448</v>
      </c>
      <c r="I42" s="60">
        <v>8109947</v>
      </c>
      <c r="J42" s="60">
        <v>-5747279</v>
      </c>
      <c r="K42" s="60">
        <v>5917604</v>
      </c>
      <c r="L42" s="60">
        <v>-6233868</v>
      </c>
      <c r="M42" s="60">
        <v>-6063543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2046404</v>
      </c>
      <c r="W42" s="60">
        <v>1158918</v>
      </c>
      <c r="X42" s="60">
        <v>887486</v>
      </c>
      <c r="Y42" s="61">
        <v>76.58</v>
      </c>
      <c r="Z42" s="62">
        <v>4068580</v>
      </c>
    </row>
    <row r="43" spans="1:26" ht="13.5">
      <c r="A43" s="58" t="s">
        <v>63</v>
      </c>
      <c r="B43" s="19">
        <v>-89527</v>
      </c>
      <c r="C43" s="19">
        <v>0</v>
      </c>
      <c r="D43" s="59">
        <v>-330000</v>
      </c>
      <c r="E43" s="60">
        <v>-330000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-3567</v>
      </c>
      <c r="L43" s="60">
        <v>-24042</v>
      </c>
      <c r="M43" s="60">
        <v>-27609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-27609</v>
      </c>
      <c r="W43" s="60">
        <v>0</v>
      </c>
      <c r="X43" s="60">
        <v>-27609</v>
      </c>
      <c r="Y43" s="61">
        <v>0</v>
      </c>
      <c r="Z43" s="62">
        <v>-330000</v>
      </c>
    </row>
    <row r="44" spans="1:26" ht="13.5">
      <c r="A44" s="58" t="s">
        <v>64</v>
      </c>
      <c r="B44" s="19">
        <v>0</v>
      </c>
      <c r="C44" s="19">
        <v>0</v>
      </c>
      <c r="D44" s="59">
        <v>-2000</v>
      </c>
      <c r="E44" s="60">
        <v>-2000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-2000</v>
      </c>
    </row>
    <row r="45" spans="1:26" ht="13.5">
      <c r="A45" s="70" t="s">
        <v>65</v>
      </c>
      <c r="B45" s="22">
        <v>1887064</v>
      </c>
      <c r="C45" s="22">
        <v>0</v>
      </c>
      <c r="D45" s="99">
        <v>5493351</v>
      </c>
      <c r="E45" s="100">
        <v>5493351</v>
      </c>
      <c r="F45" s="100">
        <v>4179103</v>
      </c>
      <c r="G45" s="100">
        <v>6938142</v>
      </c>
      <c r="H45" s="100">
        <v>8633590</v>
      </c>
      <c r="I45" s="100">
        <v>8633590</v>
      </c>
      <c r="J45" s="100">
        <v>2886311</v>
      </c>
      <c r="K45" s="100">
        <v>8800348</v>
      </c>
      <c r="L45" s="100">
        <v>2542438</v>
      </c>
      <c r="M45" s="100">
        <v>2542438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2542438</v>
      </c>
      <c r="W45" s="100">
        <v>2915689</v>
      </c>
      <c r="X45" s="100">
        <v>-373251</v>
      </c>
      <c r="Y45" s="101">
        <v>-12.8</v>
      </c>
      <c r="Z45" s="102">
        <v>5493351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782826</v>
      </c>
      <c r="Y49" s="54">
        <v>782826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524396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524396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4489620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4489620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4489620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68500</v>
      </c>
      <c r="F40" s="345">
        <f t="shared" si="9"/>
        <v>68500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34250</v>
      </c>
      <c r="Y40" s="345">
        <f t="shared" si="9"/>
        <v>-34250</v>
      </c>
      <c r="Z40" s="336">
        <f>+IF(X40&lt;&gt;0,+(Y40/X40)*100,0)</f>
        <v>-100</v>
      </c>
      <c r="AA40" s="350">
        <f>SUM(AA41:AA49)</f>
        <v>68500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6500</v>
      </c>
      <c r="F44" s="53">
        <v>6500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3250</v>
      </c>
      <c r="Y44" s="53">
        <v>-3250</v>
      </c>
      <c r="Z44" s="94">
        <v>-100</v>
      </c>
      <c r="AA44" s="95">
        <v>6500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62000</v>
      </c>
      <c r="F49" s="53">
        <v>62000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31000</v>
      </c>
      <c r="Y49" s="53">
        <v>-31000</v>
      </c>
      <c r="Z49" s="94">
        <v>-100</v>
      </c>
      <c r="AA49" s="95">
        <v>62000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68500</v>
      </c>
      <c r="F60" s="264">
        <f t="shared" si="14"/>
        <v>68500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34250</v>
      </c>
      <c r="Y60" s="264">
        <f t="shared" si="14"/>
        <v>-34250</v>
      </c>
      <c r="Z60" s="337">
        <f>+IF(X60&lt;&gt;0,+(Y60/X60)*100,0)</f>
        <v>-100</v>
      </c>
      <c r="AA60" s="232">
        <f>+AA57+AA54+AA51+AA40+AA37+AA34+AA22+AA5</f>
        <v>68500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52057623</v>
      </c>
      <c r="D5" s="153">
        <f>SUM(D6:D8)</f>
        <v>0</v>
      </c>
      <c r="E5" s="154">
        <f t="shared" si="0"/>
        <v>19679235</v>
      </c>
      <c r="F5" s="100">
        <f t="shared" si="0"/>
        <v>19679235</v>
      </c>
      <c r="G5" s="100">
        <f t="shared" si="0"/>
        <v>7491958</v>
      </c>
      <c r="H5" s="100">
        <f t="shared" si="0"/>
        <v>1518003</v>
      </c>
      <c r="I5" s="100">
        <f t="shared" si="0"/>
        <v>51240</v>
      </c>
      <c r="J5" s="100">
        <f t="shared" si="0"/>
        <v>9061201</v>
      </c>
      <c r="K5" s="100">
        <f t="shared" si="0"/>
        <v>84244</v>
      </c>
      <c r="L5" s="100">
        <f t="shared" si="0"/>
        <v>5787305</v>
      </c>
      <c r="M5" s="100">
        <f t="shared" si="0"/>
        <v>327099</v>
      </c>
      <c r="N5" s="100">
        <f t="shared" si="0"/>
        <v>6198648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15259849</v>
      </c>
      <c r="X5" s="100">
        <f t="shared" si="0"/>
        <v>9839618</v>
      </c>
      <c r="Y5" s="100">
        <f t="shared" si="0"/>
        <v>5420231</v>
      </c>
      <c r="Z5" s="137">
        <f>+IF(X5&lt;&gt;0,+(Y5/X5)*100,0)</f>
        <v>55.08578686692919</v>
      </c>
      <c r="AA5" s="153">
        <f>SUM(AA6:AA8)</f>
        <v>19679235</v>
      </c>
    </row>
    <row r="6" spans="1:27" ht="13.5">
      <c r="A6" s="138" t="s">
        <v>75</v>
      </c>
      <c r="B6" s="136"/>
      <c r="C6" s="155">
        <v>52057623</v>
      </c>
      <c r="D6" s="155"/>
      <c r="E6" s="156">
        <v>6077718</v>
      </c>
      <c r="F6" s="60">
        <v>6077718</v>
      </c>
      <c r="G6" s="60"/>
      <c r="H6" s="60">
        <v>574168</v>
      </c>
      <c r="I6" s="60"/>
      <c r="J6" s="60">
        <v>574168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574168</v>
      </c>
      <c r="X6" s="60">
        <v>3038859</v>
      </c>
      <c r="Y6" s="60">
        <v>-2464691</v>
      </c>
      <c r="Z6" s="140">
        <v>-81.11</v>
      </c>
      <c r="AA6" s="155">
        <v>6077718</v>
      </c>
    </row>
    <row r="7" spans="1:27" ht="13.5">
      <c r="A7" s="138" t="s">
        <v>76</v>
      </c>
      <c r="B7" s="136"/>
      <c r="C7" s="157"/>
      <c r="D7" s="157"/>
      <c r="E7" s="158">
        <v>5732648</v>
      </c>
      <c r="F7" s="159">
        <v>5732648</v>
      </c>
      <c r="G7" s="159">
        <v>7491491</v>
      </c>
      <c r="H7" s="159">
        <v>154451</v>
      </c>
      <c r="I7" s="159">
        <v>50912</v>
      </c>
      <c r="J7" s="159">
        <v>7696854</v>
      </c>
      <c r="K7" s="159">
        <v>56470</v>
      </c>
      <c r="L7" s="159">
        <v>4927732</v>
      </c>
      <c r="M7" s="159">
        <v>34702</v>
      </c>
      <c r="N7" s="159">
        <v>5018904</v>
      </c>
      <c r="O7" s="159"/>
      <c r="P7" s="159"/>
      <c r="Q7" s="159"/>
      <c r="R7" s="159"/>
      <c r="S7" s="159"/>
      <c r="T7" s="159"/>
      <c r="U7" s="159"/>
      <c r="V7" s="159"/>
      <c r="W7" s="159">
        <v>12715758</v>
      </c>
      <c r="X7" s="159">
        <v>2866324</v>
      </c>
      <c r="Y7" s="159">
        <v>9849434</v>
      </c>
      <c r="Z7" s="141">
        <v>343.63</v>
      </c>
      <c r="AA7" s="157">
        <v>5732648</v>
      </c>
    </row>
    <row r="8" spans="1:27" ht="13.5">
      <c r="A8" s="138" t="s">
        <v>77</v>
      </c>
      <c r="B8" s="136"/>
      <c r="C8" s="155"/>
      <c r="D8" s="155"/>
      <c r="E8" s="156">
        <v>7868869</v>
      </c>
      <c r="F8" s="60">
        <v>7868869</v>
      </c>
      <c r="G8" s="60">
        <v>467</v>
      </c>
      <c r="H8" s="60">
        <v>789384</v>
      </c>
      <c r="I8" s="60">
        <v>328</v>
      </c>
      <c r="J8" s="60">
        <v>790179</v>
      </c>
      <c r="K8" s="60">
        <v>27774</v>
      </c>
      <c r="L8" s="60">
        <v>859573</v>
      </c>
      <c r="M8" s="60">
        <v>292397</v>
      </c>
      <c r="N8" s="60">
        <v>1179744</v>
      </c>
      <c r="O8" s="60"/>
      <c r="P8" s="60"/>
      <c r="Q8" s="60"/>
      <c r="R8" s="60"/>
      <c r="S8" s="60"/>
      <c r="T8" s="60"/>
      <c r="U8" s="60"/>
      <c r="V8" s="60"/>
      <c r="W8" s="60">
        <v>1969923</v>
      </c>
      <c r="X8" s="60">
        <v>3934435</v>
      </c>
      <c r="Y8" s="60">
        <v>-1964512</v>
      </c>
      <c r="Z8" s="140">
        <v>-49.93</v>
      </c>
      <c r="AA8" s="155">
        <v>7868869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3345338</v>
      </c>
      <c r="F9" s="100">
        <f t="shared" si="1"/>
        <v>3345338</v>
      </c>
      <c r="G9" s="100">
        <f t="shared" si="1"/>
        <v>60344</v>
      </c>
      <c r="H9" s="100">
        <f t="shared" si="1"/>
        <v>4025</v>
      </c>
      <c r="I9" s="100">
        <f t="shared" si="1"/>
        <v>680</v>
      </c>
      <c r="J9" s="100">
        <f t="shared" si="1"/>
        <v>65049</v>
      </c>
      <c r="K9" s="100">
        <f t="shared" si="1"/>
        <v>17704</v>
      </c>
      <c r="L9" s="100">
        <f t="shared" si="1"/>
        <v>18743</v>
      </c>
      <c r="M9" s="100">
        <f t="shared" si="1"/>
        <v>27275</v>
      </c>
      <c r="N9" s="100">
        <f t="shared" si="1"/>
        <v>63722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128771</v>
      </c>
      <c r="X9" s="100">
        <f t="shared" si="1"/>
        <v>1672669</v>
      </c>
      <c r="Y9" s="100">
        <f t="shared" si="1"/>
        <v>-1543898</v>
      </c>
      <c r="Z9" s="137">
        <f>+IF(X9&lt;&gt;0,+(Y9/X9)*100,0)</f>
        <v>-92.30146550214059</v>
      </c>
      <c r="AA9" s="153">
        <f>SUM(AA10:AA14)</f>
        <v>3345338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765800</v>
      </c>
      <c r="F12" s="60">
        <v>765800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382900</v>
      </c>
      <c r="Y12" s="60">
        <v>-382900</v>
      </c>
      <c r="Z12" s="140">
        <v>-100</v>
      </c>
      <c r="AA12" s="155">
        <v>765800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2579538</v>
      </c>
      <c r="F14" s="159">
        <v>2579538</v>
      </c>
      <c r="G14" s="159">
        <v>60344</v>
      </c>
      <c r="H14" s="159">
        <v>4025</v>
      </c>
      <c r="I14" s="159">
        <v>680</v>
      </c>
      <c r="J14" s="159">
        <v>65049</v>
      </c>
      <c r="K14" s="159">
        <v>17704</v>
      </c>
      <c r="L14" s="159">
        <v>18743</v>
      </c>
      <c r="M14" s="159">
        <v>27275</v>
      </c>
      <c r="N14" s="159">
        <v>63722</v>
      </c>
      <c r="O14" s="159"/>
      <c r="P14" s="159"/>
      <c r="Q14" s="159"/>
      <c r="R14" s="159"/>
      <c r="S14" s="159"/>
      <c r="T14" s="159"/>
      <c r="U14" s="159"/>
      <c r="V14" s="159"/>
      <c r="W14" s="159">
        <v>128771</v>
      </c>
      <c r="X14" s="159">
        <v>1289769</v>
      </c>
      <c r="Y14" s="159">
        <v>-1160998</v>
      </c>
      <c r="Z14" s="141">
        <v>-90.02</v>
      </c>
      <c r="AA14" s="157">
        <v>2579538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29581921</v>
      </c>
      <c r="F15" s="100">
        <f t="shared" si="2"/>
        <v>29581921</v>
      </c>
      <c r="G15" s="100">
        <f t="shared" si="2"/>
        <v>2683389</v>
      </c>
      <c r="H15" s="100">
        <f t="shared" si="2"/>
        <v>5573906</v>
      </c>
      <c r="I15" s="100">
        <f t="shared" si="2"/>
        <v>4852531</v>
      </c>
      <c r="J15" s="100">
        <f t="shared" si="2"/>
        <v>13109826</v>
      </c>
      <c r="K15" s="100">
        <f t="shared" si="2"/>
        <v>3621</v>
      </c>
      <c r="L15" s="100">
        <f t="shared" si="2"/>
        <v>4462164</v>
      </c>
      <c r="M15" s="100">
        <f t="shared" si="2"/>
        <v>0</v>
      </c>
      <c r="N15" s="100">
        <f t="shared" si="2"/>
        <v>4465785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17575611</v>
      </c>
      <c r="X15" s="100">
        <f t="shared" si="2"/>
        <v>14790961</v>
      </c>
      <c r="Y15" s="100">
        <f t="shared" si="2"/>
        <v>2784650</v>
      </c>
      <c r="Z15" s="137">
        <f>+IF(X15&lt;&gt;0,+(Y15/X15)*100,0)</f>
        <v>18.826700983120702</v>
      </c>
      <c r="AA15" s="153">
        <f>SUM(AA16:AA18)</f>
        <v>29581921</v>
      </c>
    </row>
    <row r="16" spans="1:27" ht="13.5">
      <c r="A16" s="138" t="s">
        <v>85</v>
      </c>
      <c r="B16" s="136"/>
      <c r="C16" s="155"/>
      <c r="D16" s="155"/>
      <c r="E16" s="156">
        <v>2601921</v>
      </c>
      <c r="F16" s="60">
        <v>2601921</v>
      </c>
      <c r="G16" s="60"/>
      <c r="H16" s="60">
        <v>215832</v>
      </c>
      <c r="I16" s="60"/>
      <c r="J16" s="60">
        <v>215832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215832</v>
      </c>
      <c r="X16" s="60">
        <v>1300961</v>
      </c>
      <c r="Y16" s="60">
        <v>-1085129</v>
      </c>
      <c r="Z16" s="140">
        <v>-83.41</v>
      </c>
      <c r="AA16" s="155">
        <v>2601921</v>
      </c>
    </row>
    <row r="17" spans="1:27" ht="13.5">
      <c r="A17" s="138" t="s">
        <v>86</v>
      </c>
      <c r="B17" s="136"/>
      <c r="C17" s="155"/>
      <c r="D17" s="155"/>
      <c r="E17" s="156">
        <v>26980000</v>
      </c>
      <c r="F17" s="60">
        <v>26980000</v>
      </c>
      <c r="G17" s="60">
        <v>2683389</v>
      </c>
      <c r="H17" s="60">
        <v>5358074</v>
      </c>
      <c r="I17" s="60">
        <v>4852531</v>
      </c>
      <c r="J17" s="60">
        <v>12893994</v>
      </c>
      <c r="K17" s="60">
        <v>3621</v>
      </c>
      <c r="L17" s="60">
        <v>4462164</v>
      </c>
      <c r="M17" s="60"/>
      <c r="N17" s="60">
        <v>4465785</v>
      </c>
      <c r="O17" s="60"/>
      <c r="P17" s="60"/>
      <c r="Q17" s="60"/>
      <c r="R17" s="60"/>
      <c r="S17" s="60"/>
      <c r="T17" s="60"/>
      <c r="U17" s="60"/>
      <c r="V17" s="60"/>
      <c r="W17" s="60">
        <v>17359779</v>
      </c>
      <c r="X17" s="60">
        <v>13490000</v>
      </c>
      <c r="Y17" s="60">
        <v>3869779</v>
      </c>
      <c r="Z17" s="140">
        <v>28.69</v>
      </c>
      <c r="AA17" s="155">
        <v>26980000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733194</v>
      </c>
      <c r="F24" s="100">
        <v>733194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366597</v>
      </c>
      <c r="Y24" s="100">
        <v>-366597</v>
      </c>
      <c r="Z24" s="137">
        <v>-100</v>
      </c>
      <c r="AA24" s="153">
        <v>733194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52057623</v>
      </c>
      <c r="D25" s="168">
        <f>+D5+D9+D15+D19+D24</f>
        <v>0</v>
      </c>
      <c r="E25" s="169">
        <f t="shared" si="4"/>
        <v>53339688</v>
      </c>
      <c r="F25" s="73">
        <f t="shared" si="4"/>
        <v>53339688</v>
      </c>
      <c r="G25" s="73">
        <f t="shared" si="4"/>
        <v>10235691</v>
      </c>
      <c r="H25" s="73">
        <f t="shared" si="4"/>
        <v>7095934</v>
      </c>
      <c r="I25" s="73">
        <f t="shared" si="4"/>
        <v>4904451</v>
      </c>
      <c r="J25" s="73">
        <f t="shared" si="4"/>
        <v>22236076</v>
      </c>
      <c r="K25" s="73">
        <f t="shared" si="4"/>
        <v>105569</v>
      </c>
      <c r="L25" s="73">
        <f t="shared" si="4"/>
        <v>10268212</v>
      </c>
      <c r="M25" s="73">
        <f t="shared" si="4"/>
        <v>354374</v>
      </c>
      <c r="N25" s="73">
        <f t="shared" si="4"/>
        <v>10728155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32964231</v>
      </c>
      <c r="X25" s="73">
        <f t="shared" si="4"/>
        <v>26669845</v>
      </c>
      <c r="Y25" s="73">
        <f t="shared" si="4"/>
        <v>6294386</v>
      </c>
      <c r="Z25" s="170">
        <f>+IF(X25&lt;&gt;0,+(Y25/X25)*100,0)</f>
        <v>23.601134539777043</v>
      </c>
      <c r="AA25" s="168">
        <f>+AA5+AA9+AA15+AA19+AA24</f>
        <v>53339688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52314080</v>
      </c>
      <c r="D28" s="153">
        <f>SUM(D29:D31)</f>
        <v>0</v>
      </c>
      <c r="E28" s="154">
        <f t="shared" si="5"/>
        <v>17399542</v>
      </c>
      <c r="F28" s="100">
        <f t="shared" si="5"/>
        <v>17399542</v>
      </c>
      <c r="G28" s="100">
        <f t="shared" si="5"/>
        <v>1032303</v>
      </c>
      <c r="H28" s="100">
        <f t="shared" si="5"/>
        <v>1311108</v>
      </c>
      <c r="I28" s="100">
        <f t="shared" si="5"/>
        <v>1635457</v>
      </c>
      <c r="J28" s="100">
        <f t="shared" si="5"/>
        <v>3978868</v>
      </c>
      <c r="K28" s="100">
        <f t="shared" si="5"/>
        <v>1845842</v>
      </c>
      <c r="L28" s="100">
        <f t="shared" si="5"/>
        <v>1475150</v>
      </c>
      <c r="M28" s="100">
        <f t="shared" si="5"/>
        <v>2153868</v>
      </c>
      <c r="N28" s="100">
        <f t="shared" si="5"/>
        <v>5474860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9453728</v>
      </c>
      <c r="X28" s="100">
        <f t="shared" si="5"/>
        <v>8699772</v>
      </c>
      <c r="Y28" s="100">
        <f t="shared" si="5"/>
        <v>753956</v>
      </c>
      <c r="Z28" s="137">
        <f>+IF(X28&lt;&gt;0,+(Y28/X28)*100,0)</f>
        <v>8.666388038675036</v>
      </c>
      <c r="AA28" s="153">
        <f>SUM(AA29:AA31)</f>
        <v>17399542</v>
      </c>
    </row>
    <row r="29" spans="1:27" ht="13.5">
      <c r="A29" s="138" t="s">
        <v>75</v>
      </c>
      <c r="B29" s="136"/>
      <c r="C29" s="155">
        <v>52314080</v>
      </c>
      <c r="D29" s="155"/>
      <c r="E29" s="156">
        <v>5416749</v>
      </c>
      <c r="F29" s="60">
        <v>5416749</v>
      </c>
      <c r="G29" s="60">
        <v>318888</v>
      </c>
      <c r="H29" s="60">
        <v>399529</v>
      </c>
      <c r="I29" s="60">
        <v>503199</v>
      </c>
      <c r="J29" s="60">
        <v>1221616</v>
      </c>
      <c r="K29" s="60">
        <v>553986</v>
      </c>
      <c r="L29" s="60">
        <v>443138</v>
      </c>
      <c r="M29" s="60">
        <v>526504</v>
      </c>
      <c r="N29" s="60">
        <v>1523628</v>
      </c>
      <c r="O29" s="60"/>
      <c r="P29" s="60"/>
      <c r="Q29" s="60"/>
      <c r="R29" s="60"/>
      <c r="S29" s="60"/>
      <c r="T29" s="60"/>
      <c r="U29" s="60"/>
      <c r="V29" s="60"/>
      <c r="W29" s="60">
        <v>2745244</v>
      </c>
      <c r="X29" s="60">
        <v>2708375</v>
      </c>
      <c r="Y29" s="60">
        <v>36869</v>
      </c>
      <c r="Z29" s="140">
        <v>1.36</v>
      </c>
      <c r="AA29" s="155">
        <v>5416749</v>
      </c>
    </row>
    <row r="30" spans="1:27" ht="13.5">
      <c r="A30" s="138" t="s">
        <v>76</v>
      </c>
      <c r="B30" s="136"/>
      <c r="C30" s="157"/>
      <c r="D30" s="157"/>
      <c r="E30" s="158">
        <v>4556249</v>
      </c>
      <c r="F30" s="159">
        <v>4556249</v>
      </c>
      <c r="G30" s="159">
        <v>167488</v>
      </c>
      <c r="H30" s="159">
        <v>447057</v>
      </c>
      <c r="I30" s="159">
        <v>542165</v>
      </c>
      <c r="J30" s="159">
        <v>1156710</v>
      </c>
      <c r="K30" s="159">
        <v>317687</v>
      </c>
      <c r="L30" s="159">
        <v>426953</v>
      </c>
      <c r="M30" s="159">
        <v>565943</v>
      </c>
      <c r="N30" s="159">
        <v>1310583</v>
      </c>
      <c r="O30" s="159"/>
      <c r="P30" s="159"/>
      <c r="Q30" s="159"/>
      <c r="R30" s="159"/>
      <c r="S30" s="159"/>
      <c r="T30" s="159"/>
      <c r="U30" s="159"/>
      <c r="V30" s="159"/>
      <c r="W30" s="159">
        <v>2467293</v>
      </c>
      <c r="X30" s="159">
        <v>2278125</v>
      </c>
      <c r="Y30" s="159">
        <v>189168</v>
      </c>
      <c r="Z30" s="141">
        <v>8.3</v>
      </c>
      <c r="AA30" s="157">
        <v>4556249</v>
      </c>
    </row>
    <row r="31" spans="1:27" ht="13.5">
      <c r="A31" s="138" t="s">
        <v>77</v>
      </c>
      <c r="B31" s="136"/>
      <c r="C31" s="155"/>
      <c r="D31" s="155"/>
      <c r="E31" s="156">
        <v>7426544</v>
      </c>
      <c r="F31" s="60">
        <v>7426544</v>
      </c>
      <c r="G31" s="60">
        <v>545927</v>
      </c>
      <c r="H31" s="60">
        <v>464522</v>
      </c>
      <c r="I31" s="60">
        <v>590093</v>
      </c>
      <c r="J31" s="60">
        <v>1600542</v>
      </c>
      <c r="K31" s="60">
        <v>974169</v>
      </c>
      <c r="L31" s="60">
        <v>605059</v>
      </c>
      <c r="M31" s="60">
        <v>1061421</v>
      </c>
      <c r="N31" s="60">
        <v>2640649</v>
      </c>
      <c r="O31" s="60"/>
      <c r="P31" s="60"/>
      <c r="Q31" s="60"/>
      <c r="R31" s="60"/>
      <c r="S31" s="60"/>
      <c r="T31" s="60"/>
      <c r="U31" s="60"/>
      <c r="V31" s="60"/>
      <c r="W31" s="60">
        <v>4241191</v>
      </c>
      <c r="X31" s="60">
        <v>3713272</v>
      </c>
      <c r="Y31" s="60">
        <v>527919</v>
      </c>
      <c r="Z31" s="140">
        <v>14.22</v>
      </c>
      <c r="AA31" s="155">
        <v>7426544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3082176</v>
      </c>
      <c r="F32" s="100">
        <f t="shared" si="6"/>
        <v>3082176</v>
      </c>
      <c r="G32" s="100">
        <f t="shared" si="6"/>
        <v>222833</v>
      </c>
      <c r="H32" s="100">
        <f t="shared" si="6"/>
        <v>256094</v>
      </c>
      <c r="I32" s="100">
        <f t="shared" si="6"/>
        <v>265064</v>
      </c>
      <c r="J32" s="100">
        <f t="shared" si="6"/>
        <v>743991</v>
      </c>
      <c r="K32" s="100">
        <f t="shared" si="6"/>
        <v>261250</v>
      </c>
      <c r="L32" s="100">
        <f t="shared" si="6"/>
        <v>269589</v>
      </c>
      <c r="M32" s="100">
        <f t="shared" si="6"/>
        <v>429109</v>
      </c>
      <c r="N32" s="100">
        <f t="shared" si="6"/>
        <v>959948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1703939</v>
      </c>
      <c r="X32" s="100">
        <f t="shared" si="6"/>
        <v>1541088</v>
      </c>
      <c r="Y32" s="100">
        <f t="shared" si="6"/>
        <v>162851</v>
      </c>
      <c r="Z32" s="137">
        <f>+IF(X32&lt;&gt;0,+(Y32/X32)*100,0)</f>
        <v>10.567274548890135</v>
      </c>
      <c r="AA32" s="153">
        <f>SUM(AA33:AA37)</f>
        <v>3082176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715800</v>
      </c>
      <c r="F35" s="60">
        <v>715800</v>
      </c>
      <c r="G35" s="60">
        <v>46315</v>
      </c>
      <c r="H35" s="60">
        <v>42416</v>
      </c>
      <c r="I35" s="60">
        <v>49239</v>
      </c>
      <c r="J35" s="60">
        <v>137970</v>
      </c>
      <c r="K35" s="60">
        <v>42311</v>
      </c>
      <c r="L35" s="60">
        <v>52219</v>
      </c>
      <c r="M35" s="60">
        <v>70024</v>
      </c>
      <c r="N35" s="60">
        <v>164554</v>
      </c>
      <c r="O35" s="60"/>
      <c r="P35" s="60"/>
      <c r="Q35" s="60"/>
      <c r="R35" s="60"/>
      <c r="S35" s="60"/>
      <c r="T35" s="60"/>
      <c r="U35" s="60"/>
      <c r="V35" s="60"/>
      <c r="W35" s="60">
        <v>302524</v>
      </c>
      <c r="X35" s="60">
        <v>357900</v>
      </c>
      <c r="Y35" s="60">
        <v>-55376</v>
      </c>
      <c r="Z35" s="140">
        <v>-15.47</v>
      </c>
      <c r="AA35" s="155">
        <v>715800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2366376</v>
      </c>
      <c r="F37" s="159">
        <v>2366376</v>
      </c>
      <c r="G37" s="159">
        <v>176518</v>
      </c>
      <c r="H37" s="159">
        <v>213678</v>
      </c>
      <c r="I37" s="159">
        <v>215825</v>
      </c>
      <c r="J37" s="159">
        <v>606021</v>
      </c>
      <c r="K37" s="159">
        <v>218939</v>
      </c>
      <c r="L37" s="159">
        <v>217370</v>
      </c>
      <c r="M37" s="159">
        <v>359085</v>
      </c>
      <c r="N37" s="159">
        <v>795394</v>
      </c>
      <c r="O37" s="159"/>
      <c r="P37" s="159"/>
      <c r="Q37" s="159"/>
      <c r="R37" s="159"/>
      <c r="S37" s="159"/>
      <c r="T37" s="159"/>
      <c r="U37" s="159"/>
      <c r="V37" s="159"/>
      <c r="W37" s="159">
        <v>1401415</v>
      </c>
      <c r="X37" s="159">
        <v>1183188</v>
      </c>
      <c r="Y37" s="159">
        <v>218227</v>
      </c>
      <c r="Z37" s="141">
        <v>18.44</v>
      </c>
      <c r="AA37" s="157">
        <v>2366376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29447639</v>
      </c>
      <c r="F38" s="100">
        <f t="shared" si="7"/>
        <v>29447639</v>
      </c>
      <c r="G38" s="100">
        <f t="shared" si="7"/>
        <v>1927426</v>
      </c>
      <c r="H38" s="100">
        <f t="shared" si="7"/>
        <v>2431780</v>
      </c>
      <c r="I38" s="100">
        <f t="shared" si="7"/>
        <v>2327327</v>
      </c>
      <c r="J38" s="100">
        <f t="shared" si="7"/>
        <v>6686533</v>
      </c>
      <c r="K38" s="100">
        <f t="shared" si="7"/>
        <v>2587235</v>
      </c>
      <c r="L38" s="100">
        <f t="shared" si="7"/>
        <v>2673449</v>
      </c>
      <c r="M38" s="100">
        <f t="shared" si="7"/>
        <v>3138009</v>
      </c>
      <c r="N38" s="100">
        <f t="shared" si="7"/>
        <v>8398693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15085226</v>
      </c>
      <c r="X38" s="100">
        <f t="shared" si="7"/>
        <v>14723820</v>
      </c>
      <c r="Y38" s="100">
        <f t="shared" si="7"/>
        <v>361406</v>
      </c>
      <c r="Z38" s="137">
        <f>+IF(X38&lt;&gt;0,+(Y38/X38)*100,0)</f>
        <v>2.4545668175785904</v>
      </c>
      <c r="AA38" s="153">
        <f>SUM(AA39:AA41)</f>
        <v>29447639</v>
      </c>
    </row>
    <row r="39" spans="1:27" ht="13.5">
      <c r="A39" s="138" t="s">
        <v>85</v>
      </c>
      <c r="B39" s="136"/>
      <c r="C39" s="155"/>
      <c r="D39" s="155"/>
      <c r="E39" s="156">
        <v>2467639</v>
      </c>
      <c r="F39" s="60">
        <v>2467639</v>
      </c>
      <c r="G39" s="60">
        <v>36471</v>
      </c>
      <c r="H39" s="60">
        <v>47050</v>
      </c>
      <c r="I39" s="60">
        <v>41422</v>
      </c>
      <c r="J39" s="60">
        <v>124943</v>
      </c>
      <c r="K39" s="60">
        <v>40295</v>
      </c>
      <c r="L39" s="60">
        <v>100723</v>
      </c>
      <c r="M39" s="60">
        <v>59610</v>
      </c>
      <c r="N39" s="60">
        <v>200628</v>
      </c>
      <c r="O39" s="60"/>
      <c r="P39" s="60"/>
      <c r="Q39" s="60"/>
      <c r="R39" s="60"/>
      <c r="S39" s="60"/>
      <c r="T39" s="60"/>
      <c r="U39" s="60"/>
      <c r="V39" s="60"/>
      <c r="W39" s="60">
        <v>325571</v>
      </c>
      <c r="X39" s="60">
        <v>1233820</v>
      </c>
      <c r="Y39" s="60">
        <v>-908249</v>
      </c>
      <c r="Z39" s="140">
        <v>-73.61</v>
      </c>
      <c r="AA39" s="155">
        <v>2467639</v>
      </c>
    </row>
    <row r="40" spans="1:27" ht="13.5">
      <c r="A40" s="138" t="s">
        <v>86</v>
      </c>
      <c r="B40" s="136"/>
      <c r="C40" s="155"/>
      <c r="D40" s="155"/>
      <c r="E40" s="156">
        <v>26980000</v>
      </c>
      <c r="F40" s="60">
        <v>26980000</v>
      </c>
      <c r="G40" s="60">
        <v>1890955</v>
      </c>
      <c r="H40" s="60">
        <v>2384730</v>
      </c>
      <c r="I40" s="60">
        <v>2285905</v>
      </c>
      <c r="J40" s="60">
        <v>6561590</v>
      </c>
      <c r="K40" s="60">
        <v>2546940</v>
      </c>
      <c r="L40" s="60">
        <v>2572726</v>
      </c>
      <c r="M40" s="60">
        <v>3078399</v>
      </c>
      <c r="N40" s="60">
        <v>8198065</v>
      </c>
      <c r="O40" s="60"/>
      <c r="P40" s="60"/>
      <c r="Q40" s="60"/>
      <c r="R40" s="60"/>
      <c r="S40" s="60"/>
      <c r="T40" s="60"/>
      <c r="U40" s="60"/>
      <c r="V40" s="60"/>
      <c r="W40" s="60">
        <v>14759655</v>
      </c>
      <c r="X40" s="60">
        <v>13490000</v>
      </c>
      <c r="Y40" s="60">
        <v>1269655</v>
      </c>
      <c r="Z40" s="140">
        <v>9.41</v>
      </c>
      <c r="AA40" s="155">
        <v>26980000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718254</v>
      </c>
      <c r="F47" s="100">
        <v>718254</v>
      </c>
      <c r="G47" s="100">
        <v>36255</v>
      </c>
      <c r="H47" s="100">
        <v>40679</v>
      </c>
      <c r="I47" s="100">
        <v>64878</v>
      </c>
      <c r="J47" s="100">
        <v>141812</v>
      </c>
      <c r="K47" s="100">
        <v>44174</v>
      </c>
      <c r="L47" s="100">
        <v>46998</v>
      </c>
      <c r="M47" s="100">
        <v>36453</v>
      </c>
      <c r="N47" s="100">
        <v>127625</v>
      </c>
      <c r="O47" s="100"/>
      <c r="P47" s="100"/>
      <c r="Q47" s="100"/>
      <c r="R47" s="100"/>
      <c r="S47" s="100"/>
      <c r="T47" s="100"/>
      <c r="U47" s="100"/>
      <c r="V47" s="100"/>
      <c r="W47" s="100">
        <v>269437</v>
      </c>
      <c r="X47" s="100">
        <v>359127</v>
      </c>
      <c r="Y47" s="100">
        <v>-89690</v>
      </c>
      <c r="Z47" s="137">
        <v>-24.97</v>
      </c>
      <c r="AA47" s="153">
        <v>718254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52314080</v>
      </c>
      <c r="D48" s="168">
        <f>+D28+D32+D38+D42+D47</f>
        <v>0</v>
      </c>
      <c r="E48" s="169">
        <f t="shared" si="9"/>
        <v>50647611</v>
      </c>
      <c r="F48" s="73">
        <f t="shared" si="9"/>
        <v>50647611</v>
      </c>
      <c r="G48" s="73">
        <f t="shared" si="9"/>
        <v>3218817</v>
      </c>
      <c r="H48" s="73">
        <f t="shared" si="9"/>
        <v>4039661</v>
      </c>
      <c r="I48" s="73">
        <f t="shared" si="9"/>
        <v>4292726</v>
      </c>
      <c r="J48" s="73">
        <f t="shared" si="9"/>
        <v>11551204</v>
      </c>
      <c r="K48" s="73">
        <f t="shared" si="9"/>
        <v>4738501</v>
      </c>
      <c r="L48" s="73">
        <f t="shared" si="9"/>
        <v>4465186</v>
      </c>
      <c r="M48" s="73">
        <f t="shared" si="9"/>
        <v>5757439</v>
      </c>
      <c r="N48" s="73">
        <f t="shared" si="9"/>
        <v>14961126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26512330</v>
      </c>
      <c r="X48" s="73">
        <f t="shared" si="9"/>
        <v>25323807</v>
      </c>
      <c r="Y48" s="73">
        <f t="shared" si="9"/>
        <v>1188523</v>
      </c>
      <c r="Z48" s="170">
        <f>+IF(X48&lt;&gt;0,+(Y48/X48)*100,0)</f>
        <v>4.693303025094134</v>
      </c>
      <c r="AA48" s="168">
        <f>+AA28+AA32+AA38+AA42+AA47</f>
        <v>50647611</v>
      </c>
    </row>
    <row r="49" spans="1:27" ht="13.5">
      <c r="A49" s="148" t="s">
        <v>49</v>
      </c>
      <c r="B49" s="149"/>
      <c r="C49" s="171">
        <f aca="true" t="shared" si="10" ref="C49:Y49">+C25-C48</f>
        <v>-256457</v>
      </c>
      <c r="D49" s="171">
        <f>+D25-D48</f>
        <v>0</v>
      </c>
      <c r="E49" s="172">
        <f t="shared" si="10"/>
        <v>2692077</v>
      </c>
      <c r="F49" s="173">
        <f t="shared" si="10"/>
        <v>2692077</v>
      </c>
      <c r="G49" s="173">
        <f t="shared" si="10"/>
        <v>7016874</v>
      </c>
      <c r="H49" s="173">
        <f t="shared" si="10"/>
        <v>3056273</v>
      </c>
      <c r="I49" s="173">
        <f t="shared" si="10"/>
        <v>611725</v>
      </c>
      <c r="J49" s="173">
        <f t="shared" si="10"/>
        <v>10684872</v>
      </c>
      <c r="K49" s="173">
        <f t="shared" si="10"/>
        <v>-4632932</v>
      </c>
      <c r="L49" s="173">
        <f t="shared" si="10"/>
        <v>5803026</v>
      </c>
      <c r="M49" s="173">
        <f t="shared" si="10"/>
        <v>-5403065</v>
      </c>
      <c r="N49" s="173">
        <f t="shared" si="10"/>
        <v>-4232971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6451901</v>
      </c>
      <c r="X49" s="173">
        <f>IF(F25=F48,0,X25-X48)</f>
        <v>1346038</v>
      </c>
      <c r="Y49" s="173">
        <f t="shared" si="10"/>
        <v>5105863</v>
      </c>
      <c r="Z49" s="174">
        <f>+IF(X49&lt;&gt;0,+(Y49/X49)*100,0)</f>
        <v>379.32532365356695</v>
      </c>
      <c r="AA49" s="171">
        <f>+AA25-AA48</f>
        <v>2692077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95640</v>
      </c>
      <c r="D12" s="155">
        <v>0</v>
      </c>
      <c r="E12" s="156">
        <v>105000</v>
      </c>
      <c r="F12" s="60">
        <v>105000</v>
      </c>
      <c r="G12" s="60">
        <v>3952</v>
      </c>
      <c r="H12" s="60">
        <v>8457</v>
      </c>
      <c r="I12" s="60">
        <v>8457</v>
      </c>
      <c r="J12" s="60">
        <v>20866</v>
      </c>
      <c r="K12" s="60">
        <v>3952</v>
      </c>
      <c r="L12" s="60">
        <v>10561</v>
      </c>
      <c r="M12" s="60">
        <v>6056</v>
      </c>
      <c r="N12" s="60">
        <v>20569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41435</v>
      </c>
      <c r="X12" s="60">
        <v>52500</v>
      </c>
      <c r="Y12" s="60">
        <v>-11065</v>
      </c>
      <c r="Z12" s="140">
        <v>-21.08</v>
      </c>
      <c r="AA12" s="155">
        <v>105000</v>
      </c>
    </row>
    <row r="13" spans="1:27" ht="13.5">
      <c r="A13" s="181" t="s">
        <v>109</v>
      </c>
      <c r="B13" s="185"/>
      <c r="C13" s="155">
        <v>98956</v>
      </c>
      <c r="D13" s="155">
        <v>0</v>
      </c>
      <c r="E13" s="156">
        <v>115000</v>
      </c>
      <c r="F13" s="60">
        <v>115000</v>
      </c>
      <c r="G13" s="60">
        <v>10867</v>
      </c>
      <c r="H13" s="60">
        <v>19190</v>
      </c>
      <c r="I13" s="60">
        <v>16781</v>
      </c>
      <c r="J13" s="60">
        <v>46838</v>
      </c>
      <c r="K13" s="60">
        <v>19885</v>
      </c>
      <c r="L13" s="60">
        <v>9413</v>
      </c>
      <c r="M13" s="60">
        <v>15113</v>
      </c>
      <c r="N13" s="60">
        <v>44411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91249</v>
      </c>
      <c r="X13" s="60">
        <v>57500</v>
      </c>
      <c r="Y13" s="60">
        <v>33749</v>
      </c>
      <c r="Z13" s="140">
        <v>58.69</v>
      </c>
      <c r="AA13" s="155">
        <v>115000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19540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2892849</v>
      </c>
      <c r="D18" s="155">
        <v>0</v>
      </c>
      <c r="E18" s="156">
        <v>3348020</v>
      </c>
      <c r="F18" s="60">
        <v>3348020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1674010</v>
      </c>
      <c r="Y18" s="60">
        <v>-1674010</v>
      </c>
      <c r="Z18" s="140">
        <v>-100</v>
      </c>
      <c r="AA18" s="155">
        <v>3348020</v>
      </c>
    </row>
    <row r="19" spans="1:27" ht="13.5">
      <c r="A19" s="181" t="s">
        <v>34</v>
      </c>
      <c r="B19" s="185"/>
      <c r="C19" s="155">
        <v>47355039</v>
      </c>
      <c r="D19" s="155">
        <v>0</v>
      </c>
      <c r="E19" s="156">
        <v>48936268</v>
      </c>
      <c r="F19" s="60">
        <v>48936268</v>
      </c>
      <c r="G19" s="60">
        <v>10032389</v>
      </c>
      <c r="H19" s="60">
        <v>7036713</v>
      </c>
      <c r="I19" s="60">
        <v>4852531</v>
      </c>
      <c r="J19" s="60">
        <v>21921633</v>
      </c>
      <c r="K19" s="60">
        <v>29237</v>
      </c>
      <c r="L19" s="60">
        <v>10200259</v>
      </c>
      <c r="M19" s="60">
        <v>15626</v>
      </c>
      <c r="N19" s="60">
        <v>10245122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32166755</v>
      </c>
      <c r="X19" s="60">
        <v>24468134</v>
      </c>
      <c r="Y19" s="60">
        <v>7698621</v>
      </c>
      <c r="Z19" s="140">
        <v>31.46</v>
      </c>
      <c r="AA19" s="155">
        <v>48936268</v>
      </c>
    </row>
    <row r="20" spans="1:27" ht="13.5">
      <c r="A20" s="181" t="s">
        <v>35</v>
      </c>
      <c r="B20" s="185"/>
      <c r="C20" s="155">
        <v>1595599</v>
      </c>
      <c r="D20" s="155">
        <v>0</v>
      </c>
      <c r="E20" s="156">
        <v>835400</v>
      </c>
      <c r="F20" s="54">
        <v>835400</v>
      </c>
      <c r="G20" s="54">
        <v>188483</v>
      </c>
      <c r="H20" s="54">
        <v>31574</v>
      </c>
      <c r="I20" s="54">
        <v>26682</v>
      </c>
      <c r="J20" s="54">
        <v>246739</v>
      </c>
      <c r="K20" s="54">
        <v>52495</v>
      </c>
      <c r="L20" s="54">
        <v>47979</v>
      </c>
      <c r="M20" s="54">
        <v>317579</v>
      </c>
      <c r="N20" s="54">
        <v>418053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664792</v>
      </c>
      <c r="X20" s="54">
        <v>417700</v>
      </c>
      <c r="Y20" s="54">
        <v>247092</v>
      </c>
      <c r="Z20" s="184">
        <v>59.16</v>
      </c>
      <c r="AA20" s="130">
        <v>835400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52057623</v>
      </c>
      <c r="D22" s="188">
        <f>SUM(D5:D21)</f>
        <v>0</v>
      </c>
      <c r="E22" s="189">
        <f t="shared" si="0"/>
        <v>53339688</v>
      </c>
      <c r="F22" s="190">
        <f t="shared" si="0"/>
        <v>53339688</v>
      </c>
      <c r="G22" s="190">
        <f t="shared" si="0"/>
        <v>10235691</v>
      </c>
      <c r="H22" s="190">
        <f t="shared" si="0"/>
        <v>7095934</v>
      </c>
      <c r="I22" s="190">
        <f t="shared" si="0"/>
        <v>4904451</v>
      </c>
      <c r="J22" s="190">
        <f t="shared" si="0"/>
        <v>22236076</v>
      </c>
      <c r="K22" s="190">
        <f t="shared" si="0"/>
        <v>105569</v>
      </c>
      <c r="L22" s="190">
        <f t="shared" si="0"/>
        <v>10268212</v>
      </c>
      <c r="M22" s="190">
        <f t="shared" si="0"/>
        <v>354374</v>
      </c>
      <c r="N22" s="190">
        <f t="shared" si="0"/>
        <v>10728155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32964231</v>
      </c>
      <c r="X22" s="190">
        <f t="shared" si="0"/>
        <v>26669844</v>
      </c>
      <c r="Y22" s="190">
        <f t="shared" si="0"/>
        <v>6294387</v>
      </c>
      <c r="Z22" s="191">
        <f>+IF(X22&lt;&gt;0,+(Y22/X22)*100,0)</f>
        <v>23.601139174267384</v>
      </c>
      <c r="AA22" s="188">
        <f>SUM(AA5:AA21)</f>
        <v>53339688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8047259</v>
      </c>
      <c r="D25" s="155">
        <v>0</v>
      </c>
      <c r="E25" s="156">
        <v>9805385</v>
      </c>
      <c r="F25" s="60">
        <v>9805385</v>
      </c>
      <c r="G25" s="60">
        <v>672675</v>
      </c>
      <c r="H25" s="60">
        <v>738272</v>
      </c>
      <c r="I25" s="60">
        <v>748637</v>
      </c>
      <c r="J25" s="60">
        <v>2159584</v>
      </c>
      <c r="K25" s="60">
        <v>737575</v>
      </c>
      <c r="L25" s="60">
        <v>747293</v>
      </c>
      <c r="M25" s="60">
        <v>1112768</v>
      </c>
      <c r="N25" s="60">
        <v>2597636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4757220</v>
      </c>
      <c r="X25" s="60">
        <v>4902693</v>
      </c>
      <c r="Y25" s="60">
        <v>-145473</v>
      </c>
      <c r="Z25" s="140">
        <v>-2.97</v>
      </c>
      <c r="AA25" s="155">
        <v>9805385</v>
      </c>
    </row>
    <row r="26" spans="1:27" ht="13.5">
      <c r="A26" s="183" t="s">
        <v>38</v>
      </c>
      <c r="B26" s="182"/>
      <c r="C26" s="155">
        <v>3214189</v>
      </c>
      <c r="D26" s="155">
        <v>0</v>
      </c>
      <c r="E26" s="156">
        <v>3160000</v>
      </c>
      <c r="F26" s="60">
        <v>3160000</v>
      </c>
      <c r="G26" s="60">
        <v>238478</v>
      </c>
      <c r="H26" s="60">
        <v>238478</v>
      </c>
      <c r="I26" s="60">
        <v>240110</v>
      </c>
      <c r="J26" s="60">
        <v>717066</v>
      </c>
      <c r="K26" s="60">
        <v>239294</v>
      </c>
      <c r="L26" s="60">
        <v>249349</v>
      </c>
      <c r="M26" s="60">
        <v>238478</v>
      </c>
      <c r="N26" s="60">
        <v>727121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1444187</v>
      </c>
      <c r="X26" s="60">
        <v>1580000</v>
      </c>
      <c r="Y26" s="60">
        <v>-135813</v>
      </c>
      <c r="Z26" s="140">
        <v>-8.6</v>
      </c>
      <c r="AA26" s="155">
        <v>3160000</v>
      </c>
    </row>
    <row r="27" spans="1:27" ht="13.5">
      <c r="A27" s="183" t="s">
        <v>118</v>
      </c>
      <c r="B27" s="182"/>
      <c r="C27" s="155">
        <v>281529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824312</v>
      </c>
      <c r="D28" s="155">
        <v>0</v>
      </c>
      <c r="E28" s="156">
        <v>394509</v>
      </c>
      <c r="F28" s="60">
        <v>394509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197255</v>
      </c>
      <c r="Y28" s="60">
        <v>-197255</v>
      </c>
      <c r="Z28" s="140">
        <v>-100</v>
      </c>
      <c r="AA28" s="155">
        <v>394509</v>
      </c>
    </row>
    <row r="29" spans="1:27" ht="13.5">
      <c r="A29" s="183" t="s">
        <v>40</v>
      </c>
      <c r="B29" s="182"/>
      <c r="C29" s="155">
        <v>844938</v>
      </c>
      <c r="D29" s="155">
        <v>0</v>
      </c>
      <c r="E29" s="156">
        <v>886583</v>
      </c>
      <c r="F29" s="60">
        <v>886583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443292</v>
      </c>
      <c r="Y29" s="60">
        <v>-443292</v>
      </c>
      <c r="Z29" s="140">
        <v>-100</v>
      </c>
      <c r="AA29" s="155">
        <v>886583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640956</v>
      </c>
      <c r="D32" s="155">
        <v>0</v>
      </c>
      <c r="E32" s="156">
        <v>1020000</v>
      </c>
      <c r="F32" s="60">
        <v>1020000</v>
      </c>
      <c r="G32" s="60">
        <v>2130</v>
      </c>
      <c r="H32" s="60">
        <v>13314</v>
      </c>
      <c r="I32" s="60">
        <v>12315</v>
      </c>
      <c r="J32" s="60">
        <v>27759</v>
      </c>
      <c r="K32" s="60">
        <v>6909</v>
      </c>
      <c r="L32" s="60">
        <v>23192</v>
      </c>
      <c r="M32" s="60">
        <v>7130</v>
      </c>
      <c r="N32" s="60">
        <v>37231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64990</v>
      </c>
      <c r="X32" s="60">
        <v>510000</v>
      </c>
      <c r="Y32" s="60">
        <v>-445010</v>
      </c>
      <c r="Z32" s="140">
        <v>-87.26</v>
      </c>
      <c r="AA32" s="155">
        <v>1020000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38374149</v>
      </c>
      <c r="D34" s="155">
        <v>0</v>
      </c>
      <c r="E34" s="156">
        <v>35381134</v>
      </c>
      <c r="F34" s="60">
        <v>35381134</v>
      </c>
      <c r="G34" s="60">
        <v>2305534</v>
      </c>
      <c r="H34" s="60">
        <v>3049597</v>
      </c>
      <c r="I34" s="60">
        <v>3291664</v>
      </c>
      <c r="J34" s="60">
        <v>8646795</v>
      </c>
      <c r="K34" s="60">
        <v>3754723</v>
      </c>
      <c r="L34" s="60">
        <v>3445352</v>
      </c>
      <c r="M34" s="60">
        <v>4399063</v>
      </c>
      <c r="N34" s="60">
        <v>11599138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20245933</v>
      </c>
      <c r="X34" s="60">
        <v>17690567</v>
      </c>
      <c r="Y34" s="60">
        <v>2555366</v>
      </c>
      <c r="Z34" s="140">
        <v>14.44</v>
      </c>
      <c r="AA34" s="155">
        <v>35381134</v>
      </c>
    </row>
    <row r="35" spans="1:27" ht="13.5">
      <c r="A35" s="181" t="s">
        <v>122</v>
      </c>
      <c r="B35" s="185"/>
      <c r="C35" s="155">
        <v>86748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52314080</v>
      </c>
      <c r="D36" s="188">
        <f>SUM(D25:D35)</f>
        <v>0</v>
      </c>
      <c r="E36" s="189">
        <f t="shared" si="1"/>
        <v>50647611</v>
      </c>
      <c r="F36" s="190">
        <f t="shared" si="1"/>
        <v>50647611</v>
      </c>
      <c r="G36" s="190">
        <f t="shared" si="1"/>
        <v>3218817</v>
      </c>
      <c r="H36" s="190">
        <f t="shared" si="1"/>
        <v>4039661</v>
      </c>
      <c r="I36" s="190">
        <f t="shared" si="1"/>
        <v>4292726</v>
      </c>
      <c r="J36" s="190">
        <f t="shared" si="1"/>
        <v>11551204</v>
      </c>
      <c r="K36" s="190">
        <f t="shared" si="1"/>
        <v>4738501</v>
      </c>
      <c r="L36" s="190">
        <f t="shared" si="1"/>
        <v>4465186</v>
      </c>
      <c r="M36" s="190">
        <f t="shared" si="1"/>
        <v>5757439</v>
      </c>
      <c r="N36" s="190">
        <f t="shared" si="1"/>
        <v>14961126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26512330</v>
      </c>
      <c r="X36" s="190">
        <f t="shared" si="1"/>
        <v>25323807</v>
      </c>
      <c r="Y36" s="190">
        <f t="shared" si="1"/>
        <v>1188523</v>
      </c>
      <c r="Z36" s="191">
        <f>+IF(X36&lt;&gt;0,+(Y36/X36)*100,0)</f>
        <v>4.693303025094134</v>
      </c>
      <c r="AA36" s="188">
        <f>SUM(AA25:AA35)</f>
        <v>50647611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-256457</v>
      </c>
      <c r="D38" s="199">
        <f>+D22-D36</f>
        <v>0</v>
      </c>
      <c r="E38" s="200">
        <f t="shared" si="2"/>
        <v>2692077</v>
      </c>
      <c r="F38" s="106">
        <f t="shared" si="2"/>
        <v>2692077</v>
      </c>
      <c r="G38" s="106">
        <f t="shared" si="2"/>
        <v>7016874</v>
      </c>
      <c r="H38" s="106">
        <f t="shared" si="2"/>
        <v>3056273</v>
      </c>
      <c r="I38" s="106">
        <f t="shared" si="2"/>
        <v>611725</v>
      </c>
      <c r="J38" s="106">
        <f t="shared" si="2"/>
        <v>10684872</v>
      </c>
      <c r="K38" s="106">
        <f t="shared" si="2"/>
        <v>-4632932</v>
      </c>
      <c r="L38" s="106">
        <f t="shared" si="2"/>
        <v>5803026</v>
      </c>
      <c r="M38" s="106">
        <f t="shared" si="2"/>
        <v>-5403065</v>
      </c>
      <c r="N38" s="106">
        <f t="shared" si="2"/>
        <v>-4232971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6451901</v>
      </c>
      <c r="X38" s="106">
        <f>IF(F22=F36,0,X22-X36)</f>
        <v>1346037</v>
      </c>
      <c r="Y38" s="106">
        <f t="shared" si="2"/>
        <v>5105864</v>
      </c>
      <c r="Z38" s="201">
        <f>+IF(X38&lt;&gt;0,+(Y38/X38)*100,0)</f>
        <v>379.325679754717</v>
      </c>
      <c r="AA38" s="199">
        <f>+AA22-AA36</f>
        <v>2692077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-256457</v>
      </c>
      <c r="D42" s="206">
        <f>SUM(D38:D41)</f>
        <v>0</v>
      </c>
      <c r="E42" s="207">
        <f t="shared" si="3"/>
        <v>2692077</v>
      </c>
      <c r="F42" s="88">
        <f t="shared" si="3"/>
        <v>2692077</v>
      </c>
      <c r="G42" s="88">
        <f t="shared" si="3"/>
        <v>7016874</v>
      </c>
      <c r="H42" s="88">
        <f t="shared" si="3"/>
        <v>3056273</v>
      </c>
      <c r="I42" s="88">
        <f t="shared" si="3"/>
        <v>611725</v>
      </c>
      <c r="J42" s="88">
        <f t="shared" si="3"/>
        <v>10684872</v>
      </c>
      <c r="K42" s="88">
        <f t="shared" si="3"/>
        <v>-4632932</v>
      </c>
      <c r="L42" s="88">
        <f t="shared" si="3"/>
        <v>5803026</v>
      </c>
      <c r="M42" s="88">
        <f t="shared" si="3"/>
        <v>-5403065</v>
      </c>
      <c r="N42" s="88">
        <f t="shared" si="3"/>
        <v>-4232971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6451901</v>
      </c>
      <c r="X42" s="88">
        <f t="shared" si="3"/>
        <v>1346037</v>
      </c>
      <c r="Y42" s="88">
        <f t="shared" si="3"/>
        <v>5105864</v>
      </c>
      <c r="Z42" s="208">
        <f>+IF(X42&lt;&gt;0,+(Y42/X42)*100,0)</f>
        <v>379.325679754717</v>
      </c>
      <c r="AA42" s="206">
        <f>SUM(AA38:AA41)</f>
        <v>2692077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-256457</v>
      </c>
      <c r="D44" s="210">
        <f>+D42-D43</f>
        <v>0</v>
      </c>
      <c r="E44" s="211">
        <f t="shared" si="4"/>
        <v>2692077</v>
      </c>
      <c r="F44" s="77">
        <f t="shared" si="4"/>
        <v>2692077</v>
      </c>
      <c r="G44" s="77">
        <f t="shared" si="4"/>
        <v>7016874</v>
      </c>
      <c r="H44" s="77">
        <f t="shared" si="4"/>
        <v>3056273</v>
      </c>
      <c r="I44" s="77">
        <f t="shared" si="4"/>
        <v>611725</v>
      </c>
      <c r="J44" s="77">
        <f t="shared" si="4"/>
        <v>10684872</v>
      </c>
      <c r="K44" s="77">
        <f t="shared" si="4"/>
        <v>-4632932</v>
      </c>
      <c r="L44" s="77">
        <f t="shared" si="4"/>
        <v>5803026</v>
      </c>
      <c r="M44" s="77">
        <f t="shared" si="4"/>
        <v>-5403065</v>
      </c>
      <c r="N44" s="77">
        <f t="shared" si="4"/>
        <v>-4232971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6451901</v>
      </c>
      <c r="X44" s="77">
        <f t="shared" si="4"/>
        <v>1346037</v>
      </c>
      <c r="Y44" s="77">
        <f t="shared" si="4"/>
        <v>5105864</v>
      </c>
      <c r="Z44" s="212">
        <f>+IF(X44&lt;&gt;0,+(Y44/X44)*100,0)</f>
        <v>379.325679754717</v>
      </c>
      <c r="AA44" s="210">
        <f>+AA42-AA43</f>
        <v>2692077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-256457</v>
      </c>
      <c r="D46" s="206">
        <f>SUM(D44:D45)</f>
        <v>0</v>
      </c>
      <c r="E46" s="207">
        <f t="shared" si="5"/>
        <v>2692077</v>
      </c>
      <c r="F46" s="88">
        <f t="shared" si="5"/>
        <v>2692077</v>
      </c>
      <c r="G46" s="88">
        <f t="shared" si="5"/>
        <v>7016874</v>
      </c>
      <c r="H46" s="88">
        <f t="shared" si="5"/>
        <v>3056273</v>
      </c>
      <c r="I46" s="88">
        <f t="shared" si="5"/>
        <v>611725</v>
      </c>
      <c r="J46" s="88">
        <f t="shared" si="5"/>
        <v>10684872</v>
      </c>
      <c r="K46" s="88">
        <f t="shared" si="5"/>
        <v>-4632932</v>
      </c>
      <c r="L46" s="88">
        <f t="shared" si="5"/>
        <v>5803026</v>
      </c>
      <c r="M46" s="88">
        <f t="shared" si="5"/>
        <v>-5403065</v>
      </c>
      <c r="N46" s="88">
        <f t="shared" si="5"/>
        <v>-4232971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6451901</v>
      </c>
      <c r="X46" s="88">
        <f t="shared" si="5"/>
        <v>1346037</v>
      </c>
      <c r="Y46" s="88">
        <f t="shared" si="5"/>
        <v>5105864</v>
      </c>
      <c r="Z46" s="208">
        <f>+IF(X46&lt;&gt;0,+(Y46/X46)*100,0)</f>
        <v>379.325679754717</v>
      </c>
      <c r="AA46" s="206">
        <f>SUM(AA44:AA45)</f>
        <v>2692077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-256457</v>
      </c>
      <c r="D48" s="217">
        <f>SUM(D46:D47)</f>
        <v>0</v>
      </c>
      <c r="E48" s="218">
        <f t="shared" si="6"/>
        <v>2692077</v>
      </c>
      <c r="F48" s="219">
        <f t="shared" si="6"/>
        <v>2692077</v>
      </c>
      <c r="G48" s="219">
        <f t="shared" si="6"/>
        <v>7016874</v>
      </c>
      <c r="H48" s="220">
        <f t="shared" si="6"/>
        <v>3056273</v>
      </c>
      <c r="I48" s="220">
        <f t="shared" si="6"/>
        <v>611725</v>
      </c>
      <c r="J48" s="220">
        <f t="shared" si="6"/>
        <v>10684872</v>
      </c>
      <c r="K48" s="220">
        <f t="shared" si="6"/>
        <v>-4632932</v>
      </c>
      <c r="L48" s="220">
        <f t="shared" si="6"/>
        <v>5803026</v>
      </c>
      <c r="M48" s="219">
        <f t="shared" si="6"/>
        <v>-5403065</v>
      </c>
      <c r="N48" s="219">
        <f t="shared" si="6"/>
        <v>-4232971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6451901</v>
      </c>
      <c r="X48" s="220">
        <f t="shared" si="6"/>
        <v>1346037</v>
      </c>
      <c r="Y48" s="220">
        <f t="shared" si="6"/>
        <v>5105864</v>
      </c>
      <c r="Z48" s="221">
        <f>+IF(X48&lt;&gt;0,+(Y48/X48)*100,0)</f>
        <v>379.325679754717</v>
      </c>
      <c r="AA48" s="222">
        <f>SUM(AA46:AA47)</f>
        <v>2692077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53842</v>
      </c>
      <c r="D5" s="153">
        <f>SUM(D6:D8)</f>
        <v>0</v>
      </c>
      <c r="E5" s="154">
        <f t="shared" si="0"/>
        <v>330000</v>
      </c>
      <c r="F5" s="100">
        <f t="shared" si="0"/>
        <v>330000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3567</v>
      </c>
      <c r="M5" s="100">
        <f t="shared" si="0"/>
        <v>24042</v>
      </c>
      <c r="N5" s="100">
        <f t="shared" si="0"/>
        <v>27609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27609</v>
      </c>
      <c r="X5" s="100">
        <f t="shared" si="0"/>
        <v>165000</v>
      </c>
      <c r="Y5" s="100">
        <f t="shared" si="0"/>
        <v>-137391</v>
      </c>
      <c r="Z5" s="137">
        <f>+IF(X5&lt;&gt;0,+(Y5/X5)*100,0)</f>
        <v>-83.26727272727273</v>
      </c>
      <c r="AA5" s="153">
        <f>SUM(AA6:AA8)</f>
        <v>330000</v>
      </c>
    </row>
    <row r="6" spans="1:27" ht="13.5">
      <c r="A6" s="138" t="s">
        <v>75</v>
      </c>
      <c r="B6" s="136"/>
      <c r="C6" s="155">
        <v>53842</v>
      </c>
      <c r="D6" s="155"/>
      <c r="E6" s="156">
        <v>330000</v>
      </c>
      <c r="F6" s="60">
        <v>330000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165000</v>
      </c>
      <c r="Y6" s="60">
        <v>-165000</v>
      </c>
      <c r="Z6" s="140">
        <v>-100</v>
      </c>
      <c r="AA6" s="62">
        <v>330000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3567</v>
      </c>
      <c r="M8" s="60">
        <v>24042</v>
      </c>
      <c r="N8" s="60">
        <v>27609</v>
      </c>
      <c r="O8" s="60"/>
      <c r="P8" s="60"/>
      <c r="Q8" s="60"/>
      <c r="R8" s="60"/>
      <c r="S8" s="60"/>
      <c r="T8" s="60"/>
      <c r="U8" s="60"/>
      <c r="V8" s="60"/>
      <c r="W8" s="60">
        <v>27609</v>
      </c>
      <c r="X8" s="60"/>
      <c r="Y8" s="60">
        <v>27609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53842</v>
      </c>
      <c r="D25" s="217">
        <f>+D5+D9+D15+D19+D24</f>
        <v>0</v>
      </c>
      <c r="E25" s="230">
        <f t="shared" si="4"/>
        <v>330000</v>
      </c>
      <c r="F25" s="219">
        <f t="shared" si="4"/>
        <v>330000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3567</v>
      </c>
      <c r="M25" s="219">
        <f t="shared" si="4"/>
        <v>24042</v>
      </c>
      <c r="N25" s="219">
        <f t="shared" si="4"/>
        <v>27609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27609</v>
      </c>
      <c r="X25" s="219">
        <f t="shared" si="4"/>
        <v>165000</v>
      </c>
      <c r="Y25" s="219">
        <f t="shared" si="4"/>
        <v>-137391</v>
      </c>
      <c r="Z25" s="231">
        <f>+IF(X25&lt;&gt;0,+(Y25/X25)*100,0)</f>
        <v>-83.26727272727273</v>
      </c>
      <c r="AA25" s="232">
        <f>+AA5+AA9+AA15+AA19+AA24</f>
        <v>330000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53842</v>
      </c>
      <c r="D35" s="155"/>
      <c r="E35" s="156">
        <v>330000</v>
      </c>
      <c r="F35" s="60">
        <v>330000</v>
      </c>
      <c r="G35" s="60"/>
      <c r="H35" s="60"/>
      <c r="I35" s="60"/>
      <c r="J35" s="60"/>
      <c r="K35" s="60"/>
      <c r="L35" s="60">
        <v>3567</v>
      </c>
      <c r="M35" s="60">
        <v>24042</v>
      </c>
      <c r="N35" s="60">
        <v>27609</v>
      </c>
      <c r="O35" s="60"/>
      <c r="P35" s="60"/>
      <c r="Q35" s="60"/>
      <c r="R35" s="60"/>
      <c r="S35" s="60"/>
      <c r="T35" s="60"/>
      <c r="U35" s="60"/>
      <c r="V35" s="60"/>
      <c r="W35" s="60">
        <v>27609</v>
      </c>
      <c r="X35" s="60">
        <v>165000</v>
      </c>
      <c r="Y35" s="60">
        <v>-137391</v>
      </c>
      <c r="Z35" s="140">
        <v>-83.27</v>
      </c>
      <c r="AA35" s="62">
        <v>330000</v>
      </c>
    </row>
    <row r="36" spans="1:27" ht="13.5">
      <c r="A36" s="238" t="s">
        <v>139</v>
      </c>
      <c r="B36" s="149"/>
      <c r="C36" s="222">
        <f aca="true" t="shared" si="6" ref="C36:Y36">SUM(C32:C35)</f>
        <v>53842</v>
      </c>
      <c r="D36" s="222">
        <f>SUM(D32:D35)</f>
        <v>0</v>
      </c>
      <c r="E36" s="218">
        <f t="shared" si="6"/>
        <v>330000</v>
      </c>
      <c r="F36" s="220">
        <f t="shared" si="6"/>
        <v>330000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3567</v>
      </c>
      <c r="M36" s="220">
        <f t="shared" si="6"/>
        <v>24042</v>
      </c>
      <c r="N36" s="220">
        <f t="shared" si="6"/>
        <v>27609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27609</v>
      </c>
      <c r="X36" s="220">
        <f t="shared" si="6"/>
        <v>165000</v>
      </c>
      <c r="Y36" s="220">
        <f t="shared" si="6"/>
        <v>-137391</v>
      </c>
      <c r="Z36" s="221">
        <f>+IF(X36&lt;&gt;0,+(Y36/X36)*100,0)</f>
        <v>-83.26727272727273</v>
      </c>
      <c r="AA36" s="239">
        <f>SUM(AA32:AA35)</f>
        <v>330000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1887037</v>
      </c>
      <c r="D6" s="155"/>
      <c r="E6" s="59">
        <v>4136639</v>
      </c>
      <c r="F6" s="60">
        <v>4136639</v>
      </c>
      <c r="G6" s="60">
        <v>-4032151</v>
      </c>
      <c r="H6" s="60">
        <v>1300</v>
      </c>
      <c r="I6" s="60">
        <v>6992830</v>
      </c>
      <c r="J6" s="60">
        <v>6992830</v>
      </c>
      <c r="K6" s="60">
        <v>2569667</v>
      </c>
      <c r="L6" s="60">
        <v>8336269</v>
      </c>
      <c r="M6" s="60">
        <v>2564408</v>
      </c>
      <c r="N6" s="60">
        <v>2564408</v>
      </c>
      <c r="O6" s="60"/>
      <c r="P6" s="60"/>
      <c r="Q6" s="60"/>
      <c r="R6" s="60"/>
      <c r="S6" s="60"/>
      <c r="T6" s="60"/>
      <c r="U6" s="60"/>
      <c r="V6" s="60"/>
      <c r="W6" s="60">
        <v>2564408</v>
      </c>
      <c r="X6" s="60">
        <v>2068320</v>
      </c>
      <c r="Y6" s="60">
        <v>496088</v>
      </c>
      <c r="Z6" s="140">
        <v>23.99</v>
      </c>
      <c r="AA6" s="62">
        <v>4136639</v>
      </c>
    </row>
    <row r="7" spans="1:27" ht="13.5">
      <c r="A7" s="249" t="s">
        <v>144</v>
      </c>
      <c r="B7" s="182"/>
      <c r="C7" s="155"/>
      <c r="D7" s="155"/>
      <c r="E7" s="59">
        <v>1356000</v>
      </c>
      <c r="F7" s="60">
        <v>1356000</v>
      </c>
      <c r="G7" s="60">
        <v>1356004</v>
      </c>
      <c r="H7" s="60">
        <v>1356004</v>
      </c>
      <c r="I7" s="60">
        <v>1356004</v>
      </c>
      <c r="J7" s="60">
        <v>1356004</v>
      </c>
      <c r="K7" s="60">
        <v>1356004</v>
      </c>
      <c r="L7" s="60">
        <v>1356004</v>
      </c>
      <c r="M7" s="60">
        <v>1356004</v>
      </c>
      <c r="N7" s="60">
        <v>1356004</v>
      </c>
      <c r="O7" s="60"/>
      <c r="P7" s="60"/>
      <c r="Q7" s="60"/>
      <c r="R7" s="60"/>
      <c r="S7" s="60"/>
      <c r="T7" s="60"/>
      <c r="U7" s="60"/>
      <c r="V7" s="60"/>
      <c r="W7" s="60">
        <v>1356004</v>
      </c>
      <c r="X7" s="60">
        <v>678000</v>
      </c>
      <c r="Y7" s="60">
        <v>678004</v>
      </c>
      <c r="Z7" s="140">
        <v>100</v>
      </c>
      <c r="AA7" s="62">
        <v>1356000</v>
      </c>
    </row>
    <row r="8" spans="1:27" ht="13.5">
      <c r="A8" s="249" t="s">
        <v>145</v>
      </c>
      <c r="B8" s="182"/>
      <c r="C8" s="155">
        <v>94255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1620970</v>
      </c>
      <c r="D9" s="155"/>
      <c r="E9" s="59">
        <v>1393491</v>
      </c>
      <c r="F9" s="60">
        <v>1393491</v>
      </c>
      <c r="G9" s="60">
        <v>766181</v>
      </c>
      <c r="H9" s="60">
        <v>765149</v>
      </c>
      <c r="I9" s="60">
        <v>440779</v>
      </c>
      <c r="J9" s="60">
        <v>440779</v>
      </c>
      <c r="K9" s="60">
        <v>422379</v>
      </c>
      <c r="L9" s="60">
        <v>512645</v>
      </c>
      <c r="M9" s="60">
        <v>428391</v>
      </c>
      <c r="N9" s="60">
        <v>428391</v>
      </c>
      <c r="O9" s="60"/>
      <c r="P9" s="60"/>
      <c r="Q9" s="60"/>
      <c r="R9" s="60"/>
      <c r="S9" s="60"/>
      <c r="T9" s="60"/>
      <c r="U9" s="60"/>
      <c r="V9" s="60"/>
      <c r="W9" s="60">
        <v>428391</v>
      </c>
      <c r="X9" s="60">
        <v>696746</v>
      </c>
      <c r="Y9" s="60">
        <v>-268355</v>
      </c>
      <c r="Z9" s="140">
        <v>-38.52</v>
      </c>
      <c r="AA9" s="62">
        <v>1393491</v>
      </c>
    </row>
    <row r="10" spans="1:27" ht="13.5">
      <c r="A10" s="249" t="s">
        <v>147</v>
      </c>
      <c r="B10" s="182"/>
      <c r="C10" s="155">
        <v>541268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930613</v>
      </c>
      <c r="D11" s="155"/>
      <c r="E11" s="59">
        <v>1264629</v>
      </c>
      <c r="F11" s="60">
        <v>1264629</v>
      </c>
      <c r="G11" s="60">
        <v>954499</v>
      </c>
      <c r="H11" s="60">
        <v>844798</v>
      </c>
      <c r="I11" s="60">
        <v>892733</v>
      </c>
      <c r="J11" s="60">
        <v>892733</v>
      </c>
      <c r="K11" s="60">
        <v>801219</v>
      </c>
      <c r="L11" s="60">
        <v>1032029</v>
      </c>
      <c r="M11" s="60">
        <v>1056404</v>
      </c>
      <c r="N11" s="60">
        <v>1056404</v>
      </c>
      <c r="O11" s="60"/>
      <c r="P11" s="60"/>
      <c r="Q11" s="60"/>
      <c r="R11" s="60"/>
      <c r="S11" s="60"/>
      <c r="T11" s="60"/>
      <c r="U11" s="60"/>
      <c r="V11" s="60"/>
      <c r="W11" s="60">
        <v>1056404</v>
      </c>
      <c r="X11" s="60">
        <v>632315</v>
      </c>
      <c r="Y11" s="60">
        <v>424089</v>
      </c>
      <c r="Z11" s="140">
        <v>67.07</v>
      </c>
      <c r="AA11" s="62">
        <v>1264629</v>
      </c>
    </row>
    <row r="12" spans="1:27" ht="13.5">
      <c r="A12" s="250" t="s">
        <v>56</v>
      </c>
      <c r="B12" s="251"/>
      <c r="C12" s="168">
        <f aca="true" t="shared" si="0" ref="C12:Y12">SUM(C6:C11)</f>
        <v>5074143</v>
      </c>
      <c r="D12" s="168">
        <f>SUM(D6:D11)</f>
        <v>0</v>
      </c>
      <c r="E12" s="72">
        <f t="shared" si="0"/>
        <v>8150759</v>
      </c>
      <c r="F12" s="73">
        <f t="shared" si="0"/>
        <v>8150759</v>
      </c>
      <c r="G12" s="73">
        <f t="shared" si="0"/>
        <v>-955467</v>
      </c>
      <c r="H12" s="73">
        <f t="shared" si="0"/>
        <v>2967251</v>
      </c>
      <c r="I12" s="73">
        <f t="shared" si="0"/>
        <v>9682346</v>
      </c>
      <c r="J12" s="73">
        <f t="shared" si="0"/>
        <v>9682346</v>
      </c>
      <c r="K12" s="73">
        <f t="shared" si="0"/>
        <v>5149269</v>
      </c>
      <c r="L12" s="73">
        <f t="shared" si="0"/>
        <v>11236947</v>
      </c>
      <c r="M12" s="73">
        <f t="shared" si="0"/>
        <v>5405207</v>
      </c>
      <c r="N12" s="73">
        <f t="shared" si="0"/>
        <v>5405207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5405207</v>
      </c>
      <c r="X12" s="73">
        <f t="shared" si="0"/>
        <v>4075381</v>
      </c>
      <c r="Y12" s="73">
        <f t="shared" si="0"/>
        <v>1329826</v>
      </c>
      <c r="Z12" s="170">
        <f>+IF(X12&lt;&gt;0,+(Y12/X12)*100,0)</f>
        <v>32.63071599931393</v>
      </c>
      <c r="AA12" s="74">
        <f>SUM(AA6:AA11)</f>
        <v>8150759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2905674</v>
      </c>
      <c r="D15" s="155"/>
      <c r="E15" s="59"/>
      <c r="F15" s="60"/>
      <c r="G15" s="60"/>
      <c r="H15" s="60"/>
      <c r="I15" s="60">
        <v>2891966</v>
      </c>
      <c r="J15" s="60">
        <v>2891966</v>
      </c>
      <c r="K15" s="60">
        <v>2891966</v>
      </c>
      <c r="L15" s="60">
        <v>2891966</v>
      </c>
      <c r="M15" s="60">
        <v>7822284</v>
      </c>
      <c r="N15" s="60">
        <v>7822284</v>
      </c>
      <c r="O15" s="60"/>
      <c r="P15" s="60"/>
      <c r="Q15" s="60"/>
      <c r="R15" s="60"/>
      <c r="S15" s="60"/>
      <c r="T15" s="60"/>
      <c r="U15" s="60"/>
      <c r="V15" s="60"/>
      <c r="W15" s="60">
        <v>7822284</v>
      </c>
      <c r="X15" s="60"/>
      <c r="Y15" s="60">
        <v>7822284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4056442</v>
      </c>
      <c r="D19" s="155"/>
      <c r="E19" s="59">
        <v>3633024</v>
      </c>
      <c r="F19" s="60">
        <v>3633024</v>
      </c>
      <c r="G19" s="60">
        <v>4146170</v>
      </c>
      <c r="H19" s="60">
        <v>4146171</v>
      </c>
      <c r="I19" s="60">
        <v>4094007</v>
      </c>
      <c r="J19" s="60">
        <v>4094007</v>
      </c>
      <c r="K19" s="60">
        <v>4094008</v>
      </c>
      <c r="L19" s="60">
        <v>4094008</v>
      </c>
      <c r="M19" s="60">
        <v>4108608</v>
      </c>
      <c r="N19" s="60">
        <v>4108608</v>
      </c>
      <c r="O19" s="60"/>
      <c r="P19" s="60"/>
      <c r="Q19" s="60"/>
      <c r="R19" s="60"/>
      <c r="S19" s="60"/>
      <c r="T19" s="60"/>
      <c r="U19" s="60"/>
      <c r="V19" s="60"/>
      <c r="W19" s="60">
        <v>4108608</v>
      </c>
      <c r="X19" s="60">
        <v>1816512</v>
      </c>
      <c r="Y19" s="60">
        <v>2292096</v>
      </c>
      <c r="Z19" s="140">
        <v>126.18</v>
      </c>
      <c r="AA19" s="62">
        <v>3633024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80429</v>
      </c>
      <c r="D22" s="155"/>
      <c r="E22" s="59">
        <v>46704</v>
      </c>
      <c r="F22" s="60">
        <v>46704</v>
      </c>
      <c r="G22" s="60">
        <v>37509</v>
      </c>
      <c r="H22" s="60">
        <v>37509</v>
      </c>
      <c r="I22" s="60">
        <v>80429</v>
      </c>
      <c r="J22" s="60">
        <v>80429</v>
      </c>
      <c r="K22" s="60">
        <v>80429</v>
      </c>
      <c r="L22" s="60">
        <v>80429</v>
      </c>
      <c r="M22" s="60">
        <v>80429</v>
      </c>
      <c r="N22" s="60">
        <v>80429</v>
      </c>
      <c r="O22" s="60"/>
      <c r="P22" s="60"/>
      <c r="Q22" s="60"/>
      <c r="R22" s="60"/>
      <c r="S22" s="60"/>
      <c r="T22" s="60"/>
      <c r="U22" s="60"/>
      <c r="V22" s="60"/>
      <c r="W22" s="60">
        <v>80429</v>
      </c>
      <c r="X22" s="60">
        <v>23352</v>
      </c>
      <c r="Y22" s="60">
        <v>57077</v>
      </c>
      <c r="Z22" s="140">
        <v>244.42</v>
      </c>
      <c r="AA22" s="62">
        <v>46704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7042545</v>
      </c>
      <c r="D24" s="168">
        <f>SUM(D15:D23)</f>
        <v>0</v>
      </c>
      <c r="E24" s="76">
        <f t="shared" si="1"/>
        <v>3679728</v>
      </c>
      <c r="F24" s="77">
        <f t="shared" si="1"/>
        <v>3679728</v>
      </c>
      <c r="G24" s="77">
        <f t="shared" si="1"/>
        <v>4183679</v>
      </c>
      <c r="H24" s="77">
        <f t="shared" si="1"/>
        <v>4183680</v>
      </c>
      <c r="I24" s="77">
        <f t="shared" si="1"/>
        <v>7066402</v>
      </c>
      <c r="J24" s="77">
        <f t="shared" si="1"/>
        <v>7066402</v>
      </c>
      <c r="K24" s="77">
        <f t="shared" si="1"/>
        <v>7066403</v>
      </c>
      <c r="L24" s="77">
        <f t="shared" si="1"/>
        <v>7066403</v>
      </c>
      <c r="M24" s="77">
        <f t="shared" si="1"/>
        <v>12011321</v>
      </c>
      <c r="N24" s="77">
        <f t="shared" si="1"/>
        <v>12011321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12011321</v>
      </c>
      <c r="X24" s="77">
        <f t="shared" si="1"/>
        <v>1839864</v>
      </c>
      <c r="Y24" s="77">
        <f t="shared" si="1"/>
        <v>10171457</v>
      </c>
      <c r="Z24" s="212">
        <f>+IF(X24&lt;&gt;0,+(Y24/X24)*100,0)</f>
        <v>552.8374379845467</v>
      </c>
      <c r="AA24" s="79">
        <f>SUM(AA15:AA23)</f>
        <v>3679728</v>
      </c>
    </row>
    <row r="25" spans="1:27" ht="13.5">
      <c r="A25" s="250" t="s">
        <v>159</v>
      </c>
      <c r="B25" s="251"/>
      <c r="C25" s="168">
        <f aca="true" t="shared" si="2" ref="C25:Y25">+C12+C24</f>
        <v>12116688</v>
      </c>
      <c r="D25" s="168">
        <f>+D12+D24</f>
        <v>0</v>
      </c>
      <c r="E25" s="72">
        <f t="shared" si="2"/>
        <v>11830487</v>
      </c>
      <c r="F25" s="73">
        <f t="shared" si="2"/>
        <v>11830487</v>
      </c>
      <c r="G25" s="73">
        <f t="shared" si="2"/>
        <v>3228212</v>
      </c>
      <c r="H25" s="73">
        <f t="shared" si="2"/>
        <v>7150931</v>
      </c>
      <c r="I25" s="73">
        <f t="shared" si="2"/>
        <v>16748748</v>
      </c>
      <c r="J25" s="73">
        <f t="shared" si="2"/>
        <v>16748748</v>
      </c>
      <c r="K25" s="73">
        <f t="shared" si="2"/>
        <v>12215672</v>
      </c>
      <c r="L25" s="73">
        <f t="shared" si="2"/>
        <v>18303350</v>
      </c>
      <c r="M25" s="73">
        <f t="shared" si="2"/>
        <v>17416528</v>
      </c>
      <c r="N25" s="73">
        <f t="shared" si="2"/>
        <v>17416528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17416528</v>
      </c>
      <c r="X25" s="73">
        <f t="shared" si="2"/>
        <v>5915245</v>
      </c>
      <c r="Y25" s="73">
        <f t="shared" si="2"/>
        <v>11501283</v>
      </c>
      <c r="Z25" s="170">
        <f>+IF(X25&lt;&gt;0,+(Y25/X25)*100,0)</f>
        <v>194.43460076463444</v>
      </c>
      <c r="AA25" s="74">
        <f>+AA12+AA24</f>
        <v>11830487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-7828073</v>
      </c>
      <c r="H29" s="60">
        <v>-6516111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52298</v>
      </c>
      <c r="D30" s="155"/>
      <c r="E30" s="59">
        <v>78000</v>
      </c>
      <c r="F30" s="60">
        <v>78000</v>
      </c>
      <c r="G30" s="60">
        <v>82327</v>
      </c>
      <c r="H30" s="60">
        <v>82325</v>
      </c>
      <c r="I30" s="60">
        <v>52298</v>
      </c>
      <c r="J30" s="60">
        <v>52298</v>
      </c>
      <c r="K30" s="60">
        <v>52297</v>
      </c>
      <c r="L30" s="60">
        <v>52297</v>
      </c>
      <c r="M30" s="60">
        <v>52297</v>
      </c>
      <c r="N30" s="60">
        <v>52297</v>
      </c>
      <c r="O30" s="60"/>
      <c r="P30" s="60"/>
      <c r="Q30" s="60"/>
      <c r="R30" s="60"/>
      <c r="S30" s="60"/>
      <c r="T30" s="60"/>
      <c r="U30" s="60"/>
      <c r="V30" s="60"/>
      <c r="W30" s="60">
        <v>52297</v>
      </c>
      <c r="X30" s="60">
        <v>39000</v>
      </c>
      <c r="Y30" s="60">
        <v>13297</v>
      </c>
      <c r="Z30" s="140">
        <v>34.09</v>
      </c>
      <c r="AA30" s="62">
        <v>78000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8060073</v>
      </c>
      <c r="D32" s="155"/>
      <c r="E32" s="59">
        <v>8615521</v>
      </c>
      <c r="F32" s="60">
        <v>8615521</v>
      </c>
      <c r="G32" s="60">
        <v>6075656</v>
      </c>
      <c r="H32" s="60">
        <v>5626648</v>
      </c>
      <c r="I32" s="60">
        <v>2509091</v>
      </c>
      <c r="J32" s="60">
        <v>2509091</v>
      </c>
      <c r="K32" s="60">
        <v>2608947</v>
      </c>
      <c r="L32" s="60">
        <v>2894294</v>
      </c>
      <c r="M32" s="60">
        <v>2544477</v>
      </c>
      <c r="N32" s="60">
        <v>2544477</v>
      </c>
      <c r="O32" s="60"/>
      <c r="P32" s="60"/>
      <c r="Q32" s="60"/>
      <c r="R32" s="60"/>
      <c r="S32" s="60"/>
      <c r="T32" s="60"/>
      <c r="U32" s="60"/>
      <c r="V32" s="60"/>
      <c r="W32" s="60">
        <v>2544477</v>
      </c>
      <c r="X32" s="60">
        <v>4307761</v>
      </c>
      <c r="Y32" s="60">
        <v>-1763284</v>
      </c>
      <c r="Z32" s="140">
        <v>-40.93</v>
      </c>
      <c r="AA32" s="62">
        <v>8615521</v>
      </c>
    </row>
    <row r="33" spans="1:27" ht="13.5">
      <c r="A33" s="249" t="s">
        <v>165</v>
      </c>
      <c r="B33" s="182"/>
      <c r="C33" s="155">
        <v>3278585</v>
      </c>
      <c r="D33" s="155"/>
      <c r="E33" s="59">
        <v>2264133</v>
      </c>
      <c r="F33" s="60">
        <v>2264133</v>
      </c>
      <c r="G33" s="60">
        <v>2042658</v>
      </c>
      <c r="H33" s="60">
        <v>2042658</v>
      </c>
      <c r="I33" s="60">
        <v>3055132</v>
      </c>
      <c r="J33" s="60">
        <v>3055132</v>
      </c>
      <c r="K33" s="60">
        <v>3055132</v>
      </c>
      <c r="L33" s="60">
        <v>3055132</v>
      </c>
      <c r="M33" s="60">
        <v>3278585</v>
      </c>
      <c r="N33" s="60">
        <v>3278585</v>
      </c>
      <c r="O33" s="60"/>
      <c r="P33" s="60"/>
      <c r="Q33" s="60"/>
      <c r="R33" s="60"/>
      <c r="S33" s="60"/>
      <c r="T33" s="60"/>
      <c r="U33" s="60"/>
      <c r="V33" s="60"/>
      <c r="W33" s="60">
        <v>3278585</v>
      </c>
      <c r="X33" s="60">
        <v>1132067</v>
      </c>
      <c r="Y33" s="60">
        <v>2146518</v>
      </c>
      <c r="Z33" s="140">
        <v>189.61</v>
      </c>
      <c r="AA33" s="62">
        <v>2264133</v>
      </c>
    </row>
    <row r="34" spans="1:27" ht="13.5">
      <c r="A34" s="250" t="s">
        <v>58</v>
      </c>
      <c r="B34" s="251"/>
      <c r="C34" s="168">
        <f aca="true" t="shared" si="3" ref="C34:Y34">SUM(C29:C33)</f>
        <v>11390956</v>
      </c>
      <c r="D34" s="168">
        <f>SUM(D29:D33)</f>
        <v>0</v>
      </c>
      <c r="E34" s="72">
        <f t="shared" si="3"/>
        <v>10957654</v>
      </c>
      <c r="F34" s="73">
        <f t="shared" si="3"/>
        <v>10957654</v>
      </c>
      <c r="G34" s="73">
        <f t="shared" si="3"/>
        <v>372568</v>
      </c>
      <c r="H34" s="73">
        <f t="shared" si="3"/>
        <v>1235520</v>
      </c>
      <c r="I34" s="73">
        <f t="shared" si="3"/>
        <v>5616521</v>
      </c>
      <c r="J34" s="73">
        <f t="shared" si="3"/>
        <v>5616521</v>
      </c>
      <c r="K34" s="73">
        <f t="shared" si="3"/>
        <v>5716376</v>
      </c>
      <c r="L34" s="73">
        <f t="shared" si="3"/>
        <v>6001723</v>
      </c>
      <c r="M34" s="73">
        <f t="shared" si="3"/>
        <v>5875359</v>
      </c>
      <c r="N34" s="73">
        <f t="shared" si="3"/>
        <v>5875359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5875359</v>
      </c>
      <c r="X34" s="73">
        <f t="shared" si="3"/>
        <v>5478828</v>
      </c>
      <c r="Y34" s="73">
        <f t="shared" si="3"/>
        <v>396531</v>
      </c>
      <c r="Z34" s="170">
        <f>+IF(X34&lt;&gt;0,+(Y34/X34)*100,0)</f>
        <v>7.237515030586833</v>
      </c>
      <c r="AA34" s="74">
        <f>SUM(AA29:AA33)</f>
        <v>10957654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105009</v>
      </c>
      <c r="D37" s="155"/>
      <c r="E37" s="59"/>
      <c r="F37" s="60"/>
      <c r="G37" s="60">
        <v>131436</v>
      </c>
      <c r="H37" s="60">
        <v>131435</v>
      </c>
      <c r="I37" s="60">
        <v>105009</v>
      </c>
      <c r="J37" s="60">
        <v>105009</v>
      </c>
      <c r="K37" s="60">
        <v>105009</v>
      </c>
      <c r="L37" s="60">
        <v>105009</v>
      </c>
      <c r="M37" s="60">
        <v>105009</v>
      </c>
      <c r="N37" s="60">
        <v>105009</v>
      </c>
      <c r="O37" s="60"/>
      <c r="P37" s="60"/>
      <c r="Q37" s="60"/>
      <c r="R37" s="60"/>
      <c r="S37" s="60"/>
      <c r="T37" s="60"/>
      <c r="U37" s="60"/>
      <c r="V37" s="60"/>
      <c r="W37" s="60">
        <v>105009</v>
      </c>
      <c r="X37" s="60"/>
      <c r="Y37" s="60">
        <v>105009</v>
      </c>
      <c r="Z37" s="140"/>
      <c r="AA37" s="62"/>
    </row>
    <row r="38" spans="1:27" ht="13.5">
      <c r="A38" s="249" t="s">
        <v>165</v>
      </c>
      <c r="B38" s="182"/>
      <c r="C38" s="155">
        <v>14132794</v>
      </c>
      <c r="D38" s="155"/>
      <c r="E38" s="59">
        <v>12231370</v>
      </c>
      <c r="F38" s="60">
        <v>12231370</v>
      </c>
      <c r="G38" s="60">
        <v>11030862</v>
      </c>
      <c r="H38" s="60">
        <v>11030862</v>
      </c>
      <c r="I38" s="60">
        <v>13801271</v>
      </c>
      <c r="J38" s="60">
        <v>13801271</v>
      </c>
      <c r="K38" s="60">
        <v>13801271</v>
      </c>
      <c r="L38" s="60">
        <v>13801271</v>
      </c>
      <c r="M38" s="60">
        <v>14132794</v>
      </c>
      <c r="N38" s="60">
        <v>14132794</v>
      </c>
      <c r="O38" s="60"/>
      <c r="P38" s="60"/>
      <c r="Q38" s="60"/>
      <c r="R38" s="60"/>
      <c r="S38" s="60"/>
      <c r="T38" s="60"/>
      <c r="U38" s="60"/>
      <c r="V38" s="60"/>
      <c r="W38" s="60">
        <v>14132794</v>
      </c>
      <c r="X38" s="60">
        <v>6115685</v>
      </c>
      <c r="Y38" s="60">
        <v>8017109</v>
      </c>
      <c r="Z38" s="140">
        <v>131.09</v>
      </c>
      <c r="AA38" s="62">
        <v>12231370</v>
      </c>
    </row>
    <row r="39" spans="1:27" ht="13.5">
      <c r="A39" s="250" t="s">
        <v>59</v>
      </c>
      <c r="B39" s="253"/>
      <c r="C39" s="168">
        <f aca="true" t="shared" si="4" ref="C39:Y39">SUM(C37:C38)</f>
        <v>14237803</v>
      </c>
      <c r="D39" s="168">
        <f>SUM(D37:D38)</f>
        <v>0</v>
      </c>
      <c r="E39" s="76">
        <f t="shared" si="4"/>
        <v>12231370</v>
      </c>
      <c r="F39" s="77">
        <f t="shared" si="4"/>
        <v>12231370</v>
      </c>
      <c r="G39" s="77">
        <f t="shared" si="4"/>
        <v>11162298</v>
      </c>
      <c r="H39" s="77">
        <f t="shared" si="4"/>
        <v>11162297</v>
      </c>
      <c r="I39" s="77">
        <f t="shared" si="4"/>
        <v>13906280</v>
      </c>
      <c r="J39" s="77">
        <f t="shared" si="4"/>
        <v>13906280</v>
      </c>
      <c r="K39" s="77">
        <f t="shared" si="4"/>
        <v>13906280</v>
      </c>
      <c r="L39" s="77">
        <f t="shared" si="4"/>
        <v>13906280</v>
      </c>
      <c r="M39" s="77">
        <f t="shared" si="4"/>
        <v>14237803</v>
      </c>
      <c r="N39" s="77">
        <f t="shared" si="4"/>
        <v>14237803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14237803</v>
      </c>
      <c r="X39" s="77">
        <f t="shared" si="4"/>
        <v>6115685</v>
      </c>
      <c r="Y39" s="77">
        <f t="shared" si="4"/>
        <v>8122118</v>
      </c>
      <c r="Z39" s="212">
        <f>+IF(X39&lt;&gt;0,+(Y39/X39)*100,0)</f>
        <v>132.80798471471306</v>
      </c>
      <c r="AA39" s="79">
        <f>SUM(AA37:AA38)</f>
        <v>12231370</v>
      </c>
    </row>
    <row r="40" spans="1:27" ht="13.5">
      <c r="A40" s="250" t="s">
        <v>167</v>
      </c>
      <c r="B40" s="251"/>
      <c r="C40" s="168">
        <f aca="true" t="shared" si="5" ref="C40:Y40">+C34+C39</f>
        <v>25628759</v>
      </c>
      <c r="D40" s="168">
        <f>+D34+D39</f>
        <v>0</v>
      </c>
      <c r="E40" s="72">
        <f t="shared" si="5"/>
        <v>23189024</v>
      </c>
      <c r="F40" s="73">
        <f t="shared" si="5"/>
        <v>23189024</v>
      </c>
      <c r="G40" s="73">
        <f t="shared" si="5"/>
        <v>11534866</v>
      </c>
      <c r="H40" s="73">
        <f t="shared" si="5"/>
        <v>12397817</v>
      </c>
      <c r="I40" s="73">
        <f t="shared" si="5"/>
        <v>19522801</v>
      </c>
      <c r="J40" s="73">
        <f t="shared" si="5"/>
        <v>19522801</v>
      </c>
      <c r="K40" s="73">
        <f t="shared" si="5"/>
        <v>19622656</v>
      </c>
      <c r="L40" s="73">
        <f t="shared" si="5"/>
        <v>19908003</v>
      </c>
      <c r="M40" s="73">
        <f t="shared" si="5"/>
        <v>20113162</v>
      </c>
      <c r="N40" s="73">
        <f t="shared" si="5"/>
        <v>20113162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20113162</v>
      </c>
      <c r="X40" s="73">
        <f t="shared" si="5"/>
        <v>11594513</v>
      </c>
      <c r="Y40" s="73">
        <f t="shared" si="5"/>
        <v>8518649</v>
      </c>
      <c r="Z40" s="170">
        <f>+IF(X40&lt;&gt;0,+(Y40/X40)*100,0)</f>
        <v>73.47138254103471</v>
      </c>
      <c r="AA40" s="74">
        <f>+AA34+AA39</f>
        <v>23189024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-13512071</v>
      </c>
      <c r="D42" s="257">
        <f>+D25-D40</f>
        <v>0</v>
      </c>
      <c r="E42" s="258">
        <f t="shared" si="6"/>
        <v>-11358537</v>
      </c>
      <c r="F42" s="259">
        <f t="shared" si="6"/>
        <v>-11358537</v>
      </c>
      <c r="G42" s="259">
        <f t="shared" si="6"/>
        <v>-8306654</v>
      </c>
      <c r="H42" s="259">
        <f t="shared" si="6"/>
        <v>-5246886</v>
      </c>
      <c r="I42" s="259">
        <f t="shared" si="6"/>
        <v>-2774053</v>
      </c>
      <c r="J42" s="259">
        <f t="shared" si="6"/>
        <v>-2774053</v>
      </c>
      <c r="K42" s="259">
        <f t="shared" si="6"/>
        <v>-7406984</v>
      </c>
      <c r="L42" s="259">
        <f t="shared" si="6"/>
        <v>-1604653</v>
      </c>
      <c r="M42" s="259">
        <f t="shared" si="6"/>
        <v>-2696634</v>
      </c>
      <c r="N42" s="259">
        <f t="shared" si="6"/>
        <v>-2696634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-2696634</v>
      </c>
      <c r="X42" s="259">
        <f t="shared" si="6"/>
        <v>-5679268</v>
      </c>
      <c r="Y42" s="259">
        <f t="shared" si="6"/>
        <v>2982634</v>
      </c>
      <c r="Z42" s="260">
        <f>+IF(X42&lt;&gt;0,+(Y42/X42)*100,0)</f>
        <v>-52.517930127615045</v>
      </c>
      <c r="AA42" s="261">
        <f>+AA25-AA40</f>
        <v>-11358537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-13512071</v>
      </c>
      <c r="D45" s="155"/>
      <c r="E45" s="59">
        <v>-11358537</v>
      </c>
      <c r="F45" s="60">
        <v>-11358537</v>
      </c>
      <c r="G45" s="60">
        <v>-8463125</v>
      </c>
      <c r="H45" s="60">
        <v>-5403357</v>
      </c>
      <c r="I45" s="60">
        <v>-2774053</v>
      </c>
      <c r="J45" s="60">
        <v>-2774053</v>
      </c>
      <c r="K45" s="60">
        <v>-7406984</v>
      </c>
      <c r="L45" s="60">
        <v>-1604653</v>
      </c>
      <c r="M45" s="60">
        <v>-2696634</v>
      </c>
      <c r="N45" s="60">
        <v>-2696634</v>
      </c>
      <c r="O45" s="60"/>
      <c r="P45" s="60"/>
      <c r="Q45" s="60"/>
      <c r="R45" s="60"/>
      <c r="S45" s="60"/>
      <c r="T45" s="60"/>
      <c r="U45" s="60"/>
      <c r="V45" s="60"/>
      <c r="W45" s="60">
        <v>-2696634</v>
      </c>
      <c r="X45" s="60">
        <v>-5679269</v>
      </c>
      <c r="Y45" s="60">
        <v>2982635</v>
      </c>
      <c r="Z45" s="139">
        <v>-52.52</v>
      </c>
      <c r="AA45" s="62">
        <v>-11358537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156471</v>
      </c>
      <c r="H46" s="60">
        <v>156471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-13512071</v>
      </c>
      <c r="D48" s="217">
        <f>SUM(D45:D47)</f>
        <v>0</v>
      </c>
      <c r="E48" s="264">
        <f t="shared" si="7"/>
        <v>-11358537</v>
      </c>
      <c r="F48" s="219">
        <f t="shared" si="7"/>
        <v>-11358537</v>
      </c>
      <c r="G48" s="219">
        <f t="shared" si="7"/>
        <v>-8306654</v>
      </c>
      <c r="H48" s="219">
        <f t="shared" si="7"/>
        <v>-5246886</v>
      </c>
      <c r="I48" s="219">
        <f t="shared" si="7"/>
        <v>-2774053</v>
      </c>
      <c r="J48" s="219">
        <f t="shared" si="7"/>
        <v>-2774053</v>
      </c>
      <c r="K48" s="219">
        <f t="shared" si="7"/>
        <v>-7406984</v>
      </c>
      <c r="L48" s="219">
        <f t="shared" si="7"/>
        <v>-1604653</v>
      </c>
      <c r="M48" s="219">
        <f t="shared" si="7"/>
        <v>-2696634</v>
      </c>
      <c r="N48" s="219">
        <f t="shared" si="7"/>
        <v>-2696634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-2696634</v>
      </c>
      <c r="X48" s="219">
        <f t="shared" si="7"/>
        <v>-5679269</v>
      </c>
      <c r="Y48" s="219">
        <f t="shared" si="7"/>
        <v>2982635</v>
      </c>
      <c r="Z48" s="265">
        <f>+IF(X48&lt;&gt;0,+(Y48/X48)*100,0)</f>
        <v>-52.51793848821037</v>
      </c>
      <c r="AA48" s="232">
        <f>SUM(AA45:AA47)</f>
        <v>-11358537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4489620</v>
      </c>
      <c r="D6" s="155"/>
      <c r="E6" s="59">
        <v>4214420</v>
      </c>
      <c r="F6" s="60">
        <v>4214420</v>
      </c>
      <c r="G6" s="60">
        <v>396518</v>
      </c>
      <c r="H6" s="60">
        <v>501470</v>
      </c>
      <c r="I6" s="60">
        <v>361879</v>
      </c>
      <c r="J6" s="60">
        <v>1259867</v>
      </c>
      <c r="K6" s="60">
        <v>826150</v>
      </c>
      <c r="L6" s="60">
        <v>116018</v>
      </c>
      <c r="M6" s="60">
        <v>679667</v>
      </c>
      <c r="N6" s="60">
        <v>1621835</v>
      </c>
      <c r="O6" s="60"/>
      <c r="P6" s="60"/>
      <c r="Q6" s="60"/>
      <c r="R6" s="60"/>
      <c r="S6" s="60"/>
      <c r="T6" s="60"/>
      <c r="U6" s="60"/>
      <c r="V6" s="60"/>
      <c r="W6" s="60">
        <v>2881702</v>
      </c>
      <c r="X6" s="60">
        <v>2078748</v>
      </c>
      <c r="Y6" s="60">
        <v>802954</v>
      </c>
      <c r="Z6" s="140">
        <v>38.63</v>
      </c>
      <c r="AA6" s="62">
        <v>4214420</v>
      </c>
    </row>
    <row r="7" spans="1:27" ht="13.5">
      <c r="A7" s="249" t="s">
        <v>178</v>
      </c>
      <c r="B7" s="182"/>
      <c r="C7" s="155">
        <v>44703391</v>
      </c>
      <c r="D7" s="155"/>
      <c r="E7" s="59">
        <v>48936268</v>
      </c>
      <c r="F7" s="60">
        <v>48936268</v>
      </c>
      <c r="G7" s="60">
        <v>10032389</v>
      </c>
      <c r="H7" s="60">
        <v>7036713</v>
      </c>
      <c r="I7" s="60">
        <v>4848341</v>
      </c>
      <c r="J7" s="60">
        <v>21917443</v>
      </c>
      <c r="K7" s="60">
        <v>25616</v>
      </c>
      <c r="L7" s="60">
        <v>10195568</v>
      </c>
      <c r="M7" s="60">
        <v>15626</v>
      </c>
      <c r="N7" s="60">
        <v>10236810</v>
      </c>
      <c r="O7" s="60"/>
      <c r="P7" s="60"/>
      <c r="Q7" s="60"/>
      <c r="R7" s="60"/>
      <c r="S7" s="60"/>
      <c r="T7" s="60"/>
      <c r="U7" s="60"/>
      <c r="V7" s="60"/>
      <c r="W7" s="60">
        <v>32154253</v>
      </c>
      <c r="X7" s="60">
        <v>23658000</v>
      </c>
      <c r="Y7" s="60">
        <v>8496253</v>
      </c>
      <c r="Z7" s="140">
        <v>35.91</v>
      </c>
      <c r="AA7" s="62">
        <v>48936268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98956</v>
      </c>
      <c r="D9" s="155"/>
      <c r="E9" s="59">
        <v>114996</v>
      </c>
      <c r="F9" s="60">
        <v>114996</v>
      </c>
      <c r="G9" s="60">
        <v>10864</v>
      </c>
      <c r="H9" s="60">
        <v>19190</v>
      </c>
      <c r="I9" s="60">
        <v>16781</v>
      </c>
      <c r="J9" s="60">
        <v>46835</v>
      </c>
      <c r="K9" s="60">
        <v>19885</v>
      </c>
      <c r="L9" s="60">
        <v>9413</v>
      </c>
      <c r="M9" s="60">
        <v>15113</v>
      </c>
      <c r="N9" s="60">
        <v>44411</v>
      </c>
      <c r="O9" s="60"/>
      <c r="P9" s="60"/>
      <c r="Q9" s="60"/>
      <c r="R9" s="60"/>
      <c r="S9" s="60"/>
      <c r="T9" s="60"/>
      <c r="U9" s="60"/>
      <c r="V9" s="60"/>
      <c r="W9" s="60">
        <v>91246</v>
      </c>
      <c r="X9" s="60">
        <v>57498</v>
      </c>
      <c r="Y9" s="60">
        <v>33748</v>
      </c>
      <c r="Z9" s="140">
        <v>58.69</v>
      </c>
      <c r="AA9" s="62">
        <v>114996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-46206102</v>
      </c>
      <c r="D12" s="155"/>
      <c r="E12" s="59">
        <v>-48310521</v>
      </c>
      <c r="F12" s="60">
        <v>-48310521</v>
      </c>
      <c r="G12" s="60">
        <v>-6784311</v>
      </c>
      <c r="H12" s="60">
        <v>-4798334</v>
      </c>
      <c r="I12" s="60">
        <v>-3531553</v>
      </c>
      <c r="J12" s="60">
        <v>-15114198</v>
      </c>
      <c r="K12" s="60">
        <v>-6618930</v>
      </c>
      <c r="L12" s="60">
        <v>-4403395</v>
      </c>
      <c r="M12" s="60">
        <v>-6944274</v>
      </c>
      <c r="N12" s="60">
        <v>-17966599</v>
      </c>
      <c r="O12" s="60"/>
      <c r="P12" s="60"/>
      <c r="Q12" s="60"/>
      <c r="R12" s="60"/>
      <c r="S12" s="60"/>
      <c r="T12" s="60"/>
      <c r="U12" s="60"/>
      <c r="V12" s="60"/>
      <c r="W12" s="60">
        <v>-33080797</v>
      </c>
      <c r="X12" s="60">
        <v>-24177828</v>
      </c>
      <c r="Y12" s="60">
        <v>-8902969</v>
      </c>
      <c r="Z12" s="140">
        <v>36.82</v>
      </c>
      <c r="AA12" s="62">
        <v>-48310521</v>
      </c>
    </row>
    <row r="13" spans="1:27" ht="13.5">
      <c r="A13" s="249" t="s">
        <v>40</v>
      </c>
      <c r="B13" s="182"/>
      <c r="C13" s="155">
        <v>-844938</v>
      </c>
      <c r="D13" s="155"/>
      <c r="E13" s="59">
        <v>-886583</v>
      </c>
      <c r="F13" s="60">
        <v>-886583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-457500</v>
      </c>
      <c r="Y13" s="60">
        <v>457500</v>
      </c>
      <c r="Z13" s="140">
        <v>-100</v>
      </c>
      <c r="AA13" s="62">
        <v>-886583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2240927</v>
      </c>
      <c r="D15" s="168">
        <f>SUM(D6:D14)</f>
        <v>0</v>
      </c>
      <c r="E15" s="72">
        <f t="shared" si="0"/>
        <v>4068580</v>
      </c>
      <c r="F15" s="73">
        <f t="shared" si="0"/>
        <v>4068580</v>
      </c>
      <c r="G15" s="73">
        <f t="shared" si="0"/>
        <v>3655460</v>
      </c>
      <c r="H15" s="73">
        <f t="shared" si="0"/>
        <v>2759039</v>
      </c>
      <c r="I15" s="73">
        <f t="shared" si="0"/>
        <v>1695448</v>
      </c>
      <c r="J15" s="73">
        <f t="shared" si="0"/>
        <v>8109947</v>
      </c>
      <c r="K15" s="73">
        <f t="shared" si="0"/>
        <v>-5747279</v>
      </c>
      <c r="L15" s="73">
        <f t="shared" si="0"/>
        <v>5917604</v>
      </c>
      <c r="M15" s="73">
        <f t="shared" si="0"/>
        <v>-6233868</v>
      </c>
      <c r="N15" s="73">
        <f t="shared" si="0"/>
        <v>-6063543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2046404</v>
      </c>
      <c r="X15" s="73">
        <f t="shared" si="0"/>
        <v>1158918</v>
      </c>
      <c r="Y15" s="73">
        <f t="shared" si="0"/>
        <v>887486</v>
      </c>
      <c r="Z15" s="170">
        <f>+IF(X15&lt;&gt;0,+(Y15/X15)*100,0)</f>
        <v>76.57884336941872</v>
      </c>
      <c r="AA15" s="74">
        <f>SUM(AA6:AA14)</f>
        <v>4068580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156471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-192156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-53842</v>
      </c>
      <c r="D24" s="155"/>
      <c r="E24" s="59">
        <v>-330000</v>
      </c>
      <c r="F24" s="60">
        <v>-330000</v>
      </c>
      <c r="G24" s="60"/>
      <c r="H24" s="60"/>
      <c r="I24" s="60"/>
      <c r="J24" s="60"/>
      <c r="K24" s="60"/>
      <c r="L24" s="60">
        <v>-3567</v>
      </c>
      <c r="M24" s="60">
        <v>-24042</v>
      </c>
      <c r="N24" s="60">
        <v>-27609</v>
      </c>
      <c r="O24" s="60"/>
      <c r="P24" s="60"/>
      <c r="Q24" s="60"/>
      <c r="R24" s="60"/>
      <c r="S24" s="60"/>
      <c r="T24" s="60"/>
      <c r="U24" s="60"/>
      <c r="V24" s="60"/>
      <c r="W24" s="60">
        <v>-27609</v>
      </c>
      <c r="X24" s="60"/>
      <c r="Y24" s="60">
        <v>-27609</v>
      </c>
      <c r="Z24" s="140"/>
      <c r="AA24" s="62">
        <v>-330000</v>
      </c>
    </row>
    <row r="25" spans="1:27" ht="13.5">
      <c r="A25" s="250" t="s">
        <v>191</v>
      </c>
      <c r="B25" s="251"/>
      <c r="C25" s="168">
        <f aca="true" t="shared" si="1" ref="C25:Y25">SUM(C19:C24)</f>
        <v>-89527</v>
      </c>
      <c r="D25" s="168">
        <f>SUM(D19:D24)</f>
        <v>0</v>
      </c>
      <c r="E25" s="72">
        <f t="shared" si="1"/>
        <v>-330000</v>
      </c>
      <c r="F25" s="73">
        <f t="shared" si="1"/>
        <v>-330000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-3567</v>
      </c>
      <c r="M25" s="73">
        <f t="shared" si="1"/>
        <v>-24042</v>
      </c>
      <c r="N25" s="73">
        <f t="shared" si="1"/>
        <v>-27609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-27609</v>
      </c>
      <c r="X25" s="73">
        <f t="shared" si="1"/>
        <v>0</v>
      </c>
      <c r="Y25" s="73">
        <f t="shared" si="1"/>
        <v>-27609</v>
      </c>
      <c r="Z25" s="170">
        <f>+IF(X25&lt;&gt;0,+(Y25/X25)*100,0)</f>
        <v>0</v>
      </c>
      <c r="AA25" s="74">
        <f>SUM(AA19:AA24)</f>
        <v>-330000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-2000</v>
      </c>
      <c r="F33" s="60">
        <v>-2000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-2000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-2000</v>
      </c>
      <c r="F34" s="73">
        <f t="shared" si="2"/>
        <v>-2000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2151400</v>
      </c>
      <c r="D36" s="153">
        <f>+D15+D25+D34</f>
        <v>0</v>
      </c>
      <c r="E36" s="99">
        <f t="shared" si="3"/>
        <v>3736580</v>
      </c>
      <c r="F36" s="100">
        <f t="shared" si="3"/>
        <v>3736580</v>
      </c>
      <c r="G36" s="100">
        <f t="shared" si="3"/>
        <v>3655460</v>
      </c>
      <c r="H36" s="100">
        <f t="shared" si="3"/>
        <v>2759039</v>
      </c>
      <c r="I36" s="100">
        <f t="shared" si="3"/>
        <v>1695448</v>
      </c>
      <c r="J36" s="100">
        <f t="shared" si="3"/>
        <v>8109947</v>
      </c>
      <c r="K36" s="100">
        <f t="shared" si="3"/>
        <v>-5747279</v>
      </c>
      <c r="L36" s="100">
        <f t="shared" si="3"/>
        <v>5914037</v>
      </c>
      <c r="M36" s="100">
        <f t="shared" si="3"/>
        <v>-6257910</v>
      </c>
      <c r="N36" s="100">
        <f t="shared" si="3"/>
        <v>-6091152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2018795</v>
      </c>
      <c r="X36" s="100">
        <f t="shared" si="3"/>
        <v>1158918</v>
      </c>
      <c r="Y36" s="100">
        <f t="shared" si="3"/>
        <v>859877</v>
      </c>
      <c r="Z36" s="137">
        <f>+IF(X36&lt;&gt;0,+(Y36/X36)*100,0)</f>
        <v>74.1965350438944</v>
      </c>
      <c r="AA36" s="102">
        <f>+AA15+AA25+AA34</f>
        <v>3736580</v>
      </c>
    </row>
    <row r="37" spans="1:27" ht="13.5">
      <c r="A37" s="249" t="s">
        <v>199</v>
      </c>
      <c r="B37" s="182"/>
      <c r="C37" s="153">
        <v>-264336</v>
      </c>
      <c r="D37" s="153"/>
      <c r="E37" s="99">
        <v>1756770</v>
      </c>
      <c r="F37" s="100">
        <v>1756770</v>
      </c>
      <c r="G37" s="100">
        <v>523643</v>
      </c>
      <c r="H37" s="100">
        <v>4179103</v>
      </c>
      <c r="I37" s="100">
        <v>6938142</v>
      </c>
      <c r="J37" s="100">
        <v>523643</v>
      </c>
      <c r="K37" s="100">
        <v>8633590</v>
      </c>
      <c r="L37" s="100">
        <v>2886311</v>
      </c>
      <c r="M37" s="100">
        <v>8800348</v>
      </c>
      <c r="N37" s="100">
        <v>8633590</v>
      </c>
      <c r="O37" s="100"/>
      <c r="P37" s="100"/>
      <c r="Q37" s="100"/>
      <c r="R37" s="100"/>
      <c r="S37" s="100"/>
      <c r="T37" s="100"/>
      <c r="U37" s="100"/>
      <c r="V37" s="100"/>
      <c r="W37" s="100">
        <v>523643</v>
      </c>
      <c r="X37" s="100">
        <v>1756770</v>
      </c>
      <c r="Y37" s="100">
        <v>-1233127</v>
      </c>
      <c r="Z37" s="137">
        <v>-70.19</v>
      </c>
      <c r="AA37" s="102">
        <v>1756770</v>
      </c>
    </row>
    <row r="38" spans="1:27" ht="13.5">
      <c r="A38" s="269" t="s">
        <v>200</v>
      </c>
      <c r="B38" s="256"/>
      <c r="C38" s="257">
        <v>1887064</v>
      </c>
      <c r="D38" s="257"/>
      <c r="E38" s="258">
        <v>5493351</v>
      </c>
      <c r="F38" s="259">
        <v>5493351</v>
      </c>
      <c r="G38" s="259">
        <v>4179103</v>
      </c>
      <c r="H38" s="259">
        <v>6938142</v>
      </c>
      <c r="I38" s="259">
        <v>8633590</v>
      </c>
      <c r="J38" s="259">
        <v>8633590</v>
      </c>
      <c r="K38" s="259">
        <v>2886311</v>
      </c>
      <c r="L38" s="259">
        <v>8800348</v>
      </c>
      <c r="M38" s="259">
        <v>2542438</v>
      </c>
      <c r="N38" s="259">
        <v>2542438</v>
      </c>
      <c r="O38" s="259"/>
      <c r="P38" s="259"/>
      <c r="Q38" s="259"/>
      <c r="R38" s="259"/>
      <c r="S38" s="259"/>
      <c r="T38" s="259"/>
      <c r="U38" s="259"/>
      <c r="V38" s="259"/>
      <c r="W38" s="259">
        <v>2542438</v>
      </c>
      <c r="X38" s="259">
        <v>2915689</v>
      </c>
      <c r="Y38" s="259">
        <v>-373251</v>
      </c>
      <c r="Z38" s="260">
        <v>-12.8</v>
      </c>
      <c r="AA38" s="261">
        <v>5493351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53842</v>
      </c>
      <c r="D5" s="200">
        <f t="shared" si="0"/>
        <v>0</v>
      </c>
      <c r="E5" s="106">
        <f t="shared" si="0"/>
        <v>330000</v>
      </c>
      <c r="F5" s="106">
        <f t="shared" si="0"/>
        <v>330000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3567</v>
      </c>
      <c r="M5" s="106">
        <f t="shared" si="0"/>
        <v>24042</v>
      </c>
      <c r="N5" s="106">
        <f t="shared" si="0"/>
        <v>27609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27609</v>
      </c>
      <c r="X5" s="106">
        <f t="shared" si="0"/>
        <v>165000</v>
      </c>
      <c r="Y5" s="106">
        <f t="shared" si="0"/>
        <v>-137391</v>
      </c>
      <c r="Z5" s="201">
        <f>+IF(X5&lt;&gt;0,+(Y5/X5)*100,0)</f>
        <v>-83.26727272727273</v>
      </c>
      <c r="AA5" s="199">
        <f>SUM(AA11:AA18)</f>
        <v>330000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53842</v>
      </c>
      <c r="D15" s="156"/>
      <c r="E15" s="60">
        <v>330000</v>
      </c>
      <c r="F15" s="60">
        <v>330000</v>
      </c>
      <c r="G15" s="60"/>
      <c r="H15" s="60"/>
      <c r="I15" s="60"/>
      <c r="J15" s="60"/>
      <c r="K15" s="60"/>
      <c r="L15" s="60">
        <v>3567</v>
      </c>
      <c r="M15" s="60">
        <v>24042</v>
      </c>
      <c r="N15" s="60">
        <v>27609</v>
      </c>
      <c r="O15" s="60"/>
      <c r="P15" s="60"/>
      <c r="Q15" s="60"/>
      <c r="R15" s="60"/>
      <c r="S15" s="60"/>
      <c r="T15" s="60"/>
      <c r="U15" s="60"/>
      <c r="V15" s="60"/>
      <c r="W15" s="60">
        <v>27609</v>
      </c>
      <c r="X15" s="60">
        <v>165000</v>
      </c>
      <c r="Y15" s="60">
        <v>-137391</v>
      </c>
      <c r="Z15" s="140">
        <v>-83.27</v>
      </c>
      <c r="AA15" s="155">
        <v>330000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53842</v>
      </c>
      <c r="D45" s="129">
        <f t="shared" si="7"/>
        <v>0</v>
      </c>
      <c r="E45" s="54">
        <f t="shared" si="7"/>
        <v>330000</v>
      </c>
      <c r="F45" s="54">
        <f t="shared" si="7"/>
        <v>330000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3567</v>
      </c>
      <c r="M45" s="54">
        <f t="shared" si="7"/>
        <v>24042</v>
      </c>
      <c r="N45" s="54">
        <f t="shared" si="7"/>
        <v>27609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27609</v>
      </c>
      <c r="X45" s="54">
        <f t="shared" si="7"/>
        <v>165000</v>
      </c>
      <c r="Y45" s="54">
        <f t="shared" si="7"/>
        <v>-137391</v>
      </c>
      <c r="Z45" s="184">
        <f t="shared" si="5"/>
        <v>-83.26727272727273</v>
      </c>
      <c r="AA45" s="130">
        <f t="shared" si="8"/>
        <v>330000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53842</v>
      </c>
      <c r="D49" s="218">
        <f t="shared" si="9"/>
        <v>0</v>
      </c>
      <c r="E49" s="220">
        <f t="shared" si="9"/>
        <v>330000</v>
      </c>
      <c r="F49" s="220">
        <f t="shared" si="9"/>
        <v>330000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3567</v>
      </c>
      <c r="M49" s="220">
        <f t="shared" si="9"/>
        <v>24042</v>
      </c>
      <c r="N49" s="220">
        <f t="shared" si="9"/>
        <v>27609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27609</v>
      </c>
      <c r="X49" s="220">
        <f t="shared" si="9"/>
        <v>165000</v>
      </c>
      <c r="Y49" s="220">
        <f t="shared" si="9"/>
        <v>-137391</v>
      </c>
      <c r="Z49" s="221">
        <f t="shared" si="5"/>
        <v>-83.26727272727273</v>
      </c>
      <c r="AA49" s="222">
        <f>SUM(AA41:AA48)</f>
        <v>330000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68500</v>
      </c>
      <c r="F51" s="54">
        <f t="shared" si="10"/>
        <v>68500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34250</v>
      </c>
      <c r="Y51" s="54">
        <f t="shared" si="10"/>
        <v>-34250</v>
      </c>
      <c r="Z51" s="184">
        <f>+IF(X51&lt;&gt;0,+(Y51/X51)*100,0)</f>
        <v>-100</v>
      </c>
      <c r="AA51" s="130">
        <f>SUM(AA57:AA61)</f>
        <v>68500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68500</v>
      </c>
      <c r="F61" s="60">
        <v>68500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34250</v>
      </c>
      <c r="Y61" s="60">
        <v>-34250</v>
      </c>
      <c r="Z61" s="140">
        <v>-100</v>
      </c>
      <c r="AA61" s="155">
        <v>68500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68500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94010</v>
      </c>
      <c r="H68" s="60">
        <v>751</v>
      </c>
      <c r="I68" s="60">
        <v>355</v>
      </c>
      <c r="J68" s="60">
        <v>95116</v>
      </c>
      <c r="K68" s="60">
        <v>1094</v>
      </c>
      <c r="L68" s="60">
        <v>11309</v>
      </c>
      <c r="M68" s="60"/>
      <c r="N68" s="60">
        <v>12403</v>
      </c>
      <c r="O68" s="60"/>
      <c r="P68" s="60"/>
      <c r="Q68" s="60"/>
      <c r="R68" s="60"/>
      <c r="S68" s="60"/>
      <c r="T68" s="60"/>
      <c r="U68" s="60"/>
      <c r="V68" s="60"/>
      <c r="W68" s="60">
        <v>107519</v>
      </c>
      <c r="X68" s="60"/>
      <c r="Y68" s="60">
        <v>107519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68500</v>
      </c>
      <c r="F69" s="220">
        <f t="shared" si="12"/>
        <v>0</v>
      </c>
      <c r="G69" s="220">
        <f t="shared" si="12"/>
        <v>94010</v>
      </c>
      <c r="H69" s="220">
        <f t="shared" si="12"/>
        <v>751</v>
      </c>
      <c r="I69" s="220">
        <f t="shared" si="12"/>
        <v>355</v>
      </c>
      <c r="J69" s="220">
        <f t="shared" si="12"/>
        <v>95116</v>
      </c>
      <c r="K69" s="220">
        <f t="shared" si="12"/>
        <v>1094</v>
      </c>
      <c r="L69" s="220">
        <f t="shared" si="12"/>
        <v>11309</v>
      </c>
      <c r="M69" s="220">
        <f t="shared" si="12"/>
        <v>0</v>
      </c>
      <c r="N69" s="220">
        <f t="shared" si="12"/>
        <v>12403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107519</v>
      </c>
      <c r="X69" s="220">
        <f t="shared" si="12"/>
        <v>0</v>
      </c>
      <c r="Y69" s="220">
        <f t="shared" si="12"/>
        <v>107519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53842</v>
      </c>
      <c r="D40" s="344">
        <f t="shared" si="9"/>
        <v>0</v>
      </c>
      <c r="E40" s="343">
        <f t="shared" si="9"/>
        <v>330000</v>
      </c>
      <c r="F40" s="345">
        <f t="shared" si="9"/>
        <v>330000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3567</v>
      </c>
      <c r="M40" s="343">
        <f t="shared" si="9"/>
        <v>24042</v>
      </c>
      <c r="N40" s="345">
        <f t="shared" si="9"/>
        <v>27609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27609</v>
      </c>
      <c r="X40" s="343">
        <f t="shared" si="9"/>
        <v>165000</v>
      </c>
      <c r="Y40" s="345">
        <f t="shared" si="9"/>
        <v>-137391</v>
      </c>
      <c r="Z40" s="336">
        <f>+IF(X40&lt;&gt;0,+(Y40/X40)*100,0)</f>
        <v>-83.26727272727273</v>
      </c>
      <c r="AA40" s="350">
        <f>SUM(AA41:AA49)</f>
        <v>330000</v>
      </c>
    </row>
    <row r="41" spans="1:27" ht="13.5">
      <c r="A41" s="361" t="s">
        <v>247</v>
      </c>
      <c r="B41" s="142"/>
      <c r="C41" s="362"/>
      <c r="D41" s="363"/>
      <c r="E41" s="362">
        <v>280000</v>
      </c>
      <c r="F41" s="364">
        <v>280000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140000</v>
      </c>
      <c r="Y41" s="364">
        <v>-140000</v>
      </c>
      <c r="Z41" s="365">
        <v>-100</v>
      </c>
      <c r="AA41" s="366">
        <v>280000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24587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29255</v>
      </c>
      <c r="D44" s="368"/>
      <c r="E44" s="54">
        <v>50000</v>
      </c>
      <c r="F44" s="53">
        <v>50000</v>
      </c>
      <c r="G44" s="53"/>
      <c r="H44" s="54"/>
      <c r="I44" s="54"/>
      <c r="J44" s="53"/>
      <c r="K44" s="53"/>
      <c r="L44" s="54">
        <v>3567</v>
      </c>
      <c r="M44" s="54">
        <v>24042</v>
      </c>
      <c r="N44" s="53">
        <v>27609</v>
      </c>
      <c r="O44" s="53"/>
      <c r="P44" s="54"/>
      <c r="Q44" s="54"/>
      <c r="R44" s="53"/>
      <c r="S44" s="53"/>
      <c r="T44" s="54"/>
      <c r="U44" s="54"/>
      <c r="V44" s="53"/>
      <c r="W44" s="53">
        <v>27609</v>
      </c>
      <c r="X44" s="54">
        <v>25000</v>
      </c>
      <c r="Y44" s="53">
        <v>2609</v>
      </c>
      <c r="Z44" s="94">
        <v>10.44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53842</v>
      </c>
      <c r="D60" s="346">
        <f t="shared" si="14"/>
        <v>0</v>
      </c>
      <c r="E60" s="219">
        <f t="shared" si="14"/>
        <v>330000</v>
      </c>
      <c r="F60" s="264">
        <f t="shared" si="14"/>
        <v>330000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3567</v>
      </c>
      <c r="M60" s="219">
        <f t="shared" si="14"/>
        <v>24042</v>
      </c>
      <c r="N60" s="264">
        <f t="shared" si="14"/>
        <v>27609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27609</v>
      </c>
      <c r="X60" s="219">
        <f t="shared" si="14"/>
        <v>165000</v>
      </c>
      <c r="Y60" s="264">
        <f t="shared" si="14"/>
        <v>-137391</v>
      </c>
      <c r="Z60" s="337">
        <f>+IF(X60&lt;&gt;0,+(Y60/X60)*100,0)</f>
        <v>-83.26727272727273</v>
      </c>
      <c r="AA60" s="232">
        <f>+AA57+AA54+AA51+AA40+AA37+AA34+AA22+AA5</f>
        <v>330000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2014-02-11T06:25:17Z</dcterms:created>
  <dcterms:modified xsi:type="dcterms:W3CDTF">2014-02-11T06:25:21Z</dcterms:modified>
  <cp:category/>
  <cp:version/>
  <cp:contentType/>
  <cp:contentStatus/>
</cp:coreProperties>
</file>