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<sst xmlns="http://schemas.openxmlformats.org/spreadsheetml/2006/main" count="855" uniqueCount="302">
  <si>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Z F Mgcawu(DC8)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</si>
  <si>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</si>
  <si>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</si>
  <si>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</si>
  <si>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</si>
  <si>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</si>
  <si>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</si>
  <si>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</si>
  <si>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</si>
  <si>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</si>
  <si>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</si>
  <si>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</si>
  <si>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</si>
  <si>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</si>
  <si>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</si>
  <si>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</si>
  <si>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</si>
  <si>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</si>
  <si>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</si>
  <si>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</si>
  <si>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</si>
  <si>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</si>
  <si>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</si>
  <si>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</si>
  <si>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</si>
  <si>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</si>
  <si>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</si>
  <si>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</si>
  <si>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</si>
  <si>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</si>
  <si>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</si>
  <si>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</si>
  <si>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</si>
  <si>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</si>
  <si>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</si>
  <si>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</si>
  <si>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</si>
  <si>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</si>
  <si>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</si>
  <si>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</si>
  <si>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</si>
  <si>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</si>
  <si>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</si>
  <si>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</si>
  <si>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</si>
  <si>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</si>
  <si>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</si>
  <si>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</si>
  <si>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</si>
  <si>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</si>
  <si>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</si>
  <si>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</si>
  <si>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</si>
  <si>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</si>
  <si>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</si>
  <si>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</si>
  <si>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</si>
  <si>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</si>
  <si>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</si>
  <si>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</si>
  <si>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</si>
  <si>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</si>
  <si>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</si>
  <si>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</si>
  <si>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</si>
  <si>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</si>
  <si>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</si>
  <si>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</si>
  <si>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</si>
  <si>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</si>
  <si>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Z F Mgcawu(DC8)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</si>
  <si>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</si>
  <si>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</si>
  <si>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</si>
  <si>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</si>
  <si>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</si>
  <si>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</si>
  <si>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</si>
  <si>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</si>
  <si>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</si>
  <si>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</si>
  <si>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</si>
  <si>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</si>
  <si>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</si>
  <si>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</si>
  <si>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</si>
  <si>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</si>
  <si>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</si>
  <si>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</si>
  <si>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</si>
  <si>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</si>
  <si>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</si>
  <si>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</si>
  <si>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</si>
  <si>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</si>
  <si>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</si>
  <si>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</si>
  <si>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</si>
  <si>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</si>
  <si>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</si>
  <si>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Z F Mgcawu(DC8)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</si>
  <si>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</si>
  <si>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</si>
  <si>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</si>
  <si>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</si>
  <si>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</si>
  <si>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</si>
  <si>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</si>
  <si>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</si>
  <si>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</si>
  <si>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</si>
  <si>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</si>
  <si>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</si>
  <si>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</si>
  <si>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</si>
  <si>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</si>
  <si>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</si>
  <si>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</si>
  <si>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</si>
  <si>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</si>
  <si>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</si>
  <si>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</si>
  <si>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</si>
  <si>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</si>
  <si>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</si>
  <si>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</si>
  <si>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</si>
  <si>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</si>
  <si>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</si>
  <si>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Z F Mgcawu(DC8)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</si>
  <si>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</si>
  <si>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</si>
  <si>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</si>
  <si>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</si>
  <si>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</si>
  <si>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</si>
  <si>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</si>
  <si>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</si>
  <si>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</si>
  <si>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</si>
  <si>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Z F Mgcawu(DC8)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</si>
  <si>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</si>
  <si>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</si>
  <si>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</si>
  <si>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</si>
  <si>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</si>
  <si>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</si>
  <si>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</si>
  <si>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</si>
  <si>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</si>
  <si>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</si>
  <si>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</si>
  <si>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</si>
  <si>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</si>
  <si>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</si>
  <si>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</si>
  <si>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</si>
  <si>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</si>
  <si>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</si>
  <si>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</si>
  <si>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</si>
  <si>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</si>
  <si>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</si>
  <si>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</si>
  <si>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</si>
  <si>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</si>
  <si>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</si>
  <si>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</si>
  <si>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</si>
  <si>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</si>
  <si>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</si>
  <si>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</si>
  <si>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</si>
  <si>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</si>
  <si>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Z F Mgcawu(DC8)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</si>
  <si>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</si>
  <si>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</si>
  <si>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</si>
  <si>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</si>
  <si>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</si>
  <si>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</si>
  <si>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</si>
  <si>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</si>
  <si>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</si>
  <si>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</si>
  <si>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</si>
  <si>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</si>
  <si>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</si>
  <si>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</si>
  <si>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</si>
  <si>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</si>
  <si>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</si>
  <si>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</si>
  <si>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</si>
  <si>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</si>
  <si>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</si>
  <si>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</si>
  <si>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</si>
  <si>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</si>
  <si>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</si>
  <si>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</si>
  <si>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Z F Mgcawu(DC8)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</si>
  <si>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</si>
  <si>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</si>
  <si>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</si>
  <si>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</si>
  <si>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</si>
  <si>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</si>
  <si>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</si>
  <si>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</si>
  <si>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</si>
  <si>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</si>
  <si>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</si>
  <si>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</si>
  <si>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</si>
  <si>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</si>
  <si>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</si>
  <si>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</si>
  <si>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</si>
  <si>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</si>
  <si>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</si>
  <si>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</si>
  <si>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</si>
  <si>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</si>
  <si>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</si>
  <si>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</si>
  <si>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Z F Mgcawu(DC8)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</si>
  <si>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</si>
  <si>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</si>
  <si>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</si>
  <si>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</si>
  <si>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</si>
  <si>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</si>
  <si>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</si>
  <si>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</si>
  <si>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</si>
  <si>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</si>
  <si>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</si>
  <si>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</si>
  <si>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</si>
  <si>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</si>
  <si>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</si>
  <si>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</si>
  <si>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</si>
  <si>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</si>
  <si>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</si>
  <si>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</si>
  <si>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</si>
  <si>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</si>
  <si>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</si>
  <si>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</si>
  <si>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</si>
  <si>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</si>
  <si>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</si>
  <si>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</si>
  <si>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</si>
  <si>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</si>
  <si>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</si>
  <si>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</si>
  <si>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</si>
  <si>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</si>
  <si>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</si>
  <si>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Z F Mgcawu(DC8)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</si>
  <si>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</si>
  <si>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</si>
  <si>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Northern Cape: Z F Mgcawu(DC8)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</si>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</sst>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300287</v>
      </c>
      <c r="C7" s="19">
        <v>0</v>
      </c>
      <c r="D7" s="59">
        <v>175000</v>
      </c>
      <c r="E7" s="60">
        <v>175000</v>
      </c>
      <c r="F7" s="60">
        <v>21658</v>
      </c>
      <c r="G7" s="60">
        <v>16187</v>
      </c>
      <c r="H7" s="60">
        <v>38970</v>
      </c>
      <c r="I7" s="60">
        <v>76815</v>
      </c>
      <c r="J7" s="60">
        <v>40289</v>
      </c>
      <c r="K7" s="60">
        <v>65653</v>
      </c>
      <c r="L7" s="60">
        <v>5928</v>
      </c>
      <c r="M7" s="60">
        <v>111870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188685</v>
      </c>
      <c r="W7" s="60">
        <v>87500</v>
      </c>
      <c r="X7" s="60">
        <v>101185</v>
      </c>
      <c r="Y7" s="61">
        <v>115.64</v>
      </c>
      <c r="Z7" s="62">
        <v>175000</v>
      </c>
    </row>
    <row r="8" spans="1:26" ht="13.5">
      <c r="A8" s="58" t="s">
        <v>34</v>
      </c>
      <c r="B8" s="19">
        <v>45140000</v>
      </c>
      <c r="C8" s="19">
        <v>0</v>
      </c>
      <c r="D8" s="59">
        <v>47723000</v>
      </c>
      <c r="E8" s="60">
        <v>47723000</v>
      </c>
      <c r="F8" s="60">
        <v>18743000</v>
      </c>
      <c r="G8" s="60">
        <v>0</v>
      </c>
      <c r="H8" s="60">
        <v>0</v>
      </c>
      <c r="I8" s="60">
        <v>18743000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18743000</v>
      </c>
      <c r="W8" s="60">
        <v>23861500</v>
      </c>
      <c r="X8" s="60">
        <v>-5118500</v>
      </c>
      <c r="Y8" s="61">
        <v>-21.45</v>
      </c>
      <c r="Z8" s="62">
        <v>47723000</v>
      </c>
    </row>
    <row r="9" spans="1:26" ht="13.5">
      <c r="A9" s="58" t="s">
        <v>35</v>
      </c>
      <c r="B9" s="19">
        <v>2663094</v>
      </c>
      <c r="C9" s="19">
        <v>0</v>
      </c>
      <c r="D9" s="59">
        <v>9934880</v>
      </c>
      <c r="E9" s="60">
        <v>9934880</v>
      </c>
      <c r="F9" s="60">
        <v>263900</v>
      </c>
      <c r="G9" s="60">
        <v>20075</v>
      </c>
      <c r="H9" s="60">
        <v>16426</v>
      </c>
      <c r="I9" s="60">
        <v>300401</v>
      </c>
      <c r="J9" s="60">
        <v>70979</v>
      </c>
      <c r="K9" s="60">
        <v>15811</v>
      </c>
      <c r="L9" s="60">
        <v>5916</v>
      </c>
      <c r="M9" s="60">
        <v>92706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393107</v>
      </c>
      <c r="W9" s="60">
        <v>4967440</v>
      </c>
      <c r="X9" s="60">
        <v>-4574333</v>
      </c>
      <c r="Y9" s="61">
        <v>-92.09</v>
      </c>
      <c r="Z9" s="62">
        <v>9934880</v>
      </c>
    </row>
    <row r="10" spans="1:26" ht="25.5">
      <c r="A10" s="63" t="s">
        <v>277</v>
      </c>
      <c r="B10" s="64">
        <f>SUM(B5:B9)</f>
        <v>48103381</v>
      </c>
      <c r="C10" s="64">
        <f>SUM(C5:C9)</f>
        <v>0</v>
      </c>
      <c r="D10" s="65">
        <f aca="true" t="shared" si="0" ref="D10:Z10">SUM(D5:D9)</f>
        <v>57832880</v>
      </c>
      <c r="E10" s="66">
        <f t="shared" si="0"/>
        <v>57832880</v>
      </c>
      <c r="F10" s="66">
        <f t="shared" si="0"/>
        <v>19028558</v>
      </c>
      <c r="G10" s="66">
        <f t="shared" si="0"/>
        <v>36262</v>
      </c>
      <c r="H10" s="66">
        <f t="shared" si="0"/>
        <v>55396</v>
      </c>
      <c r="I10" s="66">
        <f t="shared" si="0"/>
        <v>19120216</v>
      </c>
      <c r="J10" s="66">
        <f t="shared" si="0"/>
        <v>111268</v>
      </c>
      <c r="K10" s="66">
        <f t="shared" si="0"/>
        <v>81464</v>
      </c>
      <c r="L10" s="66">
        <f t="shared" si="0"/>
        <v>11844</v>
      </c>
      <c r="M10" s="66">
        <f t="shared" si="0"/>
        <v>204576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19324792</v>
      </c>
      <c r="W10" s="66">
        <f t="shared" si="0"/>
        <v>28916440</v>
      </c>
      <c r="X10" s="66">
        <f t="shared" si="0"/>
        <v>-9591648</v>
      </c>
      <c r="Y10" s="67">
        <f>+IF(W10&lt;&gt;0,(X10/W10)*100,0)</f>
        <v>-33.1702242738041</v>
      </c>
      <c r="Z10" s="68">
        <f t="shared" si="0"/>
        <v>57832880</v>
      </c>
    </row>
    <row r="11" spans="1:26" ht="13.5">
      <c r="A11" s="58" t="s">
        <v>37</v>
      </c>
      <c r="B11" s="19">
        <v>34176989</v>
      </c>
      <c r="C11" s="19">
        <v>0</v>
      </c>
      <c r="D11" s="59">
        <v>36954063</v>
      </c>
      <c r="E11" s="60">
        <v>36954063</v>
      </c>
      <c r="F11" s="60">
        <v>2732464</v>
      </c>
      <c r="G11" s="60">
        <v>2652230</v>
      </c>
      <c r="H11" s="60">
        <v>2610088</v>
      </c>
      <c r="I11" s="60">
        <v>7994782</v>
      </c>
      <c r="J11" s="60">
        <v>2777581</v>
      </c>
      <c r="K11" s="60">
        <v>4603435</v>
      </c>
      <c r="L11" s="60">
        <v>2825603</v>
      </c>
      <c r="M11" s="60">
        <v>10206619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18201401</v>
      </c>
      <c r="W11" s="60">
        <v>18477032</v>
      </c>
      <c r="X11" s="60">
        <v>-275631</v>
      </c>
      <c r="Y11" s="61">
        <v>-1.49</v>
      </c>
      <c r="Z11" s="62">
        <v>36954063</v>
      </c>
    </row>
    <row r="12" spans="1:26" ht="13.5">
      <c r="A12" s="58" t="s">
        <v>38</v>
      </c>
      <c r="B12" s="19">
        <v>2909505</v>
      </c>
      <c r="C12" s="19">
        <v>0</v>
      </c>
      <c r="D12" s="59">
        <v>3635693</v>
      </c>
      <c r="E12" s="60">
        <v>3635693</v>
      </c>
      <c r="F12" s="60">
        <v>262505</v>
      </c>
      <c r="G12" s="60">
        <v>250204</v>
      </c>
      <c r="H12" s="60">
        <v>250439</v>
      </c>
      <c r="I12" s="60">
        <v>763148</v>
      </c>
      <c r="J12" s="60">
        <v>251906</v>
      </c>
      <c r="K12" s="60">
        <v>265469</v>
      </c>
      <c r="L12" s="60">
        <v>251745</v>
      </c>
      <c r="M12" s="60">
        <v>769120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1532268</v>
      </c>
      <c r="W12" s="60">
        <v>1817847</v>
      </c>
      <c r="X12" s="60">
        <v>-285579</v>
      </c>
      <c r="Y12" s="61">
        <v>-15.71</v>
      </c>
      <c r="Z12" s="62">
        <v>3635693</v>
      </c>
    </row>
    <row r="13" spans="1:26" ht="13.5">
      <c r="A13" s="58" t="s">
        <v>278</v>
      </c>
      <c r="B13" s="19">
        <v>1515548</v>
      </c>
      <c r="C13" s="19">
        <v>0</v>
      </c>
      <c r="D13" s="59">
        <v>1153747</v>
      </c>
      <c r="E13" s="60">
        <v>1153747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576874</v>
      </c>
      <c r="X13" s="60">
        <v>-576874</v>
      </c>
      <c r="Y13" s="61">
        <v>-100</v>
      </c>
      <c r="Z13" s="62">
        <v>1153747</v>
      </c>
    </row>
    <row r="14" spans="1:26" ht="13.5">
      <c r="A14" s="58" t="s">
        <v>40</v>
      </c>
      <c r="B14" s="19">
        <v>325887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39858</v>
      </c>
      <c r="I14" s="60">
        <v>39858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39858</v>
      </c>
      <c r="W14" s="60">
        <v>0</v>
      </c>
      <c r="X14" s="60">
        <v>39858</v>
      </c>
      <c r="Y14" s="61">
        <v>0</v>
      </c>
      <c r="Z14" s="62">
        <v>0</v>
      </c>
    </row>
    <row r="15" spans="1:26" ht="13.5">
      <c r="A15" s="58" t="s">
        <v>41</v>
      </c>
      <c r="B15" s="19">
        <v>537528</v>
      </c>
      <c r="C15" s="19">
        <v>0</v>
      </c>
      <c r="D15" s="59">
        <v>1353000</v>
      </c>
      <c r="E15" s="60">
        <v>1353000</v>
      </c>
      <c r="F15" s="60">
        <v>45277</v>
      </c>
      <c r="G15" s="60">
        <v>90688</v>
      </c>
      <c r="H15" s="60">
        <v>69904</v>
      </c>
      <c r="I15" s="60">
        <v>205869</v>
      </c>
      <c r="J15" s="60">
        <v>54897</v>
      </c>
      <c r="K15" s="60">
        <v>2536</v>
      </c>
      <c r="L15" s="60">
        <v>127837</v>
      </c>
      <c r="M15" s="60">
        <v>185270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391139</v>
      </c>
      <c r="W15" s="60">
        <v>676500</v>
      </c>
      <c r="X15" s="60">
        <v>-285361</v>
      </c>
      <c r="Y15" s="61">
        <v>-42.18</v>
      </c>
      <c r="Z15" s="62">
        <v>1353000</v>
      </c>
    </row>
    <row r="16" spans="1:26" ht="13.5">
      <c r="A16" s="69" t="s">
        <v>42</v>
      </c>
      <c r="B16" s="19">
        <v>3544561</v>
      </c>
      <c r="C16" s="19">
        <v>0</v>
      </c>
      <c r="D16" s="59">
        <v>0</v>
      </c>
      <c r="E16" s="60">
        <v>0</v>
      </c>
      <c r="F16" s="60">
        <v>74794</v>
      </c>
      <c r="G16" s="60">
        <v>181559</v>
      </c>
      <c r="H16" s="60">
        <v>0</v>
      </c>
      <c r="I16" s="60">
        <v>256353</v>
      </c>
      <c r="J16" s="60">
        <v>0</v>
      </c>
      <c r="K16" s="60">
        <v>192188</v>
      </c>
      <c r="L16" s="60">
        <v>0</v>
      </c>
      <c r="M16" s="60">
        <v>192188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448541</v>
      </c>
      <c r="W16" s="60">
        <v>0</v>
      </c>
      <c r="X16" s="60">
        <v>448541</v>
      </c>
      <c r="Y16" s="61">
        <v>0</v>
      </c>
      <c r="Z16" s="62">
        <v>0</v>
      </c>
    </row>
    <row r="17" spans="1:26" ht="13.5">
      <c r="A17" s="58" t="s">
        <v>43</v>
      </c>
      <c r="B17" s="19">
        <v>15565431</v>
      </c>
      <c r="C17" s="19">
        <v>0</v>
      </c>
      <c r="D17" s="59">
        <v>11651367</v>
      </c>
      <c r="E17" s="60">
        <v>11651367</v>
      </c>
      <c r="F17" s="60">
        <v>1028828</v>
      </c>
      <c r="G17" s="60">
        <v>1024769</v>
      </c>
      <c r="H17" s="60">
        <v>1286656</v>
      </c>
      <c r="I17" s="60">
        <v>3340253</v>
      </c>
      <c r="J17" s="60">
        <v>978270</v>
      </c>
      <c r="K17" s="60">
        <v>948614</v>
      </c>
      <c r="L17" s="60">
        <v>1440645</v>
      </c>
      <c r="M17" s="60">
        <v>3367529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6707782</v>
      </c>
      <c r="W17" s="60">
        <v>5825684</v>
      </c>
      <c r="X17" s="60">
        <v>882098</v>
      </c>
      <c r="Y17" s="61">
        <v>15.14</v>
      </c>
      <c r="Z17" s="62">
        <v>11651367</v>
      </c>
    </row>
    <row r="18" spans="1:26" ht="13.5">
      <c r="A18" s="70" t="s">
        <v>44</v>
      </c>
      <c r="B18" s="71">
        <f>SUM(B11:B17)</f>
        <v>58575449</v>
      </c>
      <c r="C18" s="71">
        <f>SUM(C11:C17)</f>
        <v>0</v>
      </c>
      <c r="D18" s="72">
        <f aca="true" t="shared" si="1" ref="D18:Z18">SUM(D11:D17)</f>
        <v>54747870</v>
      </c>
      <c r="E18" s="73">
        <f t="shared" si="1"/>
        <v>54747870</v>
      </c>
      <c r="F18" s="73">
        <f t="shared" si="1"/>
        <v>4143868</v>
      </c>
      <c r="G18" s="73">
        <f t="shared" si="1"/>
        <v>4199450</v>
      </c>
      <c r="H18" s="73">
        <f t="shared" si="1"/>
        <v>4256945</v>
      </c>
      <c r="I18" s="73">
        <f t="shared" si="1"/>
        <v>12600263</v>
      </c>
      <c r="J18" s="73">
        <f t="shared" si="1"/>
        <v>4062654</v>
      </c>
      <c r="K18" s="73">
        <f t="shared" si="1"/>
        <v>6012242</v>
      </c>
      <c r="L18" s="73">
        <f t="shared" si="1"/>
        <v>4645830</v>
      </c>
      <c r="M18" s="73">
        <f t="shared" si="1"/>
        <v>14720726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27320989</v>
      </c>
      <c r="W18" s="73">
        <f t="shared" si="1"/>
        <v>27373937</v>
      </c>
      <c r="X18" s="73">
        <f t="shared" si="1"/>
        <v>-52948</v>
      </c>
      <c r="Y18" s="67">
        <f>+IF(W18&lt;&gt;0,(X18/W18)*100,0)</f>
        <v>-0.1934248624887242</v>
      </c>
      <c r="Z18" s="74">
        <f t="shared" si="1"/>
        <v>54747870</v>
      </c>
    </row>
    <row r="19" spans="1:26" ht="13.5">
      <c r="A19" s="70" t="s">
        <v>45</v>
      </c>
      <c r="B19" s="75">
        <f>+B10-B18</f>
        <v>-10472068</v>
      </c>
      <c r="C19" s="75">
        <f>+C10-C18</f>
        <v>0</v>
      </c>
      <c r="D19" s="76">
        <f aca="true" t="shared" si="2" ref="D19:Z19">+D10-D18</f>
        <v>3085010</v>
      </c>
      <c r="E19" s="77">
        <f t="shared" si="2"/>
        <v>3085010</v>
      </c>
      <c r="F19" s="77">
        <f t="shared" si="2"/>
        <v>14884690</v>
      </c>
      <c r="G19" s="77">
        <f t="shared" si="2"/>
        <v>-4163188</v>
      </c>
      <c r="H19" s="77">
        <f t="shared" si="2"/>
        <v>-4201549</v>
      </c>
      <c r="I19" s="77">
        <f t="shared" si="2"/>
        <v>6519953</v>
      </c>
      <c r="J19" s="77">
        <f t="shared" si="2"/>
        <v>-3951386</v>
      </c>
      <c r="K19" s="77">
        <f t="shared" si="2"/>
        <v>-5930778</v>
      </c>
      <c r="L19" s="77">
        <f t="shared" si="2"/>
        <v>-4633986</v>
      </c>
      <c r="M19" s="77">
        <f t="shared" si="2"/>
        <v>-14516150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-7996197</v>
      </c>
      <c r="W19" s="77">
        <f>IF(E10=E18,0,W10-W18)</f>
        <v>1542503</v>
      </c>
      <c r="X19" s="77">
        <f t="shared" si="2"/>
        <v>-9538700</v>
      </c>
      <c r="Y19" s="78">
        <f>+IF(W19&lt;&gt;0,(X19/W19)*100,0)</f>
        <v>-618.3910177160109</v>
      </c>
      <c r="Z19" s="79">
        <f t="shared" si="2"/>
        <v>3085010</v>
      </c>
    </row>
    <row r="20" spans="1:26" ht="13.5">
      <c r="A20" s="58" t="s">
        <v>46</v>
      </c>
      <c r="B20" s="19">
        <v>13750503</v>
      </c>
      <c r="C20" s="19">
        <v>0</v>
      </c>
      <c r="D20" s="59">
        <v>8700000</v>
      </c>
      <c r="E20" s="60">
        <v>8700000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4350000</v>
      </c>
      <c r="X20" s="60">
        <v>-4350000</v>
      </c>
      <c r="Y20" s="61">
        <v>-100</v>
      </c>
      <c r="Z20" s="62">
        <v>8700000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3278435</v>
      </c>
      <c r="C22" s="86">
        <f>SUM(C19:C21)</f>
        <v>0</v>
      </c>
      <c r="D22" s="87">
        <f aca="true" t="shared" si="3" ref="D22:Z22">SUM(D19:D21)</f>
        <v>11785010</v>
      </c>
      <c r="E22" s="88">
        <f t="shared" si="3"/>
        <v>11785010</v>
      </c>
      <c r="F22" s="88">
        <f t="shared" si="3"/>
        <v>14884690</v>
      </c>
      <c r="G22" s="88">
        <f t="shared" si="3"/>
        <v>-4163188</v>
      </c>
      <c r="H22" s="88">
        <f t="shared" si="3"/>
        <v>-4201549</v>
      </c>
      <c r="I22" s="88">
        <f t="shared" si="3"/>
        <v>6519953</v>
      </c>
      <c r="J22" s="88">
        <f t="shared" si="3"/>
        <v>-3951386</v>
      </c>
      <c r="K22" s="88">
        <f t="shared" si="3"/>
        <v>-5930778</v>
      </c>
      <c r="L22" s="88">
        <f t="shared" si="3"/>
        <v>-4633986</v>
      </c>
      <c r="M22" s="88">
        <f t="shared" si="3"/>
        <v>-14516150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-7996197</v>
      </c>
      <c r="W22" s="88">
        <f t="shared" si="3"/>
        <v>5892503</v>
      </c>
      <c r="X22" s="88">
        <f t="shared" si="3"/>
        <v>-13888700</v>
      </c>
      <c r="Y22" s="89">
        <f>+IF(W22&lt;&gt;0,(X22/W22)*100,0)</f>
        <v>-235.7011952306176</v>
      </c>
      <c r="Z22" s="90">
        <f t="shared" si="3"/>
        <v>11785010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3278435</v>
      </c>
      <c r="C24" s="75">
        <f>SUM(C22:C23)</f>
        <v>0</v>
      </c>
      <c r="D24" s="76">
        <f aca="true" t="shared" si="4" ref="D24:Z24">SUM(D22:D23)</f>
        <v>11785010</v>
      </c>
      <c r="E24" s="77">
        <f t="shared" si="4"/>
        <v>11785010</v>
      </c>
      <c r="F24" s="77">
        <f t="shared" si="4"/>
        <v>14884690</v>
      </c>
      <c r="G24" s="77">
        <f t="shared" si="4"/>
        <v>-4163188</v>
      </c>
      <c r="H24" s="77">
        <f t="shared" si="4"/>
        <v>-4201549</v>
      </c>
      <c r="I24" s="77">
        <f t="shared" si="4"/>
        <v>6519953</v>
      </c>
      <c r="J24" s="77">
        <f t="shared" si="4"/>
        <v>-3951386</v>
      </c>
      <c r="K24" s="77">
        <f t="shared" si="4"/>
        <v>-5930778</v>
      </c>
      <c r="L24" s="77">
        <f t="shared" si="4"/>
        <v>-4633986</v>
      </c>
      <c r="M24" s="77">
        <f t="shared" si="4"/>
        <v>-14516150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-7996197</v>
      </c>
      <c r="W24" s="77">
        <f t="shared" si="4"/>
        <v>5892503</v>
      </c>
      <c r="X24" s="77">
        <f t="shared" si="4"/>
        <v>-13888700</v>
      </c>
      <c r="Y24" s="78">
        <f>+IF(W24&lt;&gt;0,(X24/W24)*100,0)</f>
        <v>-235.7011952306176</v>
      </c>
      <c r="Z24" s="79">
        <f t="shared" si="4"/>
        <v>11785010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6833028</v>
      </c>
      <c r="C27" s="22">
        <v>0</v>
      </c>
      <c r="D27" s="99">
        <v>2470000</v>
      </c>
      <c r="E27" s="100">
        <v>2470000</v>
      </c>
      <c r="F27" s="100">
        <v>131580</v>
      </c>
      <c r="G27" s="100">
        <v>8537</v>
      </c>
      <c r="H27" s="100">
        <v>49610</v>
      </c>
      <c r="I27" s="100">
        <v>189727</v>
      </c>
      <c r="J27" s="100">
        <v>0</v>
      </c>
      <c r="K27" s="100">
        <v>0</v>
      </c>
      <c r="L27" s="100">
        <v>20459</v>
      </c>
      <c r="M27" s="100">
        <v>20459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210186</v>
      </c>
      <c r="W27" s="100">
        <v>1235000</v>
      </c>
      <c r="X27" s="100">
        <v>-1024814</v>
      </c>
      <c r="Y27" s="101">
        <v>-82.98</v>
      </c>
      <c r="Z27" s="102">
        <v>2470000</v>
      </c>
    </row>
    <row r="28" spans="1:26" ht="13.5">
      <c r="A28" s="103" t="s">
        <v>46</v>
      </c>
      <c r="B28" s="19">
        <v>6164434</v>
      </c>
      <c r="C28" s="19">
        <v>0</v>
      </c>
      <c r="D28" s="59">
        <v>0</v>
      </c>
      <c r="E28" s="60">
        <v>0</v>
      </c>
      <c r="F28" s="60">
        <v>131580</v>
      </c>
      <c r="G28" s="60">
        <v>0</v>
      </c>
      <c r="H28" s="60">
        <v>0</v>
      </c>
      <c r="I28" s="60">
        <v>131580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131580</v>
      </c>
      <c r="W28" s="60">
        <v>0</v>
      </c>
      <c r="X28" s="60">
        <v>131580</v>
      </c>
      <c r="Y28" s="61">
        <v>0</v>
      </c>
      <c r="Z28" s="62">
        <v>0</v>
      </c>
    </row>
    <row r="29" spans="1:26" ht="13.5">
      <c r="A29" s="58" t="s">
        <v>282</v>
      </c>
      <c r="B29" s="19">
        <v>668594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2470000</v>
      </c>
      <c r="E31" s="60">
        <v>2470000</v>
      </c>
      <c r="F31" s="60">
        <v>0</v>
      </c>
      <c r="G31" s="60">
        <v>8537</v>
      </c>
      <c r="H31" s="60">
        <v>49610</v>
      </c>
      <c r="I31" s="60">
        <v>58147</v>
      </c>
      <c r="J31" s="60">
        <v>0</v>
      </c>
      <c r="K31" s="60">
        <v>0</v>
      </c>
      <c r="L31" s="60">
        <v>20459</v>
      </c>
      <c r="M31" s="60">
        <v>20459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78606</v>
      </c>
      <c r="W31" s="60">
        <v>1235000</v>
      </c>
      <c r="X31" s="60">
        <v>-1156394</v>
      </c>
      <c r="Y31" s="61">
        <v>-93.64</v>
      </c>
      <c r="Z31" s="62">
        <v>2470000</v>
      </c>
    </row>
    <row r="32" spans="1:26" ht="13.5">
      <c r="A32" s="70" t="s">
        <v>54</v>
      </c>
      <c r="B32" s="22">
        <f>SUM(B28:B31)</f>
        <v>6833028</v>
      </c>
      <c r="C32" s="22">
        <f>SUM(C28:C31)</f>
        <v>0</v>
      </c>
      <c r="D32" s="99">
        <f aca="true" t="shared" si="5" ref="D32:Z32">SUM(D28:D31)</f>
        <v>2470000</v>
      </c>
      <c r="E32" s="100">
        <f t="shared" si="5"/>
        <v>2470000</v>
      </c>
      <c r="F32" s="100">
        <f t="shared" si="5"/>
        <v>131580</v>
      </c>
      <c r="G32" s="100">
        <f t="shared" si="5"/>
        <v>8537</v>
      </c>
      <c r="H32" s="100">
        <f t="shared" si="5"/>
        <v>49610</v>
      </c>
      <c r="I32" s="100">
        <f t="shared" si="5"/>
        <v>189727</v>
      </c>
      <c r="J32" s="100">
        <f t="shared" si="5"/>
        <v>0</v>
      </c>
      <c r="K32" s="100">
        <f t="shared" si="5"/>
        <v>0</v>
      </c>
      <c r="L32" s="100">
        <f t="shared" si="5"/>
        <v>20459</v>
      </c>
      <c r="M32" s="100">
        <f t="shared" si="5"/>
        <v>20459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210186</v>
      </c>
      <c r="W32" s="100">
        <f t="shared" si="5"/>
        <v>1235000</v>
      </c>
      <c r="X32" s="100">
        <f t="shared" si="5"/>
        <v>-1024814</v>
      </c>
      <c r="Y32" s="101">
        <f>+IF(W32&lt;&gt;0,(X32/W32)*100,0)</f>
        <v>-82.98089068825911</v>
      </c>
      <c r="Z32" s="102">
        <f t="shared" si="5"/>
        <v>2470000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8385478</v>
      </c>
      <c r="C35" s="19">
        <v>0</v>
      </c>
      <c r="D35" s="59">
        <v>12513000</v>
      </c>
      <c r="E35" s="60">
        <v>12513000</v>
      </c>
      <c r="F35" s="60">
        <v>16372671</v>
      </c>
      <c r="G35" s="60">
        <v>737283</v>
      </c>
      <c r="H35" s="60">
        <v>5122137</v>
      </c>
      <c r="I35" s="60">
        <v>5122137</v>
      </c>
      <c r="J35" s="60">
        <v>-2852129</v>
      </c>
      <c r="K35" s="60">
        <v>-3869713</v>
      </c>
      <c r="L35" s="60">
        <v>6152916</v>
      </c>
      <c r="M35" s="60">
        <v>6152916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6152916</v>
      </c>
      <c r="W35" s="60">
        <v>6256500</v>
      </c>
      <c r="X35" s="60">
        <v>-103584</v>
      </c>
      <c r="Y35" s="61">
        <v>-1.66</v>
      </c>
      <c r="Z35" s="62">
        <v>12513000</v>
      </c>
    </row>
    <row r="36" spans="1:26" ht="13.5">
      <c r="A36" s="58" t="s">
        <v>57</v>
      </c>
      <c r="B36" s="19">
        <v>31879683</v>
      </c>
      <c r="C36" s="19">
        <v>0</v>
      </c>
      <c r="D36" s="59">
        <v>32030000</v>
      </c>
      <c r="E36" s="60">
        <v>32030000</v>
      </c>
      <c r="F36" s="60">
        <v>131580</v>
      </c>
      <c r="G36" s="60">
        <v>8537</v>
      </c>
      <c r="H36" s="60">
        <v>49610</v>
      </c>
      <c r="I36" s="60">
        <v>49610</v>
      </c>
      <c r="J36" s="60">
        <v>0</v>
      </c>
      <c r="K36" s="60">
        <v>15149</v>
      </c>
      <c r="L36" s="60">
        <v>20459</v>
      </c>
      <c r="M36" s="60">
        <v>20459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20459</v>
      </c>
      <c r="W36" s="60">
        <v>16015000</v>
      </c>
      <c r="X36" s="60">
        <v>-15994541</v>
      </c>
      <c r="Y36" s="61">
        <v>-99.87</v>
      </c>
      <c r="Z36" s="62">
        <v>32030000</v>
      </c>
    </row>
    <row r="37" spans="1:26" ht="13.5">
      <c r="A37" s="58" t="s">
        <v>58</v>
      </c>
      <c r="B37" s="19">
        <v>11733069</v>
      </c>
      <c r="C37" s="19">
        <v>0</v>
      </c>
      <c r="D37" s="59">
        <v>11038000</v>
      </c>
      <c r="E37" s="60">
        <v>11038000</v>
      </c>
      <c r="F37" s="60">
        <v>1619560</v>
      </c>
      <c r="G37" s="60">
        <v>4909007</v>
      </c>
      <c r="H37" s="60">
        <v>970201</v>
      </c>
      <c r="I37" s="60">
        <v>970201</v>
      </c>
      <c r="J37" s="60">
        <v>1100888</v>
      </c>
      <c r="K37" s="60">
        <v>1278690</v>
      </c>
      <c r="L37" s="60">
        <v>11211276</v>
      </c>
      <c r="M37" s="60">
        <v>11211276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11211276</v>
      </c>
      <c r="W37" s="60">
        <v>5519000</v>
      </c>
      <c r="X37" s="60">
        <v>5692276</v>
      </c>
      <c r="Y37" s="61">
        <v>103.14</v>
      </c>
      <c r="Z37" s="62">
        <v>11038000</v>
      </c>
    </row>
    <row r="38" spans="1:26" ht="13.5">
      <c r="A38" s="58" t="s">
        <v>59</v>
      </c>
      <c r="B38" s="19">
        <v>21901430</v>
      </c>
      <c r="C38" s="19">
        <v>0</v>
      </c>
      <c r="D38" s="59">
        <v>19500000</v>
      </c>
      <c r="E38" s="60">
        <v>19500000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-403917</v>
      </c>
      <c r="M38" s="60">
        <v>-403917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-403917</v>
      </c>
      <c r="W38" s="60">
        <v>9750000</v>
      </c>
      <c r="X38" s="60">
        <v>-10153917</v>
      </c>
      <c r="Y38" s="61">
        <v>-104.14</v>
      </c>
      <c r="Z38" s="62">
        <v>19500000</v>
      </c>
    </row>
    <row r="39" spans="1:26" ht="13.5">
      <c r="A39" s="58" t="s">
        <v>60</v>
      </c>
      <c r="B39" s="19">
        <v>6630662</v>
      </c>
      <c r="C39" s="19">
        <v>0</v>
      </c>
      <c r="D39" s="59">
        <v>14005000</v>
      </c>
      <c r="E39" s="60">
        <v>14005000</v>
      </c>
      <c r="F39" s="60">
        <v>14884691</v>
      </c>
      <c r="G39" s="60">
        <v>-4163187</v>
      </c>
      <c r="H39" s="60">
        <v>4201546</v>
      </c>
      <c r="I39" s="60">
        <v>4201546</v>
      </c>
      <c r="J39" s="60">
        <v>-3953017</v>
      </c>
      <c r="K39" s="60">
        <v>-5133254</v>
      </c>
      <c r="L39" s="60">
        <v>-4633984</v>
      </c>
      <c r="M39" s="60">
        <v>-4633984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-4633984</v>
      </c>
      <c r="W39" s="60">
        <v>7002500</v>
      </c>
      <c r="X39" s="60">
        <v>-11636484</v>
      </c>
      <c r="Y39" s="61">
        <v>-166.18</v>
      </c>
      <c r="Z39" s="62">
        <v>14005000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15327013</v>
      </c>
      <c r="C42" s="19">
        <v>0</v>
      </c>
      <c r="D42" s="59">
        <v>15706767</v>
      </c>
      <c r="E42" s="60">
        <v>15706767</v>
      </c>
      <c r="F42" s="60">
        <v>-9967457</v>
      </c>
      <c r="G42" s="60">
        <v>-3479206</v>
      </c>
      <c r="H42" s="60">
        <v>-3603395</v>
      </c>
      <c r="I42" s="60">
        <v>-17050058</v>
      </c>
      <c r="J42" s="60">
        <v>-4626296</v>
      </c>
      <c r="K42" s="60">
        <v>7068653</v>
      </c>
      <c r="L42" s="60">
        <v>5399724</v>
      </c>
      <c r="M42" s="60">
        <v>7842081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-9207977</v>
      </c>
      <c r="W42" s="60">
        <v>7853442</v>
      </c>
      <c r="X42" s="60">
        <v>-17061419</v>
      </c>
      <c r="Y42" s="61">
        <v>-217.25</v>
      </c>
      <c r="Z42" s="62">
        <v>15706767</v>
      </c>
    </row>
    <row r="43" spans="1:26" ht="13.5">
      <c r="A43" s="58" t="s">
        <v>63</v>
      </c>
      <c r="B43" s="19">
        <v>-6833029</v>
      </c>
      <c r="C43" s="19">
        <v>0</v>
      </c>
      <c r="D43" s="59">
        <v>-1895000</v>
      </c>
      <c r="E43" s="60">
        <v>-1895000</v>
      </c>
      <c r="F43" s="60">
        <v>-131580</v>
      </c>
      <c r="G43" s="60">
        <v>-8537</v>
      </c>
      <c r="H43" s="60">
        <v>-43612</v>
      </c>
      <c r="I43" s="60">
        <v>-183729</v>
      </c>
      <c r="J43" s="60">
        <v>0</v>
      </c>
      <c r="K43" s="60">
        <v>-30000</v>
      </c>
      <c r="L43" s="60">
        <v>-20459</v>
      </c>
      <c r="M43" s="60">
        <v>-50459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-234188</v>
      </c>
      <c r="W43" s="60">
        <v>-947496</v>
      </c>
      <c r="X43" s="60">
        <v>713308</v>
      </c>
      <c r="Y43" s="61">
        <v>-75.28</v>
      </c>
      <c r="Z43" s="62">
        <v>-1895000</v>
      </c>
    </row>
    <row r="44" spans="1:26" ht="13.5">
      <c r="A44" s="58" t="s">
        <v>64</v>
      </c>
      <c r="B44" s="19">
        <v>1035159</v>
      </c>
      <c r="C44" s="19">
        <v>0</v>
      </c>
      <c r="D44" s="59">
        <v>-610000</v>
      </c>
      <c r="E44" s="60">
        <v>-610000</v>
      </c>
      <c r="F44" s="60">
        <v>0</v>
      </c>
      <c r="G44" s="60">
        <v>0</v>
      </c>
      <c r="H44" s="60">
        <v>-208271</v>
      </c>
      <c r="I44" s="60">
        <v>-208271</v>
      </c>
      <c r="J44" s="60">
        <v>0</v>
      </c>
      <c r="K44" s="60">
        <v>0</v>
      </c>
      <c r="L44" s="60">
        <v>-403917</v>
      </c>
      <c r="M44" s="60">
        <v>-403917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-612188</v>
      </c>
      <c r="W44" s="60">
        <v>-304998</v>
      </c>
      <c r="X44" s="60">
        <v>-307190</v>
      </c>
      <c r="Y44" s="61">
        <v>100.72</v>
      </c>
      <c r="Z44" s="62">
        <v>-610000</v>
      </c>
    </row>
    <row r="45" spans="1:26" ht="13.5">
      <c r="A45" s="70" t="s">
        <v>65</v>
      </c>
      <c r="B45" s="22">
        <v>9529143</v>
      </c>
      <c r="C45" s="22">
        <v>0</v>
      </c>
      <c r="D45" s="99">
        <v>15711640</v>
      </c>
      <c r="E45" s="100">
        <v>15711640</v>
      </c>
      <c r="F45" s="100">
        <v>-13289498</v>
      </c>
      <c r="G45" s="100">
        <v>-16777241</v>
      </c>
      <c r="H45" s="100">
        <v>-20632519</v>
      </c>
      <c r="I45" s="100">
        <v>-20632519</v>
      </c>
      <c r="J45" s="100">
        <v>-25258815</v>
      </c>
      <c r="K45" s="100">
        <v>-18220162</v>
      </c>
      <c r="L45" s="100">
        <v>-13244814</v>
      </c>
      <c r="M45" s="100">
        <v>-13244814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-13244814</v>
      </c>
      <c r="W45" s="100">
        <v>9110821</v>
      </c>
      <c r="X45" s="100">
        <v>-22355635</v>
      </c>
      <c r="Y45" s="101">
        <v>-245.37</v>
      </c>
      <c r="Z45" s="102">
        <v>15711640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6494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46929</v>
      </c>
      <c r="X49" s="54">
        <v>99493</v>
      </c>
      <c r="Y49" s="54">
        <v>152916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38233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38233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5279</v>
      </c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5279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5279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5279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1353000</v>
      </c>
      <c r="F40" s="345">
        <f t="shared" si="9"/>
        <v>1353000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676500</v>
      </c>
      <c r="Y40" s="345">
        <f t="shared" si="9"/>
        <v>-676500</v>
      </c>
      <c r="Z40" s="336">
        <f>+IF(X40&lt;&gt;0,+(Y40/X40)*100,0)</f>
        <v>-100</v>
      </c>
      <c r="AA40" s="350">
        <f>SUM(AA41:AA49)</f>
        <v>1353000</v>
      </c>
    </row>
    <row r="41" spans="1:27" ht="13.5">
      <c r="A41" s="361" t="s">
        <v>247</v>
      </c>
      <c r="B41" s="142"/>
      <c r="C41" s="362"/>
      <c r="D41" s="363"/>
      <c r="E41" s="362">
        <v>197500</v>
      </c>
      <c r="F41" s="364">
        <v>197500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98750</v>
      </c>
      <c r="Y41" s="364">
        <v>-98750</v>
      </c>
      <c r="Z41" s="365">
        <v>-100</v>
      </c>
      <c r="AA41" s="366">
        <v>197500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568000</v>
      </c>
      <c r="F44" s="53">
        <v>568000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284000</v>
      </c>
      <c r="Y44" s="53">
        <v>-284000</v>
      </c>
      <c r="Z44" s="94">
        <v>-100</v>
      </c>
      <c r="AA44" s="95">
        <v>568000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140000</v>
      </c>
      <c r="F48" s="53">
        <v>140000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70000</v>
      </c>
      <c r="Y48" s="53">
        <v>-70000</v>
      </c>
      <c r="Z48" s="94">
        <v>-100</v>
      </c>
      <c r="AA48" s="95">
        <v>140000</v>
      </c>
    </row>
    <row r="49" spans="1:27" ht="13.5">
      <c r="A49" s="361" t="s">
        <v>93</v>
      </c>
      <c r="B49" s="136"/>
      <c r="C49" s="54"/>
      <c r="D49" s="368"/>
      <c r="E49" s="54">
        <v>447500</v>
      </c>
      <c r="F49" s="53">
        <v>447500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223750</v>
      </c>
      <c r="Y49" s="53">
        <v>-223750</v>
      </c>
      <c r="Z49" s="94">
        <v>-100</v>
      </c>
      <c r="AA49" s="95">
        <v>447500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1353000</v>
      </c>
      <c r="F60" s="264">
        <f t="shared" si="14"/>
        <v>1353000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676500</v>
      </c>
      <c r="Y60" s="264">
        <f t="shared" si="14"/>
        <v>-676500</v>
      </c>
      <c r="Z60" s="337">
        <f>+IF(X60&lt;&gt;0,+(Y60/X60)*100,0)</f>
        <v>-100</v>
      </c>
      <c r="AA60" s="232">
        <f>+AA57+AA54+AA51+AA40+AA37+AA34+AA22+AA5</f>
        <v>1353000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47103381</v>
      </c>
      <c r="D5" s="153">
        <f>SUM(D6:D8)</f>
        <v>0</v>
      </c>
      <c r="E5" s="154">
        <f t="shared" si="0"/>
        <v>54009400</v>
      </c>
      <c r="F5" s="100">
        <f t="shared" si="0"/>
        <v>54009400</v>
      </c>
      <c r="G5" s="100">
        <f t="shared" si="0"/>
        <v>19028558</v>
      </c>
      <c r="H5" s="100">
        <f t="shared" si="0"/>
        <v>36262</v>
      </c>
      <c r="I5" s="100">
        <f t="shared" si="0"/>
        <v>55396</v>
      </c>
      <c r="J5" s="100">
        <f t="shared" si="0"/>
        <v>19120216</v>
      </c>
      <c r="K5" s="100">
        <f t="shared" si="0"/>
        <v>111268</v>
      </c>
      <c r="L5" s="100">
        <f t="shared" si="0"/>
        <v>81464</v>
      </c>
      <c r="M5" s="100">
        <f t="shared" si="0"/>
        <v>11844</v>
      </c>
      <c r="N5" s="100">
        <f t="shared" si="0"/>
        <v>204576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19324792</v>
      </c>
      <c r="X5" s="100">
        <f t="shared" si="0"/>
        <v>27004700</v>
      </c>
      <c r="Y5" s="100">
        <f t="shared" si="0"/>
        <v>-7679908</v>
      </c>
      <c r="Z5" s="137">
        <f>+IF(X5&lt;&gt;0,+(Y5/X5)*100,0)</f>
        <v>-28.43915318444567</v>
      </c>
      <c r="AA5" s="153">
        <f>SUM(AA6:AA8)</f>
        <v>54009400</v>
      </c>
    </row>
    <row r="6" spans="1:27" ht="13.5">
      <c r="A6" s="138" t="s">
        <v>75</v>
      </c>
      <c r="B6" s="136"/>
      <c r="C6" s="155">
        <v>12250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47187280</v>
      </c>
      <c r="D7" s="157"/>
      <c r="E7" s="158">
        <v>53984400</v>
      </c>
      <c r="F7" s="159">
        <v>53984400</v>
      </c>
      <c r="G7" s="159">
        <v>19028558</v>
      </c>
      <c r="H7" s="159">
        <v>25767</v>
      </c>
      <c r="I7" s="159">
        <v>55396</v>
      </c>
      <c r="J7" s="159">
        <v>19109721</v>
      </c>
      <c r="K7" s="159">
        <v>111268</v>
      </c>
      <c r="L7" s="159">
        <v>72728</v>
      </c>
      <c r="M7" s="159">
        <v>11844</v>
      </c>
      <c r="N7" s="159">
        <v>195840</v>
      </c>
      <c r="O7" s="159"/>
      <c r="P7" s="159"/>
      <c r="Q7" s="159"/>
      <c r="R7" s="159"/>
      <c r="S7" s="159"/>
      <c r="T7" s="159"/>
      <c r="U7" s="159"/>
      <c r="V7" s="159"/>
      <c r="W7" s="159">
        <v>19305561</v>
      </c>
      <c r="X7" s="159">
        <v>26992200</v>
      </c>
      <c r="Y7" s="159">
        <v>-7686639</v>
      </c>
      <c r="Z7" s="141">
        <v>-28.48</v>
      </c>
      <c r="AA7" s="157">
        <v>53984400</v>
      </c>
    </row>
    <row r="8" spans="1:27" ht="13.5">
      <c r="A8" s="138" t="s">
        <v>77</v>
      </c>
      <c r="B8" s="136"/>
      <c r="C8" s="155">
        <v>-96149</v>
      </c>
      <c r="D8" s="155"/>
      <c r="E8" s="156">
        <v>25000</v>
      </c>
      <c r="F8" s="60">
        <v>25000</v>
      </c>
      <c r="G8" s="60"/>
      <c r="H8" s="60">
        <v>10495</v>
      </c>
      <c r="I8" s="60"/>
      <c r="J8" s="60">
        <v>10495</v>
      </c>
      <c r="K8" s="60"/>
      <c r="L8" s="60">
        <v>8736</v>
      </c>
      <c r="M8" s="60"/>
      <c r="N8" s="60">
        <v>8736</v>
      </c>
      <c r="O8" s="60"/>
      <c r="P8" s="60"/>
      <c r="Q8" s="60"/>
      <c r="R8" s="60"/>
      <c r="S8" s="60"/>
      <c r="T8" s="60"/>
      <c r="U8" s="60"/>
      <c r="V8" s="60"/>
      <c r="W8" s="60">
        <v>19231</v>
      </c>
      <c r="X8" s="60">
        <v>12500</v>
      </c>
      <c r="Y8" s="60">
        <v>6731</v>
      </c>
      <c r="Z8" s="140">
        <v>53.85</v>
      </c>
      <c r="AA8" s="155">
        <v>25000</v>
      </c>
    </row>
    <row r="9" spans="1:27" ht="13.5">
      <c r="A9" s="135" t="s">
        <v>78</v>
      </c>
      <c r="B9" s="136"/>
      <c r="C9" s="153">
        <f aca="true" t="shared" si="1" ref="C9:Y9">SUM(C10:C14)</f>
        <v>13750503</v>
      </c>
      <c r="D9" s="153">
        <f>SUM(D10:D14)</f>
        <v>0</v>
      </c>
      <c r="E9" s="154">
        <f t="shared" si="1"/>
        <v>11633480</v>
      </c>
      <c r="F9" s="100">
        <f t="shared" si="1"/>
        <v>11633480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5816740</v>
      </c>
      <c r="Y9" s="100">
        <f t="shared" si="1"/>
        <v>-5816740</v>
      </c>
      <c r="Z9" s="137">
        <f>+IF(X9&lt;&gt;0,+(Y9/X9)*100,0)</f>
        <v>-100</v>
      </c>
      <c r="AA9" s="153">
        <f>SUM(AA10:AA14)</f>
        <v>11633480</v>
      </c>
    </row>
    <row r="10" spans="1:27" ht="13.5">
      <c r="A10" s="138" t="s">
        <v>79</v>
      </c>
      <c r="B10" s="136"/>
      <c r="C10" s="155">
        <v>13450503</v>
      </c>
      <c r="D10" s="155"/>
      <c r="E10" s="156">
        <v>9633480</v>
      </c>
      <c r="F10" s="60">
        <v>9633480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4816740</v>
      </c>
      <c r="Y10" s="60">
        <v>-4816740</v>
      </c>
      <c r="Z10" s="140">
        <v>-100</v>
      </c>
      <c r="AA10" s="155">
        <v>9633480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155">
        <v>1000000</v>
      </c>
    </row>
    <row r="13" spans="1:27" ht="13.5">
      <c r="A13" s="138" t="s">
        <v>82</v>
      </c>
      <c r="B13" s="136"/>
      <c r="C13" s="155">
        <v>300000</v>
      </c>
      <c r="D13" s="155"/>
      <c r="E13" s="156">
        <v>1000000</v>
      </c>
      <c r="F13" s="60">
        <v>1000000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500000</v>
      </c>
      <c r="Y13" s="60">
        <v>-500000</v>
      </c>
      <c r="Z13" s="140">
        <v>-100</v>
      </c>
      <c r="AA13" s="155">
        <v>1000000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445000</v>
      </c>
      <c r="Y15" s="100">
        <f t="shared" si="2"/>
        <v>-445000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1000000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445000</v>
      </c>
      <c r="Y16" s="60">
        <v>-445000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61853884</v>
      </c>
      <c r="D25" s="168">
        <f>+D5+D9+D15+D19+D24</f>
        <v>0</v>
      </c>
      <c r="E25" s="169">
        <f t="shared" si="4"/>
        <v>66532880</v>
      </c>
      <c r="F25" s="73">
        <f t="shared" si="4"/>
        <v>66532880</v>
      </c>
      <c r="G25" s="73">
        <f t="shared" si="4"/>
        <v>19028558</v>
      </c>
      <c r="H25" s="73">
        <f t="shared" si="4"/>
        <v>36262</v>
      </c>
      <c r="I25" s="73">
        <f t="shared" si="4"/>
        <v>55396</v>
      </c>
      <c r="J25" s="73">
        <f t="shared" si="4"/>
        <v>19120216</v>
      </c>
      <c r="K25" s="73">
        <f t="shared" si="4"/>
        <v>111268</v>
      </c>
      <c r="L25" s="73">
        <f t="shared" si="4"/>
        <v>81464</v>
      </c>
      <c r="M25" s="73">
        <f t="shared" si="4"/>
        <v>11844</v>
      </c>
      <c r="N25" s="73">
        <f t="shared" si="4"/>
        <v>204576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19324792</v>
      </c>
      <c r="X25" s="73">
        <f t="shared" si="4"/>
        <v>33266440</v>
      </c>
      <c r="Y25" s="73">
        <f t="shared" si="4"/>
        <v>-13941648</v>
      </c>
      <c r="Z25" s="170">
        <f>+IF(X25&lt;&gt;0,+(Y25/X25)*100,0)</f>
        <v>-41.90904707567146</v>
      </c>
      <c r="AA25" s="168">
        <f>+AA5+AA9+AA15+AA19+AA24</f>
        <v>66532880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43235490</v>
      </c>
      <c r="D28" s="153">
        <f>SUM(D29:D31)</f>
        <v>0</v>
      </c>
      <c r="E28" s="154">
        <f t="shared" si="5"/>
        <v>42888396</v>
      </c>
      <c r="F28" s="100">
        <f t="shared" si="5"/>
        <v>42888396</v>
      </c>
      <c r="G28" s="100">
        <f t="shared" si="5"/>
        <v>3113874</v>
      </c>
      <c r="H28" s="100">
        <f t="shared" si="5"/>
        <v>3110435</v>
      </c>
      <c r="I28" s="100">
        <f t="shared" si="5"/>
        <v>3333186</v>
      </c>
      <c r="J28" s="100">
        <f t="shared" si="5"/>
        <v>9557495</v>
      </c>
      <c r="K28" s="100">
        <f t="shared" si="5"/>
        <v>3111981</v>
      </c>
      <c r="L28" s="100">
        <f t="shared" si="5"/>
        <v>4340540</v>
      </c>
      <c r="M28" s="100">
        <f t="shared" si="5"/>
        <v>3456592</v>
      </c>
      <c r="N28" s="100">
        <f t="shared" si="5"/>
        <v>10909113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20466608</v>
      </c>
      <c r="X28" s="100">
        <f t="shared" si="5"/>
        <v>21444199</v>
      </c>
      <c r="Y28" s="100">
        <f t="shared" si="5"/>
        <v>-977591</v>
      </c>
      <c r="Z28" s="137">
        <f>+IF(X28&lt;&gt;0,+(Y28/X28)*100,0)</f>
        <v>-4.558766685573101</v>
      </c>
      <c r="AA28" s="153">
        <f>SUM(AA29:AA31)</f>
        <v>42888396</v>
      </c>
    </row>
    <row r="29" spans="1:27" ht="13.5">
      <c r="A29" s="138" t="s">
        <v>75</v>
      </c>
      <c r="B29" s="136"/>
      <c r="C29" s="155">
        <v>12346449</v>
      </c>
      <c r="D29" s="155"/>
      <c r="E29" s="156">
        <v>9948088</v>
      </c>
      <c r="F29" s="60">
        <v>9948088</v>
      </c>
      <c r="G29" s="60">
        <v>1388400</v>
      </c>
      <c r="H29" s="60">
        <v>1119732</v>
      </c>
      <c r="I29" s="60">
        <v>949064</v>
      </c>
      <c r="J29" s="60">
        <v>3457196</v>
      </c>
      <c r="K29" s="60">
        <v>896612</v>
      </c>
      <c r="L29" s="60">
        <v>901322</v>
      </c>
      <c r="M29" s="60">
        <v>913234</v>
      </c>
      <c r="N29" s="60">
        <v>2711168</v>
      </c>
      <c r="O29" s="60"/>
      <c r="P29" s="60"/>
      <c r="Q29" s="60"/>
      <c r="R29" s="60"/>
      <c r="S29" s="60"/>
      <c r="T29" s="60"/>
      <c r="U29" s="60"/>
      <c r="V29" s="60"/>
      <c r="W29" s="60">
        <v>6168364</v>
      </c>
      <c r="X29" s="60">
        <v>4974044</v>
      </c>
      <c r="Y29" s="60">
        <v>1194320</v>
      </c>
      <c r="Z29" s="140">
        <v>24.01</v>
      </c>
      <c r="AA29" s="155">
        <v>9948088</v>
      </c>
    </row>
    <row r="30" spans="1:27" ht="13.5">
      <c r="A30" s="138" t="s">
        <v>76</v>
      </c>
      <c r="B30" s="136"/>
      <c r="C30" s="157">
        <v>10799278</v>
      </c>
      <c r="D30" s="157"/>
      <c r="E30" s="158">
        <v>13547699</v>
      </c>
      <c r="F30" s="159">
        <v>13547699</v>
      </c>
      <c r="G30" s="159">
        <v>553155</v>
      </c>
      <c r="H30" s="159">
        <v>628012</v>
      </c>
      <c r="I30" s="159">
        <v>884202</v>
      </c>
      <c r="J30" s="159">
        <v>2065369</v>
      </c>
      <c r="K30" s="159">
        <v>880921</v>
      </c>
      <c r="L30" s="159">
        <v>1457907</v>
      </c>
      <c r="M30" s="159">
        <v>1009356</v>
      </c>
      <c r="N30" s="159">
        <v>3348184</v>
      </c>
      <c r="O30" s="159"/>
      <c r="P30" s="159"/>
      <c r="Q30" s="159"/>
      <c r="R30" s="159"/>
      <c r="S30" s="159"/>
      <c r="T30" s="159"/>
      <c r="U30" s="159"/>
      <c r="V30" s="159"/>
      <c r="W30" s="159">
        <v>5413553</v>
      </c>
      <c r="X30" s="159">
        <v>6773850</v>
      </c>
      <c r="Y30" s="159">
        <v>-1360297</v>
      </c>
      <c r="Z30" s="141">
        <v>-20.08</v>
      </c>
      <c r="AA30" s="157">
        <v>13547699</v>
      </c>
    </row>
    <row r="31" spans="1:27" ht="13.5">
      <c r="A31" s="138" t="s">
        <v>77</v>
      </c>
      <c r="B31" s="136"/>
      <c r="C31" s="155">
        <v>20089763</v>
      </c>
      <c r="D31" s="155"/>
      <c r="E31" s="156">
        <v>19392609</v>
      </c>
      <c r="F31" s="60">
        <v>19392609</v>
      </c>
      <c r="G31" s="60">
        <v>1172319</v>
      </c>
      <c r="H31" s="60">
        <v>1362691</v>
      </c>
      <c r="I31" s="60">
        <v>1499920</v>
      </c>
      <c r="J31" s="60">
        <v>4034930</v>
      </c>
      <c r="K31" s="60">
        <v>1334448</v>
      </c>
      <c r="L31" s="60">
        <v>1981311</v>
      </c>
      <c r="M31" s="60">
        <v>1534002</v>
      </c>
      <c r="N31" s="60">
        <v>4849761</v>
      </c>
      <c r="O31" s="60"/>
      <c r="P31" s="60"/>
      <c r="Q31" s="60"/>
      <c r="R31" s="60"/>
      <c r="S31" s="60"/>
      <c r="T31" s="60"/>
      <c r="U31" s="60"/>
      <c r="V31" s="60"/>
      <c r="W31" s="60">
        <v>8884691</v>
      </c>
      <c r="X31" s="60">
        <v>9696305</v>
      </c>
      <c r="Y31" s="60">
        <v>-811614</v>
      </c>
      <c r="Z31" s="140">
        <v>-8.37</v>
      </c>
      <c r="AA31" s="155">
        <v>19392609</v>
      </c>
    </row>
    <row r="32" spans="1:27" ht="13.5">
      <c r="A32" s="135" t="s">
        <v>78</v>
      </c>
      <c r="B32" s="136"/>
      <c r="C32" s="153">
        <f aca="true" t="shared" si="6" ref="C32:Y32">SUM(C33:C37)</f>
        <v>11595206</v>
      </c>
      <c r="D32" s="153">
        <f>SUM(D33:D37)</f>
        <v>0</v>
      </c>
      <c r="E32" s="154">
        <f t="shared" si="6"/>
        <v>8549730</v>
      </c>
      <c r="F32" s="100">
        <f t="shared" si="6"/>
        <v>8549730</v>
      </c>
      <c r="G32" s="100">
        <f t="shared" si="6"/>
        <v>789717</v>
      </c>
      <c r="H32" s="100">
        <f t="shared" si="6"/>
        <v>785398</v>
      </c>
      <c r="I32" s="100">
        <f t="shared" si="6"/>
        <v>708963</v>
      </c>
      <c r="J32" s="100">
        <f t="shared" si="6"/>
        <v>2284078</v>
      </c>
      <c r="K32" s="100">
        <f t="shared" si="6"/>
        <v>734174</v>
      </c>
      <c r="L32" s="100">
        <f t="shared" si="6"/>
        <v>1323541</v>
      </c>
      <c r="M32" s="100">
        <f t="shared" si="6"/>
        <v>838421</v>
      </c>
      <c r="N32" s="100">
        <f t="shared" si="6"/>
        <v>2896136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5180214</v>
      </c>
      <c r="X32" s="100">
        <f t="shared" si="6"/>
        <v>4274865</v>
      </c>
      <c r="Y32" s="100">
        <f t="shared" si="6"/>
        <v>905349</v>
      </c>
      <c r="Z32" s="137">
        <f>+IF(X32&lt;&gt;0,+(Y32/X32)*100,0)</f>
        <v>21.178423178275803</v>
      </c>
      <c r="AA32" s="153">
        <f>SUM(AA33:AA37)</f>
        <v>8549730</v>
      </c>
    </row>
    <row r="33" spans="1:27" ht="13.5">
      <c r="A33" s="138" t="s">
        <v>79</v>
      </c>
      <c r="B33" s="136"/>
      <c r="C33" s="155">
        <v>6008315</v>
      </c>
      <c r="D33" s="155"/>
      <c r="E33" s="156">
        <v>1376286</v>
      </c>
      <c r="F33" s="60">
        <v>1376286</v>
      </c>
      <c r="G33" s="60">
        <v>101662</v>
      </c>
      <c r="H33" s="60">
        <v>96525</v>
      </c>
      <c r="I33" s="60">
        <v>82330</v>
      </c>
      <c r="J33" s="60">
        <v>280517</v>
      </c>
      <c r="K33" s="60">
        <v>119590</v>
      </c>
      <c r="L33" s="60">
        <v>307265</v>
      </c>
      <c r="M33" s="60">
        <v>188091</v>
      </c>
      <c r="N33" s="60">
        <v>614946</v>
      </c>
      <c r="O33" s="60"/>
      <c r="P33" s="60"/>
      <c r="Q33" s="60"/>
      <c r="R33" s="60"/>
      <c r="S33" s="60"/>
      <c r="T33" s="60"/>
      <c r="U33" s="60"/>
      <c r="V33" s="60"/>
      <c r="W33" s="60">
        <v>895463</v>
      </c>
      <c r="X33" s="60">
        <v>688143</v>
      </c>
      <c r="Y33" s="60">
        <v>207320</v>
      </c>
      <c r="Z33" s="140">
        <v>30.13</v>
      </c>
      <c r="AA33" s="155">
        <v>1376286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1680641</v>
      </c>
      <c r="D35" s="155"/>
      <c r="E35" s="156">
        <v>2947650</v>
      </c>
      <c r="F35" s="60">
        <v>2947650</v>
      </c>
      <c r="G35" s="60">
        <v>340405</v>
      </c>
      <c r="H35" s="60">
        <v>291665</v>
      </c>
      <c r="I35" s="60">
        <v>283435</v>
      </c>
      <c r="J35" s="60">
        <v>915505</v>
      </c>
      <c r="K35" s="60">
        <v>268787</v>
      </c>
      <c r="L35" s="60">
        <v>450623</v>
      </c>
      <c r="M35" s="60">
        <v>303087</v>
      </c>
      <c r="N35" s="60">
        <v>1022497</v>
      </c>
      <c r="O35" s="60"/>
      <c r="P35" s="60"/>
      <c r="Q35" s="60"/>
      <c r="R35" s="60"/>
      <c r="S35" s="60"/>
      <c r="T35" s="60"/>
      <c r="U35" s="60"/>
      <c r="V35" s="60"/>
      <c r="W35" s="60">
        <v>1938002</v>
      </c>
      <c r="X35" s="60">
        <v>1473825</v>
      </c>
      <c r="Y35" s="60">
        <v>464177</v>
      </c>
      <c r="Z35" s="140">
        <v>31.49</v>
      </c>
      <c r="AA35" s="155">
        <v>2947650</v>
      </c>
    </row>
    <row r="36" spans="1:27" ht="13.5">
      <c r="A36" s="138" t="s">
        <v>82</v>
      </c>
      <c r="B36" s="136"/>
      <c r="C36" s="155">
        <v>1958352</v>
      </c>
      <c r="D36" s="155"/>
      <c r="E36" s="156">
        <v>1336114</v>
      </c>
      <c r="F36" s="60">
        <v>1336114</v>
      </c>
      <c r="G36" s="60">
        <v>139117</v>
      </c>
      <c r="H36" s="60">
        <v>165410</v>
      </c>
      <c r="I36" s="60">
        <v>139647</v>
      </c>
      <c r="J36" s="60">
        <v>444174</v>
      </c>
      <c r="K36" s="60">
        <v>140639</v>
      </c>
      <c r="L36" s="60">
        <v>247452</v>
      </c>
      <c r="M36" s="60">
        <v>149887</v>
      </c>
      <c r="N36" s="60">
        <v>537978</v>
      </c>
      <c r="O36" s="60"/>
      <c r="P36" s="60"/>
      <c r="Q36" s="60"/>
      <c r="R36" s="60"/>
      <c r="S36" s="60"/>
      <c r="T36" s="60"/>
      <c r="U36" s="60"/>
      <c r="V36" s="60"/>
      <c r="W36" s="60">
        <v>982152</v>
      </c>
      <c r="X36" s="60">
        <v>668057</v>
      </c>
      <c r="Y36" s="60">
        <v>314095</v>
      </c>
      <c r="Z36" s="140">
        <v>47.02</v>
      </c>
      <c r="AA36" s="155">
        <v>1336114</v>
      </c>
    </row>
    <row r="37" spans="1:27" ht="13.5">
      <c r="A37" s="138" t="s">
        <v>83</v>
      </c>
      <c r="B37" s="136"/>
      <c r="C37" s="157">
        <v>1947898</v>
      </c>
      <c r="D37" s="157"/>
      <c r="E37" s="158">
        <v>2889680</v>
      </c>
      <c r="F37" s="159">
        <v>2889680</v>
      </c>
      <c r="G37" s="159">
        <v>208533</v>
      </c>
      <c r="H37" s="159">
        <v>231798</v>
      </c>
      <c r="I37" s="159">
        <v>203551</v>
      </c>
      <c r="J37" s="159">
        <v>643882</v>
      </c>
      <c r="K37" s="159">
        <v>205158</v>
      </c>
      <c r="L37" s="159">
        <v>318201</v>
      </c>
      <c r="M37" s="159">
        <v>197356</v>
      </c>
      <c r="N37" s="159">
        <v>720715</v>
      </c>
      <c r="O37" s="159"/>
      <c r="P37" s="159"/>
      <c r="Q37" s="159"/>
      <c r="R37" s="159"/>
      <c r="S37" s="159"/>
      <c r="T37" s="159"/>
      <c r="U37" s="159"/>
      <c r="V37" s="159"/>
      <c r="W37" s="159">
        <v>1364597</v>
      </c>
      <c r="X37" s="159">
        <v>1444840</v>
      </c>
      <c r="Y37" s="159">
        <v>-80243</v>
      </c>
      <c r="Z37" s="141">
        <v>-5.55</v>
      </c>
      <c r="AA37" s="157">
        <v>2889680</v>
      </c>
    </row>
    <row r="38" spans="1:27" ht="13.5">
      <c r="A38" s="135" t="s">
        <v>84</v>
      </c>
      <c r="B38" s="142"/>
      <c r="C38" s="153">
        <f aca="true" t="shared" si="7" ref="C38:Y38">SUM(C39:C41)</f>
        <v>3109600</v>
      </c>
      <c r="D38" s="153">
        <f>SUM(D39:D41)</f>
        <v>0</v>
      </c>
      <c r="E38" s="154">
        <f t="shared" si="7"/>
        <v>2594433</v>
      </c>
      <c r="F38" s="100">
        <f t="shared" si="7"/>
        <v>2594433</v>
      </c>
      <c r="G38" s="100">
        <f t="shared" si="7"/>
        <v>207888</v>
      </c>
      <c r="H38" s="100">
        <f t="shared" si="7"/>
        <v>176376</v>
      </c>
      <c r="I38" s="100">
        <f t="shared" si="7"/>
        <v>176795</v>
      </c>
      <c r="J38" s="100">
        <f t="shared" si="7"/>
        <v>561059</v>
      </c>
      <c r="K38" s="100">
        <f t="shared" si="7"/>
        <v>180900</v>
      </c>
      <c r="L38" s="100">
        <f t="shared" si="7"/>
        <v>294874</v>
      </c>
      <c r="M38" s="100">
        <f t="shared" si="7"/>
        <v>303963</v>
      </c>
      <c r="N38" s="100">
        <f t="shared" si="7"/>
        <v>779737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1340796</v>
      </c>
      <c r="X38" s="100">
        <f t="shared" si="7"/>
        <v>1297217</v>
      </c>
      <c r="Y38" s="100">
        <f t="shared" si="7"/>
        <v>43579</v>
      </c>
      <c r="Z38" s="137">
        <f>+IF(X38&lt;&gt;0,+(Y38/X38)*100,0)</f>
        <v>3.359422517589578</v>
      </c>
      <c r="AA38" s="153">
        <f>SUM(AA39:AA41)</f>
        <v>2594433</v>
      </c>
    </row>
    <row r="39" spans="1:27" ht="13.5">
      <c r="A39" s="138" t="s">
        <v>85</v>
      </c>
      <c r="B39" s="136"/>
      <c r="C39" s="155">
        <v>3109600</v>
      </c>
      <c r="D39" s="155"/>
      <c r="E39" s="156">
        <v>2594433</v>
      </c>
      <c r="F39" s="60">
        <v>2594433</v>
      </c>
      <c r="G39" s="60">
        <v>207888</v>
      </c>
      <c r="H39" s="60">
        <v>176376</v>
      </c>
      <c r="I39" s="60">
        <v>176795</v>
      </c>
      <c r="J39" s="60">
        <v>561059</v>
      </c>
      <c r="K39" s="60">
        <v>180900</v>
      </c>
      <c r="L39" s="60">
        <v>294874</v>
      </c>
      <c r="M39" s="60">
        <v>303963</v>
      </c>
      <c r="N39" s="60">
        <v>779737</v>
      </c>
      <c r="O39" s="60"/>
      <c r="P39" s="60"/>
      <c r="Q39" s="60"/>
      <c r="R39" s="60"/>
      <c r="S39" s="60"/>
      <c r="T39" s="60"/>
      <c r="U39" s="60"/>
      <c r="V39" s="60"/>
      <c r="W39" s="60">
        <v>1340796</v>
      </c>
      <c r="X39" s="60">
        <v>1297217</v>
      </c>
      <c r="Y39" s="60">
        <v>43579</v>
      </c>
      <c r="Z39" s="140">
        <v>3.36</v>
      </c>
      <c r="AA39" s="155">
        <v>2594433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635153</v>
      </c>
      <c r="D47" s="153"/>
      <c r="E47" s="154">
        <v>715311</v>
      </c>
      <c r="F47" s="100">
        <v>715311</v>
      </c>
      <c r="G47" s="100">
        <v>32389</v>
      </c>
      <c r="H47" s="100">
        <v>127241</v>
      </c>
      <c r="I47" s="100">
        <v>38001</v>
      </c>
      <c r="J47" s="100">
        <v>197631</v>
      </c>
      <c r="K47" s="100">
        <v>35599</v>
      </c>
      <c r="L47" s="100">
        <v>53287</v>
      </c>
      <c r="M47" s="100">
        <v>46854</v>
      </c>
      <c r="N47" s="100">
        <v>135740</v>
      </c>
      <c r="O47" s="100"/>
      <c r="P47" s="100"/>
      <c r="Q47" s="100"/>
      <c r="R47" s="100"/>
      <c r="S47" s="100"/>
      <c r="T47" s="100"/>
      <c r="U47" s="100"/>
      <c r="V47" s="100"/>
      <c r="W47" s="100">
        <v>333371</v>
      </c>
      <c r="X47" s="100">
        <v>357656</v>
      </c>
      <c r="Y47" s="100">
        <v>-24285</v>
      </c>
      <c r="Z47" s="137">
        <v>-6.79</v>
      </c>
      <c r="AA47" s="153">
        <v>715311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58575449</v>
      </c>
      <c r="D48" s="168">
        <f>+D28+D32+D38+D42+D47</f>
        <v>0</v>
      </c>
      <c r="E48" s="169">
        <f t="shared" si="9"/>
        <v>54747870</v>
      </c>
      <c r="F48" s="73">
        <f t="shared" si="9"/>
        <v>54747870</v>
      </c>
      <c r="G48" s="73">
        <f t="shared" si="9"/>
        <v>4143868</v>
      </c>
      <c r="H48" s="73">
        <f t="shared" si="9"/>
        <v>4199450</v>
      </c>
      <c r="I48" s="73">
        <f t="shared" si="9"/>
        <v>4256945</v>
      </c>
      <c r="J48" s="73">
        <f t="shared" si="9"/>
        <v>12600263</v>
      </c>
      <c r="K48" s="73">
        <f t="shared" si="9"/>
        <v>4062654</v>
      </c>
      <c r="L48" s="73">
        <f t="shared" si="9"/>
        <v>6012242</v>
      </c>
      <c r="M48" s="73">
        <f t="shared" si="9"/>
        <v>4645830</v>
      </c>
      <c r="N48" s="73">
        <f t="shared" si="9"/>
        <v>14720726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27320989</v>
      </c>
      <c r="X48" s="73">
        <f t="shared" si="9"/>
        <v>27373937</v>
      </c>
      <c r="Y48" s="73">
        <f t="shared" si="9"/>
        <v>-52948</v>
      </c>
      <c r="Z48" s="170">
        <f>+IF(X48&lt;&gt;0,+(Y48/X48)*100,0)</f>
        <v>-0.1934248624887242</v>
      </c>
      <c r="AA48" s="168">
        <f>+AA28+AA32+AA38+AA42+AA47</f>
        <v>54747870</v>
      </c>
    </row>
    <row r="49" spans="1:27" ht="13.5">
      <c r="A49" s="148" t="s">
        <v>49</v>
      </c>
      <c r="B49" s="149"/>
      <c r="C49" s="171">
        <f aca="true" t="shared" si="10" ref="C49:Y49">+C25-C48</f>
        <v>3278435</v>
      </c>
      <c r="D49" s="171">
        <f>+D25-D48</f>
        <v>0</v>
      </c>
      <c r="E49" s="172">
        <f t="shared" si="10"/>
        <v>11785010</v>
      </c>
      <c r="F49" s="173">
        <f t="shared" si="10"/>
        <v>11785010</v>
      </c>
      <c r="G49" s="173">
        <f t="shared" si="10"/>
        <v>14884690</v>
      </c>
      <c r="H49" s="173">
        <f t="shared" si="10"/>
        <v>-4163188</v>
      </c>
      <c r="I49" s="173">
        <f t="shared" si="10"/>
        <v>-4201549</v>
      </c>
      <c r="J49" s="173">
        <f t="shared" si="10"/>
        <v>6519953</v>
      </c>
      <c r="K49" s="173">
        <f t="shared" si="10"/>
        <v>-3951386</v>
      </c>
      <c r="L49" s="173">
        <f t="shared" si="10"/>
        <v>-5930778</v>
      </c>
      <c r="M49" s="173">
        <f t="shared" si="10"/>
        <v>-4633986</v>
      </c>
      <c r="N49" s="173">
        <f t="shared" si="10"/>
        <v>-14516150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-7996197</v>
      </c>
      <c r="X49" s="173">
        <f>IF(F25=F48,0,X25-X48)</f>
        <v>5892503</v>
      </c>
      <c r="Y49" s="173">
        <f t="shared" si="10"/>
        <v>-13888700</v>
      </c>
      <c r="Z49" s="174">
        <f>+IF(X49&lt;&gt;0,+(Y49/X49)*100,0)</f>
        <v>-235.7011952306176</v>
      </c>
      <c r="AA49" s="171">
        <f>+AA25-AA48</f>
        <v>11785010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141070</v>
      </c>
      <c r="D12" s="155">
        <v>0</v>
      </c>
      <c r="E12" s="156">
        <v>50000</v>
      </c>
      <c r="F12" s="60">
        <v>50000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25000</v>
      </c>
      <c r="Y12" s="60">
        <v>-25000</v>
      </c>
      <c r="Z12" s="140">
        <v>-100</v>
      </c>
      <c r="AA12" s="155">
        <v>50000</v>
      </c>
    </row>
    <row r="13" spans="1:27" ht="13.5">
      <c r="A13" s="181" t="s">
        <v>109</v>
      </c>
      <c r="B13" s="185"/>
      <c r="C13" s="155">
        <v>300287</v>
      </c>
      <c r="D13" s="155">
        <v>0</v>
      </c>
      <c r="E13" s="156">
        <v>175000</v>
      </c>
      <c r="F13" s="60">
        <v>175000</v>
      </c>
      <c r="G13" s="60">
        <v>21658</v>
      </c>
      <c r="H13" s="60">
        <v>16187</v>
      </c>
      <c r="I13" s="60">
        <v>38970</v>
      </c>
      <c r="J13" s="60">
        <v>76815</v>
      </c>
      <c r="K13" s="60">
        <v>40289</v>
      </c>
      <c r="L13" s="60">
        <v>65653</v>
      </c>
      <c r="M13" s="60">
        <v>5928</v>
      </c>
      <c r="N13" s="60">
        <v>111870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188685</v>
      </c>
      <c r="X13" s="60">
        <v>87500</v>
      </c>
      <c r="Y13" s="60">
        <v>101185</v>
      </c>
      <c r="Z13" s="140">
        <v>115.64</v>
      </c>
      <c r="AA13" s="155">
        <v>175000</v>
      </c>
    </row>
    <row r="14" spans="1:27" ht="13.5">
      <c r="A14" s="181" t="s">
        <v>110</v>
      </c>
      <c r="B14" s="185"/>
      <c r="C14" s="155">
        <v>5279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45140000</v>
      </c>
      <c r="D19" s="155">
        <v>0</v>
      </c>
      <c r="E19" s="156">
        <v>47723000</v>
      </c>
      <c r="F19" s="60">
        <v>47723000</v>
      </c>
      <c r="G19" s="60">
        <v>18743000</v>
      </c>
      <c r="H19" s="60">
        <v>0</v>
      </c>
      <c r="I19" s="60">
        <v>0</v>
      </c>
      <c r="J19" s="60">
        <v>18743000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18743000</v>
      </c>
      <c r="X19" s="60">
        <v>23861500</v>
      </c>
      <c r="Y19" s="60">
        <v>-5118500</v>
      </c>
      <c r="Z19" s="140">
        <v>-21.45</v>
      </c>
      <c r="AA19" s="155">
        <v>47723000</v>
      </c>
    </row>
    <row r="20" spans="1:27" ht="13.5">
      <c r="A20" s="181" t="s">
        <v>35</v>
      </c>
      <c r="B20" s="185"/>
      <c r="C20" s="155">
        <v>2516745</v>
      </c>
      <c r="D20" s="155">
        <v>0</v>
      </c>
      <c r="E20" s="156">
        <v>9309880</v>
      </c>
      <c r="F20" s="54">
        <v>9309880</v>
      </c>
      <c r="G20" s="54">
        <v>263900</v>
      </c>
      <c r="H20" s="54">
        <v>20075</v>
      </c>
      <c r="I20" s="54">
        <v>16426</v>
      </c>
      <c r="J20" s="54">
        <v>300401</v>
      </c>
      <c r="K20" s="54">
        <v>70979</v>
      </c>
      <c r="L20" s="54">
        <v>15811</v>
      </c>
      <c r="M20" s="54">
        <v>5916</v>
      </c>
      <c r="N20" s="54">
        <v>92706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393107</v>
      </c>
      <c r="X20" s="54">
        <v>4654940</v>
      </c>
      <c r="Y20" s="54">
        <v>-4261833</v>
      </c>
      <c r="Z20" s="184">
        <v>-91.56</v>
      </c>
      <c r="AA20" s="130">
        <v>9309880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575000</v>
      </c>
      <c r="F21" s="60">
        <v>575000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287500</v>
      </c>
      <c r="Y21" s="60">
        <v>-287500</v>
      </c>
      <c r="Z21" s="140">
        <v>-100</v>
      </c>
      <c r="AA21" s="155">
        <v>575000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48103381</v>
      </c>
      <c r="D22" s="188">
        <f>SUM(D5:D21)</f>
        <v>0</v>
      </c>
      <c r="E22" s="189">
        <f t="shared" si="0"/>
        <v>57832880</v>
      </c>
      <c r="F22" s="190">
        <f t="shared" si="0"/>
        <v>57832880</v>
      </c>
      <c r="G22" s="190">
        <f t="shared" si="0"/>
        <v>19028558</v>
      </c>
      <c r="H22" s="190">
        <f t="shared" si="0"/>
        <v>36262</v>
      </c>
      <c r="I22" s="190">
        <f t="shared" si="0"/>
        <v>55396</v>
      </c>
      <c r="J22" s="190">
        <f t="shared" si="0"/>
        <v>19120216</v>
      </c>
      <c r="K22" s="190">
        <f t="shared" si="0"/>
        <v>111268</v>
      </c>
      <c r="L22" s="190">
        <f t="shared" si="0"/>
        <v>81464</v>
      </c>
      <c r="M22" s="190">
        <f t="shared" si="0"/>
        <v>11844</v>
      </c>
      <c r="N22" s="190">
        <f t="shared" si="0"/>
        <v>204576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19324792</v>
      </c>
      <c r="X22" s="190">
        <f t="shared" si="0"/>
        <v>28916440</v>
      </c>
      <c r="Y22" s="190">
        <f t="shared" si="0"/>
        <v>-9591648</v>
      </c>
      <c r="Z22" s="191">
        <f>+IF(X22&lt;&gt;0,+(Y22/X22)*100,0)</f>
        <v>-33.1702242738041</v>
      </c>
      <c r="AA22" s="188">
        <f>SUM(AA5:AA21)</f>
        <v>57832880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34176989</v>
      </c>
      <c r="D25" s="155">
        <v>0</v>
      </c>
      <c r="E25" s="156">
        <v>36954063</v>
      </c>
      <c r="F25" s="60">
        <v>36954063</v>
      </c>
      <c r="G25" s="60">
        <v>2732464</v>
      </c>
      <c r="H25" s="60">
        <v>2652230</v>
      </c>
      <c r="I25" s="60">
        <v>2610088</v>
      </c>
      <c r="J25" s="60">
        <v>7994782</v>
      </c>
      <c r="K25" s="60">
        <v>2777581</v>
      </c>
      <c r="L25" s="60">
        <v>4603435</v>
      </c>
      <c r="M25" s="60">
        <v>2825603</v>
      </c>
      <c r="N25" s="60">
        <v>10206619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18201401</v>
      </c>
      <c r="X25" s="60">
        <v>18477032</v>
      </c>
      <c r="Y25" s="60">
        <v>-275631</v>
      </c>
      <c r="Z25" s="140">
        <v>-1.49</v>
      </c>
      <c r="AA25" s="155">
        <v>36954063</v>
      </c>
    </row>
    <row r="26" spans="1:27" ht="13.5">
      <c r="A26" s="183" t="s">
        <v>38</v>
      </c>
      <c r="B26" s="182"/>
      <c r="C26" s="155">
        <v>2909505</v>
      </c>
      <c r="D26" s="155">
        <v>0</v>
      </c>
      <c r="E26" s="156">
        <v>3635693</v>
      </c>
      <c r="F26" s="60">
        <v>3635693</v>
      </c>
      <c r="G26" s="60">
        <v>262505</v>
      </c>
      <c r="H26" s="60">
        <v>250204</v>
      </c>
      <c r="I26" s="60">
        <v>250439</v>
      </c>
      <c r="J26" s="60">
        <v>763148</v>
      </c>
      <c r="K26" s="60">
        <v>251906</v>
      </c>
      <c r="L26" s="60">
        <v>265469</v>
      </c>
      <c r="M26" s="60">
        <v>251745</v>
      </c>
      <c r="N26" s="60">
        <v>769120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1532268</v>
      </c>
      <c r="X26" s="60">
        <v>1817847</v>
      </c>
      <c r="Y26" s="60">
        <v>-285579</v>
      </c>
      <c r="Z26" s="140">
        <v>-15.71</v>
      </c>
      <c r="AA26" s="155">
        <v>3635693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1515548</v>
      </c>
      <c r="D28" s="155">
        <v>0</v>
      </c>
      <c r="E28" s="156">
        <v>1153747</v>
      </c>
      <c r="F28" s="60">
        <v>1153747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576874</v>
      </c>
      <c r="Y28" s="60">
        <v>-576874</v>
      </c>
      <c r="Z28" s="140">
        <v>-100</v>
      </c>
      <c r="AA28" s="155">
        <v>1153747</v>
      </c>
    </row>
    <row r="29" spans="1:27" ht="13.5">
      <c r="A29" s="183" t="s">
        <v>40</v>
      </c>
      <c r="B29" s="182"/>
      <c r="C29" s="155">
        <v>325887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39858</v>
      </c>
      <c r="J29" s="60">
        <v>39858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39858</v>
      </c>
      <c r="X29" s="60">
        <v>0</v>
      </c>
      <c r="Y29" s="60">
        <v>39858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537528</v>
      </c>
      <c r="D31" s="155">
        <v>0</v>
      </c>
      <c r="E31" s="156">
        <v>1353000</v>
      </c>
      <c r="F31" s="60">
        <v>1353000</v>
      </c>
      <c r="G31" s="60">
        <v>45277</v>
      </c>
      <c r="H31" s="60">
        <v>90688</v>
      </c>
      <c r="I31" s="60">
        <v>69904</v>
      </c>
      <c r="J31" s="60">
        <v>205869</v>
      </c>
      <c r="K31" s="60">
        <v>54897</v>
      </c>
      <c r="L31" s="60">
        <v>2536</v>
      </c>
      <c r="M31" s="60">
        <v>127837</v>
      </c>
      <c r="N31" s="60">
        <v>185270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391139</v>
      </c>
      <c r="X31" s="60">
        <v>676500</v>
      </c>
      <c r="Y31" s="60">
        <v>-285361</v>
      </c>
      <c r="Z31" s="140">
        <v>-42.18</v>
      </c>
      <c r="AA31" s="155">
        <v>1353000</v>
      </c>
    </row>
    <row r="32" spans="1:27" ht="13.5">
      <c r="A32" s="183" t="s">
        <v>121</v>
      </c>
      <c r="B32" s="182"/>
      <c r="C32" s="155">
        <v>1157420</v>
      </c>
      <c r="D32" s="155">
        <v>0</v>
      </c>
      <c r="E32" s="156">
        <v>0</v>
      </c>
      <c r="F32" s="60">
        <v>0</v>
      </c>
      <c r="G32" s="60">
        <v>101829</v>
      </c>
      <c r="H32" s="60">
        <v>94008</v>
      </c>
      <c r="I32" s="60">
        <v>0</v>
      </c>
      <c r="J32" s="60">
        <v>195837</v>
      </c>
      <c r="K32" s="60">
        <v>0</v>
      </c>
      <c r="L32" s="60">
        <v>76676</v>
      </c>
      <c r="M32" s="60">
        <v>0</v>
      </c>
      <c r="N32" s="60">
        <v>76676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272513</v>
      </c>
      <c r="X32" s="60">
        <v>0</v>
      </c>
      <c r="Y32" s="60">
        <v>272513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3544561</v>
      </c>
      <c r="D33" s="155">
        <v>0</v>
      </c>
      <c r="E33" s="156">
        <v>0</v>
      </c>
      <c r="F33" s="60">
        <v>0</v>
      </c>
      <c r="G33" s="60">
        <v>74794</v>
      </c>
      <c r="H33" s="60">
        <v>181559</v>
      </c>
      <c r="I33" s="60">
        <v>0</v>
      </c>
      <c r="J33" s="60">
        <v>256353</v>
      </c>
      <c r="K33" s="60">
        <v>0</v>
      </c>
      <c r="L33" s="60">
        <v>192188</v>
      </c>
      <c r="M33" s="60">
        <v>0</v>
      </c>
      <c r="N33" s="60">
        <v>192188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448541</v>
      </c>
      <c r="X33" s="60">
        <v>0</v>
      </c>
      <c r="Y33" s="60">
        <v>448541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12571025</v>
      </c>
      <c r="D34" s="155">
        <v>0</v>
      </c>
      <c r="E34" s="156">
        <v>11651367</v>
      </c>
      <c r="F34" s="60">
        <v>11651367</v>
      </c>
      <c r="G34" s="60">
        <v>926999</v>
      </c>
      <c r="H34" s="60">
        <v>930761</v>
      </c>
      <c r="I34" s="60">
        <v>1286656</v>
      </c>
      <c r="J34" s="60">
        <v>3144416</v>
      </c>
      <c r="K34" s="60">
        <v>978270</v>
      </c>
      <c r="L34" s="60">
        <v>871938</v>
      </c>
      <c r="M34" s="60">
        <v>1440645</v>
      </c>
      <c r="N34" s="60">
        <v>3290853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6435269</v>
      </c>
      <c r="X34" s="60">
        <v>5825684</v>
      </c>
      <c r="Y34" s="60">
        <v>609585</v>
      </c>
      <c r="Z34" s="140">
        <v>10.46</v>
      </c>
      <c r="AA34" s="155">
        <v>11651367</v>
      </c>
    </row>
    <row r="35" spans="1:27" ht="13.5">
      <c r="A35" s="181" t="s">
        <v>122</v>
      </c>
      <c r="B35" s="185"/>
      <c r="C35" s="155">
        <v>1836986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58575449</v>
      </c>
      <c r="D36" s="188">
        <f>SUM(D25:D35)</f>
        <v>0</v>
      </c>
      <c r="E36" s="189">
        <f t="shared" si="1"/>
        <v>54747870</v>
      </c>
      <c r="F36" s="190">
        <f t="shared" si="1"/>
        <v>54747870</v>
      </c>
      <c r="G36" s="190">
        <f t="shared" si="1"/>
        <v>4143868</v>
      </c>
      <c r="H36" s="190">
        <f t="shared" si="1"/>
        <v>4199450</v>
      </c>
      <c r="I36" s="190">
        <f t="shared" si="1"/>
        <v>4256945</v>
      </c>
      <c r="J36" s="190">
        <f t="shared" si="1"/>
        <v>12600263</v>
      </c>
      <c r="K36" s="190">
        <f t="shared" si="1"/>
        <v>4062654</v>
      </c>
      <c r="L36" s="190">
        <f t="shared" si="1"/>
        <v>6012242</v>
      </c>
      <c r="M36" s="190">
        <f t="shared" si="1"/>
        <v>4645830</v>
      </c>
      <c r="N36" s="190">
        <f t="shared" si="1"/>
        <v>14720726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27320989</v>
      </c>
      <c r="X36" s="190">
        <f t="shared" si="1"/>
        <v>27373937</v>
      </c>
      <c r="Y36" s="190">
        <f t="shared" si="1"/>
        <v>-52948</v>
      </c>
      <c r="Z36" s="191">
        <f>+IF(X36&lt;&gt;0,+(Y36/X36)*100,0)</f>
        <v>-0.1934248624887242</v>
      </c>
      <c r="AA36" s="188">
        <f>SUM(AA25:AA35)</f>
        <v>54747870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-10472068</v>
      </c>
      <c r="D38" s="199">
        <f>+D22-D36</f>
        <v>0</v>
      </c>
      <c r="E38" s="200">
        <f t="shared" si="2"/>
        <v>3085010</v>
      </c>
      <c r="F38" s="106">
        <f t="shared" si="2"/>
        <v>3085010</v>
      </c>
      <c r="G38" s="106">
        <f t="shared" si="2"/>
        <v>14884690</v>
      </c>
      <c r="H38" s="106">
        <f t="shared" si="2"/>
        <v>-4163188</v>
      </c>
      <c r="I38" s="106">
        <f t="shared" si="2"/>
        <v>-4201549</v>
      </c>
      <c r="J38" s="106">
        <f t="shared" si="2"/>
        <v>6519953</v>
      </c>
      <c r="K38" s="106">
        <f t="shared" si="2"/>
        <v>-3951386</v>
      </c>
      <c r="L38" s="106">
        <f t="shared" si="2"/>
        <v>-5930778</v>
      </c>
      <c r="M38" s="106">
        <f t="shared" si="2"/>
        <v>-4633986</v>
      </c>
      <c r="N38" s="106">
        <f t="shared" si="2"/>
        <v>-14516150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-7996197</v>
      </c>
      <c r="X38" s="106">
        <f>IF(F22=F36,0,X22-X36)</f>
        <v>1542503</v>
      </c>
      <c r="Y38" s="106">
        <f t="shared" si="2"/>
        <v>-9538700</v>
      </c>
      <c r="Z38" s="201">
        <f>+IF(X38&lt;&gt;0,+(Y38/X38)*100,0)</f>
        <v>-618.3910177160109</v>
      </c>
      <c r="AA38" s="199">
        <f>+AA22-AA36</f>
        <v>3085010</v>
      </c>
    </row>
    <row r="39" spans="1:27" ht="13.5">
      <c r="A39" s="181" t="s">
        <v>46</v>
      </c>
      <c r="B39" s="185"/>
      <c r="C39" s="155">
        <v>13750503</v>
      </c>
      <c r="D39" s="155">
        <v>0</v>
      </c>
      <c r="E39" s="156">
        <v>8700000</v>
      </c>
      <c r="F39" s="60">
        <v>8700000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4350000</v>
      </c>
      <c r="Y39" s="60">
        <v>-4350000</v>
      </c>
      <c r="Z39" s="140">
        <v>-100</v>
      </c>
      <c r="AA39" s="155">
        <v>8700000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3278435</v>
      </c>
      <c r="D42" s="206">
        <f>SUM(D38:D41)</f>
        <v>0</v>
      </c>
      <c r="E42" s="207">
        <f t="shared" si="3"/>
        <v>11785010</v>
      </c>
      <c r="F42" s="88">
        <f t="shared" si="3"/>
        <v>11785010</v>
      </c>
      <c r="G42" s="88">
        <f t="shared" si="3"/>
        <v>14884690</v>
      </c>
      <c r="H42" s="88">
        <f t="shared" si="3"/>
        <v>-4163188</v>
      </c>
      <c r="I42" s="88">
        <f t="shared" si="3"/>
        <v>-4201549</v>
      </c>
      <c r="J42" s="88">
        <f t="shared" si="3"/>
        <v>6519953</v>
      </c>
      <c r="K42" s="88">
        <f t="shared" si="3"/>
        <v>-3951386</v>
      </c>
      <c r="L42" s="88">
        <f t="shared" si="3"/>
        <v>-5930778</v>
      </c>
      <c r="M42" s="88">
        <f t="shared" si="3"/>
        <v>-4633986</v>
      </c>
      <c r="N42" s="88">
        <f t="shared" si="3"/>
        <v>-14516150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-7996197</v>
      </c>
      <c r="X42" s="88">
        <f t="shared" si="3"/>
        <v>5892503</v>
      </c>
      <c r="Y42" s="88">
        <f t="shared" si="3"/>
        <v>-13888700</v>
      </c>
      <c r="Z42" s="208">
        <f>+IF(X42&lt;&gt;0,+(Y42/X42)*100,0)</f>
        <v>-235.7011952306176</v>
      </c>
      <c r="AA42" s="206">
        <f>SUM(AA38:AA41)</f>
        <v>11785010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3278435</v>
      </c>
      <c r="D44" s="210">
        <f>+D42-D43</f>
        <v>0</v>
      </c>
      <c r="E44" s="211">
        <f t="shared" si="4"/>
        <v>11785010</v>
      </c>
      <c r="F44" s="77">
        <f t="shared" si="4"/>
        <v>11785010</v>
      </c>
      <c r="G44" s="77">
        <f t="shared" si="4"/>
        <v>14884690</v>
      </c>
      <c r="H44" s="77">
        <f t="shared" si="4"/>
        <v>-4163188</v>
      </c>
      <c r="I44" s="77">
        <f t="shared" si="4"/>
        <v>-4201549</v>
      </c>
      <c r="J44" s="77">
        <f t="shared" si="4"/>
        <v>6519953</v>
      </c>
      <c r="K44" s="77">
        <f t="shared" si="4"/>
        <v>-3951386</v>
      </c>
      <c r="L44" s="77">
        <f t="shared" si="4"/>
        <v>-5930778</v>
      </c>
      <c r="M44" s="77">
        <f t="shared" si="4"/>
        <v>-4633986</v>
      </c>
      <c r="N44" s="77">
        <f t="shared" si="4"/>
        <v>-14516150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-7996197</v>
      </c>
      <c r="X44" s="77">
        <f t="shared" si="4"/>
        <v>5892503</v>
      </c>
      <c r="Y44" s="77">
        <f t="shared" si="4"/>
        <v>-13888700</v>
      </c>
      <c r="Z44" s="212">
        <f>+IF(X44&lt;&gt;0,+(Y44/X44)*100,0)</f>
        <v>-235.7011952306176</v>
      </c>
      <c r="AA44" s="210">
        <f>+AA42-AA43</f>
        <v>11785010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3278435</v>
      </c>
      <c r="D46" s="206">
        <f>SUM(D44:D45)</f>
        <v>0</v>
      </c>
      <c r="E46" s="207">
        <f t="shared" si="5"/>
        <v>11785010</v>
      </c>
      <c r="F46" s="88">
        <f t="shared" si="5"/>
        <v>11785010</v>
      </c>
      <c r="G46" s="88">
        <f t="shared" si="5"/>
        <v>14884690</v>
      </c>
      <c r="H46" s="88">
        <f t="shared" si="5"/>
        <v>-4163188</v>
      </c>
      <c r="I46" s="88">
        <f t="shared" si="5"/>
        <v>-4201549</v>
      </c>
      <c r="J46" s="88">
        <f t="shared" si="5"/>
        <v>6519953</v>
      </c>
      <c r="K46" s="88">
        <f t="shared" si="5"/>
        <v>-3951386</v>
      </c>
      <c r="L46" s="88">
        <f t="shared" si="5"/>
        <v>-5930778</v>
      </c>
      <c r="M46" s="88">
        <f t="shared" si="5"/>
        <v>-4633986</v>
      </c>
      <c r="N46" s="88">
        <f t="shared" si="5"/>
        <v>-14516150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-7996197</v>
      </c>
      <c r="X46" s="88">
        <f t="shared" si="5"/>
        <v>5892503</v>
      </c>
      <c r="Y46" s="88">
        <f t="shared" si="5"/>
        <v>-13888700</v>
      </c>
      <c r="Z46" s="208">
        <f>+IF(X46&lt;&gt;0,+(Y46/X46)*100,0)</f>
        <v>-235.7011952306176</v>
      </c>
      <c r="AA46" s="206">
        <f>SUM(AA44:AA45)</f>
        <v>11785010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3278435</v>
      </c>
      <c r="D48" s="217">
        <f>SUM(D46:D47)</f>
        <v>0</v>
      </c>
      <c r="E48" s="218">
        <f t="shared" si="6"/>
        <v>11785010</v>
      </c>
      <c r="F48" s="219">
        <f t="shared" si="6"/>
        <v>11785010</v>
      </c>
      <c r="G48" s="219">
        <f t="shared" si="6"/>
        <v>14884690</v>
      </c>
      <c r="H48" s="220">
        <f t="shared" si="6"/>
        <v>-4163188</v>
      </c>
      <c r="I48" s="220">
        <f t="shared" si="6"/>
        <v>-4201549</v>
      </c>
      <c r="J48" s="220">
        <f t="shared" si="6"/>
        <v>6519953</v>
      </c>
      <c r="K48" s="220">
        <f t="shared" si="6"/>
        <v>-3951386</v>
      </c>
      <c r="L48" s="220">
        <f t="shared" si="6"/>
        <v>-5930778</v>
      </c>
      <c r="M48" s="219">
        <f t="shared" si="6"/>
        <v>-4633986</v>
      </c>
      <c r="N48" s="219">
        <f t="shared" si="6"/>
        <v>-14516150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-7996197</v>
      </c>
      <c r="X48" s="220">
        <f t="shared" si="6"/>
        <v>5892503</v>
      </c>
      <c r="Y48" s="220">
        <f t="shared" si="6"/>
        <v>-13888700</v>
      </c>
      <c r="Z48" s="221">
        <f>+IF(X48&lt;&gt;0,+(Y48/X48)*100,0)</f>
        <v>-235.7011952306176</v>
      </c>
      <c r="AA48" s="222">
        <f>SUM(AA46:AA47)</f>
        <v>11785010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662819</v>
      </c>
      <c r="D5" s="153">
        <f>SUM(D6:D8)</f>
        <v>0</v>
      </c>
      <c r="E5" s="154">
        <f t="shared" si="0"/>
        <v>1460000</v>
      </c>
      <c r="F5" s="100">
        <f t="shared" si="0"/>
        <v>1460000</v>
      </c>
      <c r="G5" s="100">
        <f t="shared" si="0"/>
        <v>0</v>
      </c>
      <c r="H5" s="100">
        <f t="shared" si="0"/>
        <v>8537</v>
      </c>
      <c r="I5" s="100">
        <f t="shared" si="0"/>
        <v>27491</v>
      </c>
      <c r="J5" s="100">
        <f t="shared" si="0"/>
        <v>36028</v>
      </c>
      <c r="K5" s="100">
        <f t="shared" si="0"/>
        <v>0</v>
      </c>
      <c r="L5" s="100">
        <f t="shared" si="0"/>
        <v>0</v>
      </c>
      <c r="M5" s="100">
        <f t="shared" si="0"/>
        <v>20459</v>
      </c>
      <c r="N5" s="100">
        <f t="shared" si="0"/>
        <v>20459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56487</v>
      </c>
      <c r="X5" s="100">
        <f t="shared" si="0"/>
        <v>730000</v>
      </c>
      <c r="Y5" s="100">
        <f t="shared" si="0"/>
        <v>-673513</v>
      </c>
      <c r="Z5" s="137">
        <f>+IF(X5&lt;&gt;0,+(Y5/X5)*100,0)</f>
        <v>-92.26205479452054</v>
      </c>
      <c r="AA5" s="153">
        <f>SUM(AA6:AA8)</f>
        <v>1460000</v>
      </c>
    </row>
    <row r="6" spans="1:27" ht="13.5">
      <c r="A6" s="138" t="s">
        <v>75</v>
      </c>
      <c r="B6" s="136"/>
      <c r="C6" s="155">
        <v>16011</v>
      </c>
      <c r="D6" s="155"/>
      <c r="E6" s="156">
        <v>110000</v>
      </c>
      <c r="F6" s="60">
        <v>110000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55000</v>
      </c>
      <c r="Y6" s="60">
        <v>-55000</v>
      </c>
      <c r="Z6" s="140">
        <v>-100</v>
      </c>
      <c r="AA6" s="62">
        <v>110000</v>
      </c>
    </row>
    <row r="7" spans="1:27" ht="13.5">
      <c r="A7" s="138" t="s">
        <v>76</v>
      </c>
      <c r="B7" s="136"/>
      <c r="C7" s="157">
        <v>28057</v>
      </c>
      <c r="D7" s="157"/>
      <c r="E7" s="158">
        <v>40000</v>
      </c>
      <c r="F7" s="159">
        <v>40000</v>
      </c>
      <c r="G7" s="159"/>
      <c r="H7" s="159"/>
      <c r="I7" s="159">
        <v>5998</v>
      </c>
      <c r="J7" s="159">
        <v>5998</v>
      </c>
      <c r="K7" s="159"/>
      <c r="L7" s="159"/>
      <c r="M7" s="159">
        <v>6809</v>
      </c>
      <c r="N7" s="159">
        <v>6809</v>
      </c>
      <c r="O7" s="159"/>
      <c r="P7" s="159"/>
      <c r="Q7" s="159"/>
      <c r="R7" s="159"/>
      <c r="S7" s="159"/>
      <c r="T7" s="159"/>
      <c r="U7" s="159"/>
      <c r="V7" s="159"/>
      <c r="W7" s="159">
        <v>12807</v>
      </c>
      <c r="X7" s="159">
        <v>20000</v>
      </c>
      <c r="Y7" s="159">
        <v>-7193</v>
      </c>
      <c r="Z7" s="141">
        <v>-35.97</v>
      </c>
      <c r="AA7" s="225">
        <v>40000</v>
      </c>
    </row>
    <row r="8" spans="1:27" ht="13.5">
      <c r="A8" s="138" t="s">
        <v>77</v>
      </c>
      <c r="B8" s="136"/>
      <c r="C8" s="155">
        <v>618751</v>
      </c>
      <c r="D8" s="155"/>
      <c r="E8" s="156">
        <v>1310000</v>
      </c>
      <c r="F8" s="60">
        <v>1310000</v>
      </c>
      <c r="G8" s="60"/>
      <c r="H8" s="60">
        <v>8537</v>
      </c>
      <c r="I8" s="60">
        <v>21493</v>
      </c>
      <c r="J8" s="60">
        <v>30030</v>
      </c>
      <c r="K8" s="60"/>
      <c r="L8" s="60"/>
      <c r="M8" s="60">
        <v>13650</v>
      </c>
      <c r="N8" s="60">
        <v>13650</v>
      </c>
      <c r="O8" s="60"/>
      <c r="P8" s="60"/>
      <c r="Q8" s="60"/>
      <c r="R8" s="60"/>
      <c r="S8" s="60"/>
      <c r="T8" s="60"/>
      <c r="U8" s="60"/>
      <c r="V8" s="60"/>
      <c r="W8" s="60">
        <v>43680</v>
      </c>
      <c r="X8" s="60">
        <v>655000</v>
      </c>
      <c r="Y8" s="60">
        <v>-611320</v>
      </c>
      <c r="Z8" s="140">
        <v>-93.33</v>
      </c>
      <c r="AA8" s="62">
        <v>1310000</v>
      </c>
    </row>
    <row r="9" spans="1:27" ht="13.5">
      <c r="A9" s="135" t="s">
        <v>78</v>
      </c>
      <c r="B9" s="136"/>
      <c r="C9" s="153">
        <f aca="true" t="shared" si="1" ref="C9:Y9">SUM(C10:C14)</f>
        <v>6165662</v>
      </c>
      <c r="D9" s="153">
        <f>SUM(D10:D14)</f>
        <v>0</v>
      </c>
      <c r="E9" s="154">
        <f t="shared" si="1"/>
        <v>1010000</v>
      </c>
      <c r="F9" s="100">
        <f t="shared" si="1"/>
        <v>1010000</v>
      </c>
      <c r="G9" s="100">
        <f t="shared" si="1"/>
        <v>131580</v>
      </c>
      <c r="H9" s="100">
        <f t="shared" si="1"/>
        <v>0</v>
      </c>
      <c r="I9" s="100">
        <f t="shared" si="1"/>
        <v>22119</v>
      </c>
      <c r="J9" s="100">
        <f t="shared" si="1"/>
        <v>153699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153699</v>
      </c>
      <c r="X9" s="100">
        <f t="shared" si="1"/>
        <v>505000</v>
      </c>
      <c r="Y9" s="100">
        <f t="shared" si="1"/>
        <v>-351301</v>
      </c>
      <c r="Z9" s="137">
        <f>+IF(X9&lt;&gt;0,+(Y9/X9)*100,0)</f>
        <v>-69.56455445544555</v>
      </c>
      <c r="AA9" s="102">
        <f>SUM(AA10:AA14)</f>
        <v>1010000</v>
      </c>
    </row>
    <row r="10" spans="1:27" ht="13.5">
      <c r="A10" s="138" t="s">
        <v>79</v>
      </c>
      <c r="B10" s="136"/>
      <c r="C10" s="155">
        <v>6164434</v>
      </c>
      <c r="D10" s="155"/>
      <c r="E10" s="156">
        <v>1010000</v>
      </c>
      <c r="F10" s="60">
        <v>1010000</v>
      </c>
      <c r="G10" s="60">
        <v>131580</v>
      </c>
      <c r="H10" s="60"/>
      <c r="I10" s="60">
        <v>22119</v>
      </c>
      <c r="J10" s="60">
        <v>153699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153699</v>
      </c>
      <c r="X10" s="60">
        <v>505000</v>
      </c>
      <c r="Y10" s="60">
        <v>-351301</v>
      </c>
      <c r="Z10" s="140">
        <v>-69.56</v>
      </c>
      <c r="AA10" s="62">
        <v>1010000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1228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3188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3188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1359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6833028</v>
      </c>
      <c r="D25" s="217">
        <f>+D5+D9+D15+D19+D24</f>
        <v>0</v>
      </c>
      <c r="E25" s="230">
        <f t="shared" si="4"/>
        <v>2470000</v>
      </c>
      <c r="F25" s="219">
        <f t="shared" si="4"/>
        <v>2470000</v>
      </c>
      <c r="G25" s="219">
        <f t="shared" si="4"/>
        <v>131580</v>
      </c>
      <c r="H25" s="219">
        <f t="shared" si="4"/>
        <v>8537</v>
      </c>
      <c r="I25" s="219">
        <f t="shared" si="4"/>
        <v>49610</v>
      </c>
      <c r="J25" s="219">
        <f t="shared" si="4"/>
        <v>189727</v>
      </c>
      <c r="K25" s="219">
        <f t="shared" si="4"/>
        <v>0</v>
      </c>
      <c r="L25" s="219">
        <f t="shared" si="4"/>
        <v>0</v>
      </c>
      <c r="M25" s="219">
        <f t="shared" si="4"/>
        <v>20459</v>
      </c>
      <c r="N25" s="219">
        <f t="shared" si="4"/>
        <v>20459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210186</v>
      </c>
      <c r="X25" s="219">
        <f t="shared" si="4"/>
        <v>1235000</v>
      </c>
      <c r="Y25" s="219">
        <f t="shared" si="4"/>
        <v>-1024814</v>
      </c>
      <c r="Z25" s="231">
        <f>+IF(X25&lt;&gt;0,+(Y25/X25)*100,0)</f>
        <v>-82.98089068825911</v>
      </c>
      <c r="AA25" s="232">
        <f>+AA5+AA9+AA15+AA19+AA24</f>
        <v>2470000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>
        <v>6164434</v>
      </c>
      <c r="D29" s="155"/>
      <c r="E29" s="156"/>
      <c r="F29" s="60"/>
      <c r="G29" s="60">
        <v>131580</v>
      </c>
      <c r="H29" s="60"/>
      <c r="I29" s="60"/>
      <c r="J29" s="60">
        <v>131580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131580</v>
      </c>
      <c r="X29" s="60"/>
      <c r="Y29" s="60">
        <v>131580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6164434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131580</v>
      </c>
      <c r="H32" s="77">
        <f t="shared" si="5"/>
        <v>0</v>
      </c>
      <c r="I32" s="77">
        <f t="shared" si="5"/>
        <v>0</v>
      </c>
      <c r="J32" s="77">
        <f t="shared" si="5"/>
        <v>131580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131580</v>
      </c>
      <c r="X32" s="77">
        <f t="shared" si="5"/>
        <v>0</v>
      </c>
      <c r="Y32" s="77">
        <f t="shared" si="5"/>
        <v>131580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668594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2470000</v>
      </c>
      <c r="F35" s="60">
        <v>2470000</v>
      </c>
      <c r="G35" s="60"/>
      <c r="H35" s="60">
        <v>8537</v>
      </c>
      <c r="I35" s="60">
        <v>49610</v>
      </c>
      <c r="J35" s="60">
        <v>58147</v>
      </c>
      <c r="K35" s="60"/>
      <c r="L35" s="60"/>
      <c r="M35" s="60">
        <v>20459</v>
      </c>
      <c r="N35" s="60">
        <v>20459</v>
      </c>
      <c r="O35" s="60"/>
      <c r="P35" s="60"/>
      <c r="Q35" s="60"/>
      <c r="R35" s="60"/>
      <c r="S35" s="60"/>
      <c r="T35" s="60"/>
      <c r="U35" s="60"/>
      <c r="V35" s="60"/>
      <c r="W35" s="60">
        <v>78606</v>
      </c>
      <c r="X35" s="60">
        <v>1235000</v>
      </c>
      <c r="Y35" s="60">
        <v>-1156394</v>
      </c>
      <c r="Z35" s="140">
        <v>-93.64</v>
      </c>
      <c r="AA35" s="62">
        <v>2470000</v>
      </c>
    </row>
    <row r="36" spans="1:27" ht="13.5">
      <c r="A36" s="238" t="s">
        <v>139</v>
      </c>
      <c r="B36" s="149"/>
      <c r="C36" s="222">
        <f aca="true" t="shared" si="6" ref="C36:Y36">SUM(C32:C35)</f>
        <v>6833028</v>
      </c>
      <c r="D36" s="222">
        <f>SUM(D32:D35)</f>
        <v>0</v>
      </c>
      <c r="E36" s="218">
        <f t="shared" si="6"/>
        <v>2470000</v>
      </c>
      <c r="F36" s="220">
        <f t="shared" si="6"/>
        <v>2470000</v>
      </c>
      <c r="G36" s="220">
        <f t="shared" si="6"/>
        <v>131580</v>
      </c>
      <c r="H36" s="220">
        <f t="shared" si="6"/>
        <v>8537</v>
      </c>
      <c r="I36" s="220">
        <f t="shared" si="6"/>
        <v>49610</v>
      </c>
      <c r="J36" s="220">
        <f t="shared" si="6"/>
        <v>189727</v>
      </c>
      <c r="K36" s="220">
        <f t="shared" si="6"/>
        <v>0</v>
      </c>
      <c r="L36" s="220">
        <f t="shared" si="6"/>
        <v>0</v>
      </c>
      <c r="M36" s="220">
        <f t="shared" si="6"/>
        <v>20459</v>
      </c>
      <c r="N36" s="220">
        <f t="shared" si="6"/>
        <v>20459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210186</v>
      </c>
      <c r="X36" s="220">
        <f t="shared" si="6"/>
        <v>1235000</v>
      </c>
      <c r="Y36" s="220">
        <f t="shared" si="6"/>
        <v>-1024814</v>
      </c>
      <c r="Z36" s="221">
        <f>+IF(X36&lt;&gt;0,+(Y36/X36)*100,0)</f>
        <v>-82.98089068825911</v>
      </c>
      <c r="AA36" s="239">
        <f>SUM(AA32:AA35)</f>
        <v>2470000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4923755</v>
      </c>
      <c r="D6" s="155"/>
      <c r="E6" s="59">
        <v>2510000</v>
      </c>
      <c r="F6" s="60">
        <v>2510000</v>
      </c>
      <c r="G6" s="60">
        <v>3214724</v>
      </c>
      <c r="H6" s="60">
        <v>577203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1255000</v>
      </c>
      <c r="Y6" s="60">
        <v>-1255000</v>
      </c>
      <c r="Z6" s="140">
        <v>-100</v>
      </c>
      <c r="AA6" s="62">
        <v>2510000</v>
      </c>
    </row>
    <row r="7" spans="1:27" ht="13.5">
      <c r="A7" s="249" t="s">
        <v>144</v>
      </c>
      <c r="B7" s="182"/>
      <c r="C7" s="155"/>
      <c r="D7" s="155"/>
      <c r="E7" s="59">
        <v>9446000</v>
      </c>
      <c r="F7" s="60">
        <v>9446000</v>
      </c>
      <c r="G7" s="60">
        <v>13000000</v>
      </c>
      <c r="H7" s="60"/>
      <c r="I7" s="60">
        <v>4975575</v>
      </c>
      <c r="J7" s="60">
        <v>4975575</v>
      </c>
      <c r="K7" s="60">
        <v>-3000000</v>
      </c>
      <c r="L7" s="60">
        <v>-4000000</v>
      </c>
      <c r="M7" s="60">
        <v>6000000</v>
      </c>
      <c r="N7" s="60">
        <v>6000000</v>
      </c>
      <c r="O7" s="60"/>
      <c r="P7" s="60"/>
      <c r="Q7" s="60"/>
      <c r="R7" s="60"/>
      <c r="S7" s="60"/>
      <c r="T7" s="60"/>
      <c r="U7" s="60"/>
      <c r="V7" s="60"/>
      <c r="W7" s="60">
        <v>6000000</v>
      </c>
      <c r="X7" s="60">
        <v>4723000</v>
      </c>
      <c r="Y7" s="60">
        <v>1277000</v>
      </c>
      <c r="Z7" s="140">
        <v>27.04</v>
      </c>
      <c r="AA7" s="62">
        <v>9446000</v>
      </c>
    </row>
    <row r="8" spans="1:27" ht="13.5">
      <c r="A8" s="249" t="s">
        <v>145</v>
      </c>
      <c r="B8" s="182"/>
      <c r="C8" s="155">
        <v>32099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3372995</v>
      </c>
      <c r="D9" s="155"/>
      <c r="E9" s="59">
        <v>500000</v>
      </c>
      <c r="F9" s="60">
        <v>500000</v>
      </c>
      <c r="G9" s="60">
        <v>157947</v>
      </c>
      <c r="H9" s="60">
        <v>160080</v>
      </c>
      <c r="I9" s="60">
        <v>146562</v>
      </c>
      <c r="J9" s="60">
        <v>146562</v>
      </c>
      <c r="K9" s="60">
        <v>147871</v>
      </c>
      <c r="L9" s="60">
        <v>150107</v>
      </c>
      <c r="M9" s="60">
        <v>152916</v>
      </c>
      <c r="N9" s="60">
        <v>152916</v>
      </c>
      <c r="O9" s="60"/>
      <c r="P9" s="60"/>
      <c r="Q9" s="60"/>
      <c r="R9" s="60"/>
      <c r="S9" s="60"/>
      <c r="T9" s="60"/>
      <c r="U9" s="60"/>
      <c r="V9" s="60"/>
      <c r="W9" s="60">
        <v>152916</v>
      </c>
      <c r="X9" s="60">
        <v>250000</v>
      </c>
      <c r="Y9" s="60">
        <v>-97084</v>
      </c>
      <c r="Z9" s="140">
        <v>-38.83</v>
      </c>
      <c r="AA9" s="62">
        <v>500000</v>
      </c>
    </row>
    <row r="10" spans="1:27" ht="13.5">
      <c r="A10" s="249" t="s">
        <v>147</v>
      </c>
      <c r="B10" s="182"/>
      <c r="C10" s="155">
        <v>9127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47502</v>
      </c>
      <c r="D11" s="155"/>
      <c r="E11" s="59">
        <v>57000</v>
      </c>
      <c r="F11" s="60">
        <v>57000</v>
      </c>
      <c r="G11" s="60"/>
      <c r="H11" s="60"/>
      <c r="I11" s="60"/>
      <c r="J11" s="60"/>
      <c r="K11" s="60"/>
      <c r="L11" s="60">
        <v>-19820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28500</v>
      </c>
      <c r="Y11" s="60">
        <v>-28500</v>
      </c>
      <c r="Z11" s="140">
        <v>-100</v>
      </c>
      <c r="AA11" s="62">
        <v>57000</v>
      </c>
    </row>
    <row r="12" spans="1:27" ht="13.5">
      <c r="A12" s="250" t="s">
        <v>56</v>
      </c>
      <c r="B12" s="251"/>
      <c r="C12" s="168">
        <f aca="true" t="shared" si="0" ref="C12:Y12">SUM(C6:C11)</f>
        <v>8385478</v>
      </c>
      <c r="D12" s="168">
        <f>SUM(D6:D11)</f>
        <v>0</v>
      </c>
      <c r="E12" s="72">
        <f t="shared" si="0"/>
        <v>12513000</v>
      </c>
      <c r="F12" s="73">
        <f t="shared" si="0"/>
        <v>12513000</v>
      </c>
      <c r="G12" s="73">
        <f t="shared" si="0"/>
        <v>16372671</v>
      </c>
      <c r="H12" s="73">
        <f t="shared" si="0"/>
        <v>737283</v>
      </c>
      <c r="I12" s="73">
        <f t="shared" si="0"/>
        <v>5122137</v>
      </c>
      <c r="J12" s="73">
        <f t="shared" si="0"/>
        <v>5122137</v>
      </c>
      <c r="K12" s="73">
        <f t="shared" si="0"/>
        <v>-2852129</v>
      </c>
      <c r="L12" s="73">
        <f t="shared" si="0"/>
        <v>-3869713</v>
      </c>
      <c r="M12" s="73">
        <f t="shared" si="0"/>
        <v>6152916</v>
      </c>
      <c r="N12" s="73">
        <f t="shared" si="0"/>
        <v>6152916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6152916</v>
      </c>
      <c r="X12" s="73">
        <f t="shared" si="0"/>
        <v>6256500</v>
      </c>
      <c r="Y12" s="73">
        <f t="shared" si="0"/>
        <v>-103584</v>
      </c>
      <c r="Z12" s="170">
        <f>+IF(X12&lt;&gt;0,+(Y12/X12)*100,0)</f>
        <v>-1.6556221529609207</v>
      </c>
      <c r="AA12" s="74">
        <f>SUM(AA6:AA11)</f>
        <v>12513000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84956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31655700</v>
      </c>
      <c r="D19" s="155"/>
      <c r="E19" s="59">
        <v>31925000</v>
      </c>
      <c r="F19" s="60">
        <v>31925000</v>
      </c>
      <c r="G19" s="60">
        <v>131580</v>
      </c>
      <c r="H19" s="60">
        <v>8537</v>
      </c>
      <c r="I19" s="60">
        <v>49610</v>
      </c>
      <c r="J19" s="60">
        <v>49610</v>
      </c>
      <c r="K19" s="60"/>
      <c r="L19" s="60">
        <v>15149</v>
      </c>
      <c r="M19" s="60">
        <v>20459</v>
      </c>
      <c r="N19" s="60">
        <v>20459</v>
      </c>
      <c r="O19" s="60"/>
      <c r="P19" s="60"/>
      <c r="Q19" s="60"/>
      <c r="R19" s="60"/>
      <c r="S19" s="60"/>
      <c r="T19" s="60"/>
      <c r="U19" s="60"/>
      <c r="V19" s="60"/>
      <c r="W19" s="60">
        <v>20459</v>
      </c>
      <c r="X19" s="60">
        <v>15962500</v>
      </c>
      <c r="Y19" s="60">
        <v>-15942041</v>
      </c>
      <c r="Z19" s="140">
        <v>-99.87</v>
      </c>
      <c r="AA19" s="62">
        <v>31925000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139027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105000</v>
      </c>
      <c r="F23" s="60">
        <v>105000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52500</v>
      </c>
      <c r="Y23" s="159">
        <v>-52500</v>
      </c>
      <c r="Z23" s="141">
        <v>-100</v>
      </c>
      <c r="AA23" s="225">
        <v>105000</v>
      </c>
    </row>
    <row r="24" spans="1:27" ht="13.5">
      <c r="A24" s="250" t="s">
        <v>57</v>
      </c>
      <c r="B24" s="253"/>
      <c r="C24" s="168">
        <f aca="true" t="shared" si="1" ref="C24:Y24">SUM(C15:C23)</f>
        <v>31879683</v>
      </c>
      <c r="D24" s="168">
        <f>SUM(D15:D23)</f>
        <v>0</v>
      </c>
      <c r="E24" s="76">
        <f t="shared" si="1"/>
        <v>32030000</v>
      </c>
      <c r="F24" s="77">
        <f t="shared" si="1"/>
        <v>32030000</v>
      </c>
      <c r="G24" s="77">
        <f t="shared" si="1"/>
        <v>131580</v>
      </c>
      <c r="H24" s="77">
        <f t="shared" si="1"/>
        <v>8537</v>
      </c>
      <c r="I24" s="77">
        <f t="shared" si="1"/>
        <v>49610</v>
      </c>
      <c r="J24" s="77">
        <f t="shared" si="1"/>
        <v>49610</v>
      </c>
      <c r="K24" s="77">
        <f t="shared" si="1"/>
        <v>0</v>
      </c>
      <c r="L24" s="77">
        <f t="shared" si="1"/>
        <v>15149</v>
      </c>
      <c r="M24" s="77">
        <f t="shared" si="1"/>
        <v>20459</v>
      </c>
      <c r="N24" s="77">
        <f t="shared" si="1"/>
        <v>20459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20459</v>
      </c>
      <c r="X24" s="77">
        <f t="shared" si="1"/>
        <v>16015000</v>
      </c>
      <c r="Y24" s="77">
        <f t="shared" si="1"/>
        <v>-15994541</v>
      </c>
      <c r="Z24" s="212">
        <f>+IF(X24&lt;&gt;0,+(Y24/X24)*100,0)</f>
        <v>-99.87225101467374</v>
      </c>
      <c r="AA24" s="79">
        <f>SUM(AA15:AA23)</f>
        <v>32030000</v>
      </c>
    </row>
    <row r="25" spans="1:27" ht="13.5">
      <c r="A25" s="250" t="s">
        <v>159</v>
      </c>
      <c r="B25" s="251"/>
      <c r="C25" s="168">
        <f aca="true" t="shared" si="2" ref="C25:Y25">+C12+C24</f>
        <v>40265161</v>
      </c>
      <c r="D25" s="168">
        <f>+D12+D24</f>
        <v>0</v>
      </c>
      <c r="E25" s="72">
        <f t="shared" si="2"/>
        <v>44543000</v>
      </c>
      <c r="F25" s="73">
        <f t="shared" si="2"/>
        <v>44543000</v>
      </c>
      <c r="G25" s="73">
        <f t="shared" si="2"/>
        <v>16504251</v>
      </c>
      <c r="H25" s="73">
        <f t="shared" si="2"/>
        <v>745820</v>
      </c>
      <c r="I25" s="73">
        <f t="shared" si="2"/>
        <v>5171747</v>
      </c>
      <c r="J25" s="73">
        <f t="shared" si="2"/>
        <v>5171747</v>
      </c>
      <c r="K25" s="73">
        <f t="shared" si="2"/>
        <v>-2852129</v>
      </c>
      <c r="L25" s="73">
        <f t="shared" si="2"/>
        <v>-3854564</v>
      </c>
      <c r="M25" s="73">
        <f t="shared" si="2"/>
        <v>6173375</v>
      </c>
      <c r="N25" s="73">
        <f t="shared" si="2"/>
        <v>6173375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6173375</v>
      </c>
      <c r="X25" s="73">
        <f t="shared" si="2"/>
        <v>22271500</v>
      </c>
      <c r="Y25" s="73">
        <f t="shared" si="2"/>
        <v>-16098125</v>
      </c>
      <c r="Z25" s="170">
        <f>+IF(X25&lt;&gt;0,+(Y25/X25)*100,0)</f>
        <v>-72.28127876434007</v>
      </c>
      <c r="AA25" s="74">
        <f>+AA12+AA24</f>
        <v>44543000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823902</v>
      </c>
      <c r="J29" s="60">
        <v>823902</v>
      </c>
      <c r="K29" s="60">
        <v>1621266</v>
      </c>
      <c r="L29" s="60">
        <v>1467434</v>
      </c>
      <c r="M29" s="60">
        <v>9429223</v>
      </c>
      <c r="N29" s="60">
        <v>9429223</v>
      </c>
      <c r="O29" s="60"/>
      <c r="P29" s="60"/>
      <c r="Q29" s="60"/>
      <c r="R29" s="60"/>
      <c r="S29" s="60"/>
      <c r="T29" s="60"/>
      <c r="U29" s="60"/>
      <c r="V29" s="60"/>
      <c r="W29" s="60">
        <v>9429223</v>
      </c>
      <c r="X29" s="60"/>
      <c r="Y29" s="60">
        <v>9429223</v>
      </c>
      <c r="Z29" s="140"/>
      <c r="AA29" s="62"/>
    </row>
    <row r="30" spans="1:27" ht="13.5">
      <c r="A30" s="249" t="s">
        <v>52</v>
      </c>
      <c r="B30" s="182"/>
      <c r="C30" s="155">
        <v>1079993</v>
      </c>
      <c r="D30" s="155"/>
      <c r="E30" s="59">
        <v>1025000</v>
      </c>
      <c r="F30" s="60">
        <v>1025000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512500</v>
      </c>
      <c r="Y30" s="60">
        <v>-512500</v>
      </c>
      <c r="Z30" s="140">
        <v>-100</v>
      </c>
      <c r="AA30" s="62">
        <v>1025000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8737106</v>
      </c>
      <c r="D32" s="155"/>
      <c r="E32" s="59">
        <v>8663000</v>
      </c>
      <c r="F32" s="60">
        <v>8663000</v>
      </c>
      <c r="G32" s="60">
        <v>1619560</v>
      </c>
      <c r="H32" s="60">
        <v>4909007</v>
      </c>
      <c r="I32" s="60">
        <v>146299</v>
      </c>
      <c r="J32" s="60">
        <v>146299</v>
      </c>
      <c r="K32" s="60">
        <v>-520378</v>
      </c>
      <c r="L32" s="60">
        <v>-188744</v>
      </c>
      <c r="M32" s="60">
        <v>-164909</v>
      </c>
      <c r="N32" s="60">
        <v>-164909</v>
      </c>
      <c r="O32" s="60"/>
      <c r="P32" s="60"/>
      <c r="Q32" s="60"/>
      <c r="R32" s="60"/>
      <c r="S32" s="60"/>
      <c r="T32" s="60"/>
      <c r="U32" s="60"/>
      <c r="V32" s="60"/>
      <c r="W32" s="60">
        <v>-164909</v>
      </c>
      <c r="X32" s="60">
        <v>4331500</v>
      </c>
      <c r="Y32" s="60">
        <v>-4496409</v>
      </c>
      <c r="Z32" s="140">
        <v>-103.81</v>
      </c>
      <c r="AA32" s="62">
        <v>8663000</v>
      </c>
    </row>
    <row r="33" spans="1:27" ht="13.5">
      <c r="A33" s="249" t="s">
        <v>165</v>
      </c>
      <c r="B33" s="182"/>
      <c r="C33" s="155">
        <v>1915970</v>
      </c>
      <c r="D33" s="155"/>
      <c r="E33" s="59">
        <v>1350000</v>
      </c>
      <c r="F33" s="60">
        <v>1350000</v>
      </c>
      <c r="G33" s="60"/>
      <c r="H33" s="60"/>
      <c r="I33" s="60"/>
      <c r="J33" s="60"/>
      <c r="K33" s="60"/>
      <c r="L33" s="60"/>
      <c r="M33" s="60">
        <v>1946962</v>
      </c>
      <c r="N33" s="60">
        <v>1946962</v>
      </c>
      <c r="O33" s="60"/>
      <c r="P33" s="60"/>
      <c r="Q33" s="60"/>
      <c r="R33" s="60"/>
      <c r="S33" s="60"/>
      <c r="T33" s="60"/>
      <c r="U33" s="60"/>
      <c r="V33" s="60"/>
      <c r="W33" s="60">
        <v>1946962</v>
      </c>
      <c r="X33" s="60">
        <v>675000</v>
      </c>
      <c r="Y33" s="60">
        <v>1271962</v>
      </c>
      <c r="Z33" s="140">
        <v>188.44</v>
      </c>
      <c r="AA33" s="62">
        <v>1350000</v>
      </c>
    </row>
    <row r="34" spans="1:27" ht="13.5">
      <c r="A34" s="250" t="s">
        <v>58</v>
      </c>
      <c r="B34" s="251"/>
      <c r="C34" s="168">
        <f aca="true" t="shared" si="3" ref="C34:Y34">SUM(C29:C33)</f>
        <v>11733069</v>
      </c>
      <c r="D34" s="168">
        <f>SUM(D29:D33)</f>
        <v>0</v>
      </c>
      <c r="E34" s="72">
        <f t="shared" si="3"/>
        <v>11038000</v>
      </c>
      <c r="F34" s="73">
        <f t="shared" si="3"/>
        <v>11038000</v>
      </c>
      <c r="G34" s="73">
        <f t="shared" si="3"/>
        <v>1619560</v>
      </c>
      <c r="H34" s="73">
        <f t="shared" si="3"/>
        <v>4909007</v>
      </c>
      <c r="I34" s="73">
        <f t="shared" si="3"/>
        <v>970201</v>
      </c>
      <c r="J34" s="73">
        <f t="shared" si="3"/>
        <v>970201</v>
      </c>
      <c r="K34" s="73">
        <f t="shared" si="3"/>
        <v>1100888</v>
      </c>
      <c r="L34" s="73">
        <f t="shared" si="3"/>
        <v>1278690</v>
      </c>
      <c r="M34" s="73">
        <f t="shared" si="3"/>
        <v>11211276</v>
      </c>
      <c r="N34" s="73">
        <f t="shared" si="3"/>
        <v>11211276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11211276</v>
      </c>
      <c r="X34" s="73">
        <f t="shared" si="3"/>
        <v>5519000</v>
      </c>
      <c r="Y34" s="73">
        <f t="shared" si="3"/>
        <v>5692276</v>
      </c>
      <c r="Z34" s="170">
        <f>+IF(X34&lt;&gt;0,+(Y34/X34)*100,0)</f>
        <v>103.13962674397537</v>
      </c>
      <c r="AA34" s="74">
        <f>SUM(AA29:AA33)</f>
        <v>11038000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1484548</v>
      </c>
      <c r="D37" s="155"/>
      <c r="E37" s="59"/>
      <c r="F37" s="60"/>
      <c r="G37" s="60"/>
      <c r="H37" s="60"/>
      <c r="I37" s="60"/>
      <c r="J37" s="60"/>
      <c r="K37" s="60"/>
      <c r="L37" s="60"/>
      <c r="M37" s="60">
        <v>-403917</v>
      </c>
      <c r="N37" s="60">
        <v>-403917</v>
      </c>
      <c r="O37" s="60"/>
      <c r="P37" s="60"/>
      <c r="Q37" s="60"/>
      <c r="R37" s="60"/>
      <c r="S37" s="60"/>
      <c r="T37" s="60"/>
      <c r="U37" s="60"/>
      <c r="V37" s="60"/>
      <c r="W37" s="60">
        <v>-403917</v>
      </c>
      <c r="X37" s="60"/>
      <c r="Y37" s="60">
        <v>-403917</v>
      </c>
      <c r="Z37" s="140"/>
      <c r="AA37" s="62"/>
    </row>
    <row r="38" spans="1:27" ht="13.5">
      <c r="A38" s="249" t="s">
        <v>165</v>
      </c>
      <c r="B38" s="182"/>
      <c r="C38" s="155">
        <v>20416882</v>
      </c>
      <c r="D38" s="155"/>
      <c r="E38" s="59">
        <v>19500000</v>
      </c>
      <c r="F38" s="60">
        <v>19500000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9750000</v>
      </c>
      <c r="Y38" s="60">
        <v>-9750000</v>
      </c>
      <c r="Z38" s="140">
        <v>-100</v>
      </c>
      <c r="AA38" s="62">
        <v>19500000</v>
      </c>
    </row>
    <row r="39" spans="1:27" ht="13.5">
      <c r="A39" s="250" t="s">
        <v>59</v>
      </c>
      <c r="B39" s="253"/>
      <c r="C39" s="168">
        <f aca="true" t="shared" si="4" ref="C39:Y39">SUM(C37:C38)</f>
        <v>21901430</v>
      </c>
      <c r="D39" s="168">
        <f>SUM(D37:D38)</f>
        <v>0</v>
      </c>
      <c r="E39" s="76">
        <f t="shared" si="4"/>
        <v>19500000</v>
      </c>
      <c r="F39" s="77">
        <f t="shared" si="4"/>
        <v>19500000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-403917</v>
      </c>
      <c r="N39" s="77">
        <f t="shared" si="4"/>
        <v>-403917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-403917</v>
      </c>
      <c r="X39" s="77">
        <f t="shared" si="4"/>
        <v>9750000</v>
      </c>
      <c r="Y39" s="77">
        <f t="shared" si="4"/>
        <v>-10153917</v>
      </c>
      <c r="Z39" s="212">
        <f>+IF(X39&lt;&gt;0,+(Y39/X39)*100,0)</f>
        <v>-104.14273846153846</v>
      </c>
      <c r="AA39" s="79">
        <f>SUM(AA37:AA38)</f>
        <v>19500000</v>
      </c>
    </row>
    <row r="40" spans="1:27" ht="13.5">
      <c r="A40" s="250" t="s">
        <v>167</v>
      </c>
      <c r="B40" s="251"/>
      <c r="C40" s="168">
        <f aca="true" t="shared" si="5" ref="C40:Y40">+C34+C39</f>
        <v>33634499</v>
      </c>
      <c r="D40" s="168">
        <f>+D34+D39</f>
        <v>0</v>
      </c>
      <c r="E40" s="72">
        <f t="shared" si="5"/>
        <v>30538000</v>
      </c>
      <c r="F40" s="73">
        <f t="shared" si="5"/>
        <v>30538000</v>
      </c>
      <c r="G40" s="73">
        <f t="shared" si="5"/>
        <v>1619560</v>
      </c>
      <c r="H40" s="73">
        <f t="shared" si="5"/>
        <v>4909007</v>
      </c>
      <c r="I40" s="73">
        <f t="shared" si="5"/>
        <v>970201</v>
      </c>
      <c r="J40" s="73">
        <f t="shared" si="5"/>
        <v>970201</v>
      </c>
      <c r="K40" s="73">
        <f t="shared" si="5"/>
        <v>1100888</v>
      </c>
      <c r="L40" s="73">
        <f t="shared" si="5"/>
        <v>1278690</v>
      </c>
      <c r="M40" s="73">
        <f t="shared" si="5"/>
        <v>10807359</v>
      </c>
      <c r="N40" s="73">
        <f t="shared" si="5"/>
        <v>10807359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10807359</v>
      </c>
      <c r="X40" s="73">
        <f t="shared" si="5"/>
        <v>15269000</v>
      </c>
      <c r="Y40" s="73">
        <f t="shared" si="5"/>
        <v>-4461641</v>
      </c>
      <c r="Z40" s="170">
        <f>+IF(X40&lt;&gt;0,+(Y40/X40)*100,0)</f>
        <v>-29.220256729320848</v>
      </c>
      <c r="AA40" s="74">
        <f>+AA34+AA39</f>
        <v>30538000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6630662</v>
      </c>
      <c r="D42" s="257">
        <f>+D25-D40</f>
        <v>0</v>
      </c>
      <c r="E42" s="258">
        <f t="shared" si="6"/>
        <v>14005000</v>
      </c>
      <c r="F42" s="259">
        <f t="shared" si="6"/>
        <v>14005000</v>
      </c>
      <c r="G42" s="259">
        <f t="shared" si="6"/>
        <v>14884691</v>
      </c>
      <c r="H42" s="259">
        <f t="shared" si="6"/>
        <v>-4163187</v>
      </c>
      <c r="I42" s="259">
        <f t="shared" si="6"/>
        <v>4201546</v>
      </c>
      <c r="J42" s="259">
        <f t="shared" si="6"/>
        <v>4201546</v>
      </c>
      <c r="K42" s="259">
        <f t="shared" si="6"/>
        <v>-3953017</v>
      </c>
      <c r="L42" s="259">
        <f t="shared" si="6"/>
        <v>-5133254</v>
      </c>
      <c r="M42" s="259">
        <f t="shared" si="6"/>
        <v>-4633984</v>
      </c>
      <c r="N42" s="259">
        <f t="shared" si="6"/>
        <v>-4633984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-4633984</v>
      </c>
      <c r="X42" s="259">
        <f t="shared" si="6"/>
        <v>7002500</v>
      </c>
      <c r="Y42" s="259">
        <f t="shared" si="6"/>
        <v>-11636484</v>
      </c>
      <c r="Z42" s="260">
        <f>+IF(X42&lt;&gt;0,+(Y42/X42)*100,0)</f>
        <v>-166.17613709389502</v>
      </c>
      <c r="AA42" s="261">
        <f>+AA25-AA40</f>
        <v>14005000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6630662</v>
      </c>
      <c r="D45" s="155"/>
      <c r="E45" s="59">
        <v>14005000</v>
      </c>
      <c r="F45" s="60">
        <v>14005000</v>
      </c>
      <c r="G45" s="60">
        <v>14884691</v>
      </c>
      <c r="H45" s="60">
        <v>-4163187</v>
      </c>
      <c r="I45" s="60">
        <v>4201546</v>
      </c>
      <c r="J45" s="60">
        <v>4201546</v>
      </c>
      <c r="K45" s="60">
        <v>-3953017</v>
      </c>
      <c r="L45" s="60">
        <v>-5933254</v>
      </c>
      <c r="M45" s="60">
        <v>-4633984</v>
      </c>
      <c r="N45" s="60">
        <v>-4633984</v>
      </c>
      <c r="O45" s="60"/>
      <c r="P45" s="60"/>
      <c r="Q45" s="60"/>
      <c r="R45" s="60"/>
      <c r="S45" s="60"/>
      <c r="T45" s="60"/>
      <c r="U45" s="60"/>
      <c r="V45" s="60"/>
      <c r="W45" s="60">
        <v>-4633984</v>
      </c>
      <c r="X45" s="60">
        <v>7002500</v>
      </c>
      <c r="Y45" s="60">
        <v>-11636484</v>
      </c>
      <c r="Z45" s="139">
        <v>-166.18</v>
      </c>
      <c r="AA45" s="62">
        <v>14005000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>
        <v>800000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6630662</v>
      </c>
      <c r="D48" s="217">
        <f>SUM(D45:D47)</f>
        <v>0</v>
      </c>
      <c r="E48" s="264">
        <f t="shared" si="7"/>
        <v>14005000</v>
      </c>
      <c r="F48" s="219">
        <f t="shared" si="7"/>
        <v>14005000</v>
      </c>
      <c r="G48" s="219">
        <f t="shared" si="7"/>
        <v>14884691</v>
      </c>
      <c r="H48" s="219">
        <f t="shared" si="7"/>
        <v>-4163187</v>
      </c>
      <c r="I48" s="219">
        <f t="shared" si="7"/>
        <v>4201546</v>
      </c>
      <c r="J48" s="219">
        <f t="shared" si="7"/>
        <v>4201546</v>
      </c>
      <c r="K48" s="219">
        <f t="shared" si="7"/>
        <v>-3953017</v>
      </c>
      <c r="L48" s="219">
        <f t="shared" si="7"/>
        <v>-5133254</v>
      </c>
      <c r="M48" s="219">
        <f t="shared" si="7"/>
        <v>-4633984</v>
      </c>
      <c r="N48" s="219">
        <f t="shared" si="7"/>
        <v>-4633984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-4633984</v>
      </c>
      <c r="X48" s="219">
        <f t="shared" si="7"/>
        <v>7002500</v>
      </c>
      <c r="Y48" s="219">
        <f t="shared" si="7"/>
        <v>-11636484</v>
      </c>
      <c r="Z48" s="265">
        <f>+IF(X48&lt;&gt;0,+(Y48/X48)*100,0)</f>
        <v>-166.17613709389502</v>
      </c>
      <c r="AA48" s="232">
        <f>SUM(AA45:AA47)</f>
        <v>14005000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2657816</v>
      </c>
      <c r="D6" s="155"/>
      <c r="E6" s="59">
        <v>9359880</v>
      </c>
      <c r="F6" s="60">
        <v>9359880</v>
      </c>
      <c r="G6" s="60">
        <v>585272</v>
      </c>
      <c r="H6" s="60">
        <v>776381</v>
      </c>
      <c r="I6" s="60">
        <v>99826</v>
      </c>
      <c r="J6" s="60">
        <v>1461479</v>
      </c>
      <c r="K6" s="60">
        <v>1693238</v>
      </c>
      <c r="L6" s="60">
        <v>1190864</v>
      </c>
      <c r="M6" s="60">
        <v>33116</v>
      </c>
      <c r="N6" s="60">
        <v>2917218</v>
      </c>
      <c r="O6" s="60"/>
      <c r="P6" s="60"/>
      <c r="Q6" s="60"/>
      <c r="R6" s="60"/>
      <c r="S6" s="60"/>
      <c r="T6" s="60"/>
      <c r="U6" s="60"/>
      <c r="V6" s="60"/>
      <c r="W6" s="60">
        <v>4378697</v>
      </c>
      <c r="X6" s="60">
        <v>4680000</v>
      </c>
      <c r="Y6" s="60">
        <v>-301303</v>
      </c>
      <c r="Z6" s="140">
        <v>-6.44</v>
      </c>
      <c r="AA6" s="62">
        <v>9359880</v>
      </c>
    </row>
    <row r="7" spans="1:27" ht="13.5">
      <c r="A7" s="249" t="s">
        <v>178</v>
      </c>
      <c r="B7" s="182"/>
      <c r="C7" s="155">
        <v>45140000</v>
      </c>
      <c r="D7" s="155"/>
      <c r="E7" s="59">
        <v>48723000</v>
      </c>
      <c r="F7" s="60">
        <v>48723000</v>
      </c>
      <c r="G7" s="60">
        <v>19993000</v>
      </c>
      <c r="H7" s="60">
        <v>400000</v>
      </c>
      <c r="I7" s="60">
        <v>1056666</v>
      </c>
      <c r="J7" s="60">
        <v>21449666</v>
      </c>
      <c r="K7" s="60">
        <v>83333</v>
      </c>
      <c r="L7" s="60">
        <v>83333</v>
      </c>
      <c r="M7" s="60"/>
      <c r="N7" s="60">
        <v>166666</v>
      </c>
      <c r="O7" s="60"/>
      <c r="P7" s="60"/>
      <c r="Q7" s="60"/>
      <c r="R7" s="60"/>
      <c r="S7" s="60"/>
      <c r="T7" s="60"/>
      <c r="U7" s="60"/>
      <c r="V7" s="60"/>
      <c r="W7" s="60">
        <v>21616332</v>
      </c>
      <c r="X7" s="60">
        <v>24361500</v>
      </c>
      <c r="Y7" s="60">
        <v>-2745168</v>
      </c>
      <c r="Z7" s="140">
        <v>-11.27</v>
      </c>
      <c r="AA7" s="62">
        <v>48723000</v>
      </c>
    </row>
    <row r="8" spans="1:27" ht="13.5">
      <c r="A8" s="249" t="s">
        <v>179</v>
      </c>
      <c r="B8" s="182"/>
      <c r="C8" s="155">
        <v>13750504</v>
      </c>
      <c r="D8" s="155"/>
      <c r="E8" s="59">
        <v>11440000</v>
      </c>
      <c r="F8" s="60">
        <v>11440000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5719998</v>
      </c>
      <c r="Y8" s="60">
        <v>-5719998</v>
      </c>
      <c r="Z8" s="140">
        <v>-100</v>
      </c>
      <c r="AA8" s="62">
        <v>11440000</v>
      </c>
    </row>
    <row r="9" spans="1:27" ht="13.5">
      <c r="A9" s="249" t="s">
        <v>180</v>
      </c>
      <c r="B9" s="182"/>
      <c r="C9" s="155">
        <v>305566</v>
      </c>
      <c r="D9" s="155"/>
      <c r="E9" s="59">
        <v>175000</v>
      </c>
      <c r="F9" s="60">
        <v>175000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87498</v>
      </c>
      <c r="Y9" s="60">
        <v>-87498</v>
      </c>
      <c r="Z9" s="140">
        <v>-100</v>
      </c>
      <c r="AA9" s="62">
        <v>175000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-42656425</v>
      </c>
      <c r="D12" s="155"/>
      <c r="E12" s="59">
        <v>-53991113</v>
      </c>
      <c r="F12" s="60">
        <v>-53991113</v>
      </c>
      <c r="G12" s="60">
        <v>-30479919</v>
      </c>
      <c r="H12" s="60">
        <v>-4640849</v>
      </c>
      <c r="I12" s="60">
        <v>-4720029</v>
      </c>
      <c r="J12" s="60">
        <v>-39840797</v>
      </c>
      <c r="K12" s="60">
        <v>-6402867</v>
      </c>
      <c r="L12" s="60">
        <v>5794456</v>
      </c>
      <c r="M12" s="60">
        <v>5366608</v>
      </c>
      <c r="N12" s="60">
        <v>4758197</v>
      </c>
      <c r="O12" s="60"/>
      <c r="P12" s="60"/>
      <c r="Q12" s="60"/>
      <c r="R12" s="60"/>
      <c r="S12" s="60"/>
      <c r="T12" s="60"/>
      <c r="U12" s="60"/>
      <c r="V12" s="60"/>
      <c r="W12" s="60">
        <v>-35082600</v>
      </c>
      <c r="X12" s="60">
        <v>-26995554</v>
      </c>
      <c r="Y12" s="60">
        <v>-8087046</v>
      </c>
      <c r="Z12" s="140">
        <v>29.96</v>
      </c>
      <c r="AA12" s="62">
        <v>-53991113</v>
      </c>
    </row>
    <row r="13" spans="1:27" ht="13.5">
      <c r="A13" s="249" t="s">
        <v>40</v>
      </c>
      <c r="B13" s="182"/>
      <c r="C13" s="155">
        <v>-325887</v>
      </c>
      <c r="D13" s="155"/>
      <c r="E13" s="59"/>
      <c r="F13" s="60"/>
      <c r="G13" s="60"/>
      <c r="H13" s="60"/>
      <c r="I13" s="60">
        <v>-39858</v>
      </c>
      <c r="J13" s="60">
        <v>-39858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-39858</v>
      </c>
      <c r="X13" s="60"/>
      <c r="Y13" s="60">
        <v>-39858</v>
      </c>
      <c r="Z13" s="140"/>
      <c r="AA13" s="62"/>
    </row>
    <row r="14" spans="1:27" ht="13.5">
      <c r="A14" s="249" t="s">
        <v>42</v>
      </c>
      <c r="B14" s="182"/>
      <c r="C14" s="155">
        <v>-3544561</v>
      </c>
      <c r="D14" s="155"/>
      <c r="E14" s="59"/>
      <c r="F14" s="60"/>
      <c r="G14" s="60">
        <v>-65810</v>
      </c>
      <c r="H14" s="60">
        <v>-14738</v>
      </c>
      <c r="I14" s="60"/>
      <c r="J14" s="60">
        <v>-80548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-80548</v>
      </c>
      <c r="X14" s="60"/>
      <c r="Y14" s="60">
        <v>-80548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15327013</v>
      </c>
      <c r="D15" s="168">
        <f>SUM(D6:D14)</f>
        <v>0</v>
      </c>
      <c r="E15" s="72">
        <f t="shared" si="0"/>
        <v>15706767</v>
      </c>
      <c r="F15" s="73">
        <f t="shared" si="0"/>
        <v>15706767</v>
      </c>
      <c r="G15" s="73">
        <f t="shared" si="0"/>
        <v>-9967457</v>
      </c>
      <c r="H15" s="73">
        <f t="shared" si="0"/>
        <v>-3479206</v>
      </c>
      <c r="I15" s="73">
        <f t="shared" si="0"/>
        <v>-3603395</v>
      </c>
      <c r="J15" s="73">
        <f t="shared" si="0"/>
        <v>-17050058</v>
      </c>
      <c r="K15" s="73">
        <f t="shared" si="0"/>
        <v>-4626296</v>
      </c>
      <c r="L15" s="73">
        <f t="shared" si="0"/>
        <v>7068653</v>
      </c>
      <c r="M15" s="73">
        <f t="shared" si="0"/>
        <v>5399724</v>
      </c>
      <c r="N15" s="73">
        <f t="shared" si="0"/>
        <v>7842081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-9207977</v>
      </c>
      <c r="X15" s="73">
        <f t="shared" si="0"/>
        <v>7853442</v>
      </c>
      <c r="Y15" s="73">
        <f t="shared" si="0"/>
        <v>-17061419</v>
      </c>
      <c r="Z15" s="170">
        <f>+IF(X15&lt;&gt;0,+(Y15/X15)*100,0)</f>
        <v>-217.24766032524337</v>
      </c>
      <c r="AA15" s="74">
        <f>SUM(AA6:AA14)</f>
        <v>15706767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575000</v>
      </c>
      <c r="F19" s="60">
        <v>575000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287502</v>
      </c>
      <c r="Y19" s="159">
        <v>-287502</v>
      </c>
      <c r="Z19" s="141">
        <v>-100</v>
      </c>
      <c r="AA19" s="225">
        <v>575000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-6833029</v>
      </c>
      <c r="D24" s="155"/>
      <c r="E24" s="59">
        <v>-2470000</v>
      </c>
      <c r="F24" s="60">
        <v>-2470000</v>
      </c>
      <c r="G24" s="60">
        <v>-131580</v>
      </c>
      <c r="H24" s="60">
        <v>-8537</v>
      </c>
      <c r="I24" s="60">
        <v>-43612</v>
      </c>
      <c r="J24" s="60">
        <v>-183729</v>
      </c>
      <c r="K24" s="60"/>
      <c r="L24" s="60">
        <v>-30000</v>
      </c>
      <c r="M24" s="60">
        <v>-20459</v>
      </c>
      <c r="N24" s="60">
        <v>-50459</v>
      </c>
      <c r="O24" s="60"/>
      <c r="P24" s="60"/>
      <c r="Q24" s="60"/>
      <c r="R24" s="60"/>
      <c r="S24" s="60"/>
      <c r="T24" s="60"/>
      <c r="U24" s="60"/>
      <c r="V24" s="60"/>
      <c r="W24" s="60">
        <v>-234188</v>
      </c>
      <c r="X24" s="60">
        <v>-1234998</v>
      </c>
      <c r="Y24" s="60">
        <v>1000810</v>
      </c>
      <c r="Z24" s="140">
        <v>-81.04</v>
      </c>
      <c r="AA24" s="62">
        <v>-2470000</v>
      </c>
    </row>
    <row r="25" spans="1:27" ht="13.5">
      <c r="A25" s="250" t="s">
        <v>191</v>
      </c>
      <c r="B25" s="251"/>
      <c r="C25" s="168">
        <f aca="true" t="shared" si="1" ref="C25:Y25">SUM(C19:C24)</f>
        <v>-6833029</v>
      </c>
      <c r="D25" s="168">
        <f>SUM(D19:D24)</f>
        <v>0</v>
      </c>
      <c r="E25" s="72">
        <f t="shared" si="1"/>
        <v>-1895000</v>
      </c>
      <c r="F25" s="73">
        <f t="shared" si="1"/>
        <v>-1895000</v>
      </c>
      <c r="G25" s="73">
        <f t="shared" si="1"/>
        <v>-131580</v>
      </c>
      <c r="H25" s="73">
        <f t="shared" si="1"/>
        <v>-8537</v>
      </c>
      <c r="I25" s="73">
        <f t="shared" si="1"/>
        <v>-43612</v>
      </c>
      <c r="J25" s="73">
        <f t="shared" si="1"/>
        <v>-183729</v>
      </c>
      <c r="K25" s="73">
        <f t="shared" si="1"/>
        <v>0</v>
      </c>
      <c r="L25" s="73">
        <f t="shared" si="1"/>
        <v>-30000</v>
      </c>
      <c r="M25" s="73">
        <f t="shared" si="1"/>
        <v>-20459</v>
      </c>
      <c r="N25" s="73">
        <f t="shared" si="1"/>
        <v>-50459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-234188</v>
      </c>
      <c r="X25" s="73">
        <f t="shared" si="1"/>
        <v>-947496</v>
      </c>
      <c r="Y25" s="73">
        <f t="shared" si="1"/>
        <v>713308</v>
      </c>
      <c r="Z25" s="170">
        <f>+IF(X25&lt;&gt;0,+(Y25/X25)*100,0)</f>
        <v>-75.28348404637065</v>
      </c>
      <c r="AA25" s="74">
        <f>SUM(AA19:AA24)</f>
        <v>-1895000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-208271</v>
      </c>
      <c r="J30" s="60">
        <v>-208271</v>
      </c>
      <c r="K30" s="60"/>
      <c r="L30" s="60"/>
      <c r="M30" s="60">
        <v>-403917</v>
      </c>
      <c r="N30" s="60">
        <v>-403917</v>
      </c>
      <c r="O30" s="60"/>
      <c r="P30" s="60"/>
      <c r="Q30" s="60"/>
      <c r="R30" s="60"/>
      <c r="S30" s="60"/>
      <c r="T30" s="60"/>
      <c r="U30" s="60"/>
      <c r="V30" s="60"/>
      <c r="W30" s="60">
        <v>-612188</v>
      </c>
      <c r="X30" s="60"/>
      <c r="Y30" s="60">
        <v>-612188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1035159</v>
      </c>
      <c r="D33" s="155"/>
      <c r="E33" s="59">
        <v>-610000</v>
      </c>
      <c r="F33" s="60">
        <v>-610000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-304998</v>
      </c>
      <c r="Y33" s="60">
        <v>304998</v>
      </c>
      <c r="Z33" s="140">
        <v>-100</v>
      </c>
      <c r="AA33" s="62">
        <v>-610000</v>
      </c>
    </row>
    <row r="34" spans="1:27" ht="13.5">
      <c r="A34" s="250" t="s">
        <v>197</v>
      </c>
      <c r="B34" s="251"/>
      <c r="C34" s="168">
        <f aca="true" t="shared" si="2" ref="C34:Y34">SUM(C29:C33)</f>
        <v>1035159</v>
      </c>
      <c r="D34" s="168">
        <f>SUM(D29:D33)</f>
        <v>0</v>
      </c>
      <c r="E34" s="72">
        <f t="shared" si="2"/>
        <v>-610000</v>
      </c>
      <c r="F34" s="73">
        <f t="shared" si="2"/>
        <v>-610000</v>
      </c>
      <c r="G34" s="73">
        <f t="shared" si="2"/>
        <v>0</v>
      </c>
      <c r="H34" s="73">
        <f t="shared" si="2"/>
        <v>0</v>
      </c>
      <c r="I34" s="73">
        <f t="shared" si="2"/>
        <v>-208271</v>
      </c>
      <c r="J34" s="73">
        <f t="shared" si="2"/>
        <v>-208271</v>
      </c>
      <c r="K34" s="73">
        <f t="shared" si="2"/>
        <v>0</v>
      </c>
      <c r="L34" s="73">
        <f t="shared" si="2"/>
        <v>0</v>
      </c>
      <c r="M34" s="73">
        <f t="shared" si="2"/>
        <v>-403917</v>
      </c>
      <c r="N34" s="73">
        <f t="shared" si="2"/>
        <v>-403917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-612188</v>
      </c>
      <c r="X34" s="73">
        <f t="shared" si="2"/>
        <v>-304998</v>
      </c>
      <c r="Y34" s="73">
        <f t="shared" si="2"/>
        <v>-307190</v>
      </c>
      <c r="Z34" s="170">
        <f>+IF(X34&lt;&gt;0,+(Y34/X34)*100,0)</f>
        <v>100.71869323733272</v>
      </c>
      <c r="AA34" s="74">
        <f>SUM(AA29:AA33)</f>
        <v>-610000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9529143</v>
      </c>
      <c r="D36" s="153">
        <f>+D15+D25+D34</f>
        <v>0</v>
      </c>
      <c r="E36" s="99">
        <f t="shared" si="3"/>
        <v>13201767</v>
      </c>
      <c r="F36" s="100">
        <f t="shared" si="3"/>
        <v>13201767</v>
      </c>
      <c r="G36" s="100">
        <f t="shared" si="3"/>
        <v>-10099037</v>
      </c>
      <c r="H36" s="100">
        <f t="shared" si="3"/>
        <v>-3487743</v>
      </c>
      <c r="I36" s="100">
        <f t="shared" si="3"/>
        <v>-3855278</v>
      </c>
      <c r="J36" s="100">
        <f t="shared" si="3"/>
        <v>-17442058</v>
      </c>
      <c r="K36" s="100">
        <f t="shared" si="3"/>
        <v>-4626296</v>
      </c>
      <c r="L36" s="100">
        <f t="shared" si="3"/>
        <v>7038653</v>
      </c>
      <c r="M36" s="100">
        <f t="shared" si="3"/>
        <v>4975348</v>
      </c>
      <c r="N36" s="100">
        <f t="shared" si="3"/>
        <v>7387705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-10054353</v>
      </c>
      <c r="X36" s="100">
        <f t="shared" si="3"/>
        <v>6600948</v>
      </c>
      <c r="Y36" s="100">
        <f t="shared" si="3"/>
        <v>-16655301</v>
      </c>
      <c r="Z36" s="137">
        <f>+IF(X36&lt;&gt;0,+(Y36/X36)*100,0)</f>
        <v>-252.31680358639395</v>
      </c>
      <c r="AA36" s="102">
        <f>+AA15+AA25+AA34</f>
        <v>13201767</v>
      </c>
    </row>
    <row r="37" spans="1:27" ht="13.5">
      <c r="A37" s="249" t="s">
        <v>199</v>
      </c>
      <c r="B37" s="182"/>
      <c r="C37" s="153"/>
      <c r="D37" s="153"/>
      <c r="E37" s="99">
        <v>2509873</v>
      </c>
      <c r="F37" s="100">
        <v>2509873</v>
      </c>
      <c r="G37" s="100">
        <v>-3190461</v>
      </c>
      <c r="H37" s="100">
        <v>-13289498</v>
      </c>
      <c r="I37" s="100">
        <v>-16777241</v>
      </c>
      <c r="J37" s="100">
        <v>-3190461</v>
      </c>
      <c r="K37" s="100">
        <v>-20632519</v>
      </c>
      <c r="L37" s="100">
        <v>-25258815</v>
      </c>
      <c r="M37" s="100">
        <v>-18220162</v>
      </c>
      <c r="N37" s="100">
        <v>-20632519</v>
      </c>
      <c r="O37" s="100"/>
      <c r="P37" s="100"/>
      <c r="Q37" s="100"/>
      <c r="R37" s="100"/>
      <c r="S37" s="100"/>
      <c r="T37" s="100"/>
      <c r="U37" s="100"/>
      <c r="V37" s="100"/>
      <c r="W37" s="100">
        <v>-3190461</v>
      </c>
      <c r="X37" s="100">
        <v>2509873</v>
      </c>
      <c r="Y37" s="100">
        <v>-5700334</v>
      </c>
      <c r="Z37" s="137">
        <v>-227.12</v>
      </c>
      <c r="AA37" s="102">
        <v>2509873</v>
      </c>
    </row>
    <row r="38" spans="1:27" ht="13.5">
      <c r="A38" s="269" t="s">
        <v>200</v>
      </c>
      <c r="B38" s="256"/>
      <c r="C38" s="257">
        <v>9529143</v>
      </c>
      <c r="D38" s="257"/>
      <c r="E38" s="258">
        <v>15711640</v>
      </c>
      <c r="F38" s="259">
        <v>15711640</v>
      </c>
      <c r="G38" s="259">
        <v>-13289498</v>
      </c>
      <c r="H38" s="259">
        <v>-16777241</v>
      </c>
      <c r="I38" s="259">
        <v>-20632519</v>
      </c>
      <c r="J38" s="259">
        <v>-20632519</v>
      </c>
      <c r="K38" s="259">
        <v>-25258815</v>
      </c>
      <c r="L38" s="259">
        <v>-18220162</v>
      </c>
      <c r="M38" s="259">
        <v>-13244814</v>
      </c>
      <c r="N38" s="259">
        <v>-13244814</v>
      </c>
      <c r="O38" s="259"/>
      <c r="P38" s="259"/>
      <c r="Q38" s="259"/>
      <c r="R38" s="259"/>
      <c r="S38" s="259"/>
      <c r="T38" s="259"/>
      <c r="U38" s="259"/>
      <c r="V38" s="259"/>
      <c r="W38" s="259">
        <v>-13244814</v>
      </c>
      <c r="X38" s="259">
        <v>9110821</v>
      </c>
      <c r="Y38" s="259">
        <v>-22355635</v>
      </c>
      <c r="Z38" s="260">
        <v>-245.37</v>
      </c>
      <c r="AA38" s="261">
        <v>15711640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6833028</v>
      </c>
      <c r="D5" s="200">
        <f t="shared" si="0"/>
        <v>0</v>
      </c>
      <c r="E5" s="106">
        <f t="shared" si="0"/>
        <v>2470000</v>
      </c>
      <c r="F5" s="106">
        <f t="shared" si="0"/>
        <v>2470000</v>
      </c>
      <c r="G5" s="106">
        <f t="shared" si="0"/>
        <v>131580</v>
      </c>
      <c r="H5" s="106">
        <f t="shared" si="0"/>
        <v>8537</v>
      </c>
      <c r="I5" s="106">
        <f t="shared" si="0"/>
        <v>49610</v>
      </c>
      <c r="J5" s="106">
        <f t="shared" si="0"/>
        <v>189727</v>
      </c>
      <c r="K5" s="106">
        <f t="shared" si="0"/>
        <v>0</v>
      </c>
      <c r="L5" s="106">
        <f t="shared" si="0"/>
        <v>0</v>
      </c>
      <c r="M5" s="106">
        <f t="shared" si="0"/>
        <v>20459</v>
      </c>
      <c r="N5" s="106">
        <f t="shared" si="0"/>
        <v>20459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210186</v>
      </c>
      <c r="X5" s="106">
        <f t="shared" si="0"/>
        <v>1235000</v>
      </c>
      <c r="Y5" s="106">
        <f t="shared" si="0"/>
        <v>-1024814</v>
      </c>
      <c r="Z5" s="201">
        <f>+IF(X5&lt;&gt;0,+(Y5/X5)*100,0)</f>
        <v>-82.98089068825911</v>
      </c>
      <c r="AA5" s="199">
        <f>SUM(AA11:AA18)</f>
        <v>2470000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6164434</v>
      </c>
      <c r="D9" s="156"/>
      <c r="E9" s="60"/>
      <c r="F9" s="60"/>
      <c r="G9" s="60">
        <v>131580</v>
      </c>
      <c r="H9" s="60"/>
      <c r="I9" s="60"/>
      <c r="J9" s="60">
        <v>131580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131580</v>
      </c>
      <c r="X9" s="60"/>
      <c r="Y9" s="60">
        <v>131580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155">
        <v>1000000</v>
      </c>
    </row>
    <row r="11" spans="1:27" ht="13.5">
      <c r="A11" s="292" t="s">
        <v>209</v>
      </c>
      <c r="B11" s="142"/>
      <c r="C11" s="293">
        <f aca="true" t="shared" si="1" ref="C11:Y11">SUM(C6:C10)</f>
        <v>6164434</v>
      </c>
      <c r="D11" s="294">
        <f t="shared" si="1"/>
        <v>0</v>
      </c>
      <c r="E11" s="295">
        <f t="shared" si="1"/>
        <v>1000000</v>
      </c>
      <c r="F11" s="295">
        <f t="shared" si="1"/>
        <v>1000000</v>
      </c>
      <c r="G11" s="295">
        <f t="shared" si="1"/>
        <v>131580</v>
      </c>
      <c r="H11" s="295">
        <f t="shared" si="1"/>
        <v>0</v>
      </c>
      <c r="I11" s="295">
        <f t="shared" si="1"/>
        <v>0</v>
      </c>
      <c r="J11" s="295">
        <f t="shared" si="1"/>
        <v>131580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131580</v>
      </c>
      <c r="X11" s="295">
        <f t="shared" si="1"/>
        <v>500000</v>
      </c>
      <c r="Y11" s="295">
        <f t="shared" si="1"/>
        <v>-368420</v>
      </c>
      <c r="Z11" s="296">
        <f>+IF(X11&lt;&gt;0,+(Y11/X11)*100,0)</f>
        <v>-73.68400000000001</v>
      </c>
      <c r="AA11" s="297">
        <f>SUM(AA6:AA10)</f>
        <v>1000000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668594</v>
      </c>
      <c r="D15" s="156"/>
      <c r="E15" s="60">
        <v>1470000</v>
      </c>
      <c r="F15" s="60">
        <v>1470000</v>
      </c>
      <c r="G15" s="60"/>
      <c r="H15" s="60">
        <v>8537</v>
      </c>
      <c r="I15" s="60">
        <v>49610</v>
      </c>
      <c r="J15" s="60">
        <v>58147</v>
      </c>
      <c r="K15" s="60"/>
      <c r="L15" s="60"/>
      <c r="M15" s="60">
        <v>20459</v>
      </c>
      <c r="N15" s="60">
        <v>20459</v>
      </c>
      <c r="O15" s="60"/>
      <c r="P15" s="60"/>
      <c r="Q15" s="60"/>
      <c r="R15" s="60"/>
      <c r="S15" s="60"/>
      <c r="T15" s="60"/>
      <c r="U15" s="60"/>
      <c r="V15" s="60"/>
      <c r="W15" s="60">
        <v>78606</v>
      </c>
      <c r="X15" s="60">
        <v>735000</v>
      </c>
      <c r="Y15" s="60">
        <v>-656394</v>
      </c>
      <c r="Z15" s="140">
        <v>-89.31</v>
      </c>
      <c r="AA15" s="155">
        <v>1470000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6164434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131580</v>
      </c>
      <c r="H39" s="60">
        <f t="shared" si="4"/>
        <v>0</v>
      </c>
      <c r="I39" s="60">
        <f t="shared" si="4"/>
        <v>0</v>
      </c>
      <c r="J39" s="60">
        <f t="shared" si="4"/>
        <v>131580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131580</v>
      </c>
      <c r="X39" s="60">
        <f t="shared" si="4"/>
        <v>0</v>
      </c>
      <c r="Y39" s="60">
        <f t="shared" si="4"/>
        <v>131580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500000</v>
      </c>
      <c r="Y40" s="60">
        <f t="shared" si="4"/>
        <v>-500000</v>
      </c>
      <c r="Z40" s="140">
        <f t="shared" si="5"/>
        <v>-100</v>
      </c>
      <c r="AA40" s="155">
        <f>AA10+AA25</f>
        <v>1000000</v>
      </c>
    </row>
    <row r="41" spans="1:27" ht="13.5">
      <c r="A41" s="292" t="s">
        <v>209</v>
      </c>
      <c r="B41" s="142"/>
      <c r="C41" s="293">
        <f aca="true" t="shared" si="6" ref="C41:Y41">SUM(C36:C40)</f>
        <v>6164434</v>
      </c>
      <c r="D41" s="294">
        <f t="shared" si="6"/>
        <v>0</v>
      </c>
      <c r="E41" s="295">
        <f t="shared" si="6"/>
        <v>1000000</v>
      </c>
      <c r="F41" s="295">
        <f t="shared" si="6"/>
        <v>1000000</v>
      </c>
      <c r="G41" s="295">
        <f t="shared" si="6"/>
        <v>131580</v>
      </c>
      <c r="H41" s="295">
        <f t="shared" si="6"/>
        <v>0</v>
      </c>
      <c r="I41" s="295">
        <f t="shared" si="6"/>
        <v>0</v>
      </c>
      <c r="J41" s="295">
        <f t="shared" si="6"/>
        <v>131580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131580</v>
      </c>
      <c r="X41" s="295">
        <f t="shared" si="6"/>
        <v>500000</v>
      </c>
      <c r="Y41" s="295">
        <f t="shared" si="6"/>
        <v>-368420</v>
      </c>
      <c r="Z41" s="296">
        <f t="shared" si="5"/>
        <v>-73.68400000000001</v>
      </c>
      <c r="AA41" s="297">
        <f>SUM(AA36:AA40)</f>
        <v>1000000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668594</v>
      </c>
      <c r="D45" s="129">
        <f t="shared" si="7"/>
        <v>0</v>
      </c>
      <c r="E45" s="54">
        <f t="shared" si="7"/>
        <v>1470000</v>
      </c>
      <c r="F45" s="54">
        <f t="shared" si="7"/>
        <v>1470000</v>
      </c>
      <c r="G45" s="54">
        <f t="shared" si="7"/>
        <v>0</v>
      </c>
      <c r="H45" s="54">
        <f t="shared" si="7"/>
        <v>8537</v>
      </c>
      <c r="I45" s="54">
        <f t="shared" si="7"/>
        <v>49610</v>
      </c>
      <c r="J45" s="54">
        <f t="shared" si="7"/>
        <v>58147</v>
      </c>
      <c r="K45" s="54">
        <f t="shared" si="7"/>
        <v>0</v>
      </c>
      <c r="L45" s="54">
        <f t="shared" si="7"/>
        <v>0</v>
      </c>
      <c r="M45" s="54">
        <f t="shared" si="7"/>
        <v>20459</v>
      </c>
      <c r="N45" s="54">
        <f t="shared" si="7"/>
        <v>20459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78606</v>
      </c>
      <c r="X45" s="54">
        <f t="shared" si="7"/>
        <v>735000</v>
      </c>
      <c r="Y45" s="54">
        <f t="shared" si="7"/>
        <v>-656394</v>
      </c>
      <c r="Z45" s="184">
        <f t="shared" si="5"/>
        <v>-89.30530612244898</v>
      </c>
      <c r="AA45" s="130">
        <f t="shared" si="8"/>
        <v>1470000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6833028</v>
      </c>
      <c r="D49" s="218">
        <f t="shared" si="9"/>
        <v>0</v>
      </c>
      <c r="E49" s="220">
        <f t="shared" si="9"/>
        <v>2470000</v>
      </c>
      <c r="F49" s="220">
        <f t="shared" si="9"/>
        <v>2470000</v>
      </c>
      <c r="G49" s="220">
        <f t="shared" si="9"/>
        <v>131580</v>
      </c>
      <c r="H49" s="220">
        <f t="shared" si="9"/>
        <v>8537</v>
      </c>
      <c r="I49" s="220">
        <f t="shared" si="9"/>
        <v>49610</v>
      </c>
      <c r="J49" s="220">
        <f t="shared" si="9"/>
        <v>189727</v>
      </c>
      <c r="K49" s="220">
        <f t="shared" si="9"/>
        <v>0</v>
      </c>
      <c r="L49" s="220">
        <f t="shared" si="9"/>
        <v>0</v>
      </c>
      <c r="M49" s="220">
        <f t="shared" si="9"/>
        <v>20459</v>
      </c>
      <c r="N49" s="220">
        <f t="shared" si="9"/>
        <v>20459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210186</v>
      </c>
      <c r="X49" s="220">
        <f t="shared" si="9"/>
        <v>1235000</v>
      </c>
      <c r="Y49" s="220">
        <f t="shared" si="9"/>
        <v>-1024814</v>
      </c>
      <c r="Z49" s="221">
        <f t="shared" si="5"/>
        <v>-82.98089068825911</v>
      </c>
      <c r="AA49" s="222">
        <f>SUM(AA41:AA48)</f>
        <v>2470000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1353000</v>
      </c>
      <c r="F51" s="54">
        <f t="shared" si="10"/>
        <v>1353000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676500</v>
      </c>
      <c r="Y51" s="54">
        <f t="shared" si="10"/>
        <v>-676500</v>
      </c>
      <c r="Z51" s="184">
        <f>+IF(X51&lt;&gt;0,+(Y51/X51)*100,0)</f>
        <v>-100</v>
      </c>
      <c r="AA51" s="130">
        <f>SUM(AA57:AA61)</f>
        <v>1353000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1353000</v>
      </c>
      <c r="F61" s="60">
        <v>1353000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676500</v>
      </c>
      <c r="Y61" s="60">
        <v>-676500</v>
      </c>
      <c r="Z61" s="140">
        <v>-100</v>
      </c>
      <c r="AA61" s="155">
        <v>1353000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1353000</v>
      </c>
      <c r="F66" s="275"/>
      <c r="G66" s="275">
        <v>45276</v>
      </c>
      <c r="H66" s="275">
        <v>90688</v>
      </c>
      <c r="I66" s="275">
        <v>69903</v>
      </c>
      <c r="J66" s="275">
        <v>205867</v>
      </c>
      <c r="K66" s="275">
        <v>54897</v>
      </c>
      <c r="L66" s="275">
        <v>30888</v>
      </c>
      <c r="M66" s="275">
        <v>127836</v>
      </c>
      <c r="N66" s="275">
        <v>213621</v>
      </c>
      <c r="O66" s="275"/>
      <c r="P66" s="275"/>
      <c r="Q66" s="275"/>
      <c r="R66" s="275"/>
      <c r="S66" s="275"/>
      <c r="T66" s="275"/>
      <c r="U66" s="275"/>
      <c r="V66" s="275"/>
      <c r="W66" s="275">
        <v>419488</v>
      </c>
      <c r="X66" s="275"/>
      <c r="Y66" s="275">
        <v>419488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1353000</v>
      </c>
      <c r="F69" s="220">
        <f t="shared" si="12"/>
        <v>0</v>
      </c>
      <c r="G69" s="220">
        <f t="shared" si="12"/>
        <v>45276</v>
      </c>
      <c r="H69" s="220">
        <f t="shared" si="12"/>
        <v>90688</v>
      </c>
      <c r="I69" s="220">
        <f t="shared" si="12"/>
        <v>69903</v>
      </c>
      <c r="J69" s="220">
        <f t="shared" si="12"/>
        <v>205867</v>
      </c>
      <c r="K69" s="220">
        <f t="shared" si="12"/>
        <v>54897</v>
      </c>
      <c r="L69" s="220">
        <f t="shared" si="12"/>
        <v>30888</v>
      </c>
      <c r="M69" s="220">
        <f t="shared" si="12"/>
        <v>127836</v>
      </c>
      <c r="N69" s="220">
        <f t="shared" si="12"/>
        <v>213621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419488</v>
      </c>
      <c r="X69" s="220">
        <f t="shared" si="12"/>
        <v>0</v>
      </c>
      <c r="Y69" s="220">
        <f t="shared" si="12"/>
        <v>419488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6164434</v>
      </c>
      <c r="D5" s="357">
        <f t="shared" si="0"/>
        <v>0</v>
      </c>
      <c r="E5" s="356">
        <f t="shared" si="0"/>
        <v>1000000</v>
      </c>
      <c r="F5" s="358">
        <f t="shared" si="0"/>
        <v>1000000</v>
      </c>
      <c r="G5" s="358">
        <f t="shared" si="0"/>
        <v>131580</v>
      </c>
      <c r="H5" s="356">
        <f t="shared" si="0"/>
        <v>0</v>
      </c>
      <c r="I5" s="356">
        <f t="shared" si="0"/>
        <v>0</v>
      </c>
      <c r="J5" s="358">
        <f t="shared" si="0"/>
        <v>131580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131580</v>
      </c>
      <c r="X5" s="356">
        <f t="shared" si="0"/>
        <v>500000</v>
      </c>
      <c r="Y5" s="358">
        <f t="shared" si="0"/>
        <v>-368420</v>
      </c>
      <c r="Z5" s="359">
        <f>+IF(X5&lt;&gt;0,+(Y5/X5)*100,0)</f>
        <v>-73.68400000000001</v>
      </c>
      <c r="AA5" s="360">
        <f>+AA6+AA8+AA11+AA13+AA15</f>
        <v>1000000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6164434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131580</v>
      </c>
      <c r="H13" s="275">
        <f t="shared" si="4"/>
        <v>0</v>
      </c>
      <c r="I13" s="275">
        <f t="shared" si="4"/>
        <v>0</v>
      </c>
      <c r="J13" s="342">
        <f t="shared" si="4"/>
        <v>131580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131580</v>
      </c>
      <c r="X13" s="275">
        <f t="shared" si="4"/>
        <v>0</v>
      </c>
      <c r="Y13" s="342">
        <f t="shared" si="4"/>
        <v>131580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6164434</v>
      </c>
      <c r="D14" s="340"/>
      <c r="E14" s="60"/>
      <c r="F14" s="59"/>
      <c r="G14" s="59">
        <v>131580</v>
      </c>
      <c r="H14" s="60"/>
      <c r="I14" s="60"/>
      <c r="J14" s="59">
        <v>131580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131580</v>
      </c>
      <c r="X14" s="60"/>
      <c r="Y14" s="59">
        <v>131580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1000000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668594</v>
      </c>
      <c r="D40" s="344">
        <f t="shared" si="9"/>
        <v>0</v>
      </c>
      <c r="E40" s="343">
        <f t="shared" si="9"/>
        <v>1470000</v>
      </c>
      <c r="F40" s="345">
        <f t="shared" si="9"/>
        <v>1470000</v>
      </c>
      <c r="G40" s="345">
        <f t="shared" si="9"/>
        <v>0</v>
      </c>
      <c r="H40" s="343">
        <f t="shared" si="9"/>
        <v>8537</v>
      </c>
      <c r="I40" s="343">
        <f t="shared" si="9"/>
        <v>49610</v>
      </c>
      <c r="J40" s="345">
        <f t="shared" si="9"/>
        <v>58147</v>
      </c>
      <c r="K40" s="345">
        <f t="shared" si="9"/>
        <v>0</v>
      </c>
      <c r="L40" s="343">
        <f t="shared" si="9"/>
        <v>0</v>
      </c>
      <c r="M40" s="343">
        <f t="shared" si="9"/>
        <v>20459</v>
      </c>
      <c r="N40" s="345">
        <f t="shared" si="9"/>
        <v>20459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78606</v>
      </c>
      <c r="X40" s="343">
        <f t="shared" si="9"/>
        <v>735000</v>
      </c>
      <c r="Y40" s="345">
        <f t="shared" si="9"/>
        <v>-656394</v>
      </c>
      <c r="Z40" s="336">
        <f>+IF(X40&lt;&gt;0,+(Y40/X40)*100,0)</f>
        <v>-89.30530612244898</v>
      </c>
      <c r="AA40" s="350">
        <f>SUM(AA41:AA49)</f>
        <v>1470000</v>
      </c>
    </row>
    <row r="41" spans="1:27" ht="13.5">
      <c r="A41" s="361" t="s">
        <v>247</v>
      </c>
      <c r="B41" s="142"/>
      <c r="C41" s="362"/>
      <c r="D41" s="363"/>
      <c r="E41" s="362">
        <v>170000</v>
      </c>
      <c r="F41" s="364">
        <v>170000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85000</v>
      </c>
      <c r="Y41" s="364">
        <v>-85000</v>
      </c>
      <c r="Z41" s="365">
        <v>-100</v>
      </c>
      <c r="AA41" s="366">
        <v>170000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527348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</v>
      </c>
      <c r="Y44" s="53">
        <v>-50000</v>
      </c>
      <c r="Z44" s="94">
        <v>-100</v>
      </c>
      <c r="AA44" s="95">
        <v>100000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141246</v>
      </c>
      <c r="D49" s="368"/>
      <c r="E49" s="54">
        <v>1200000</v>
      </c>
      <c r="F49" s="53">
        <v>1200000</v>
      </c>
      <c r="G49" s="53"/>
      <c r="H49" s="54">
        <v>8537</v>
      </c>
      <c r="I49" s="54">
        <v>49610</v>
      </c>
      <c r="J49" s="53">
        <v>58147</v>
      </c>
      <c r="K49" s="53"/>
      <c r="L49" s="54"/>
      <c r="M49" s="54">
        <v>20459</v>
      </c>
      <c r="N49" s="53">
        <v>20459</v>
      </c>
      <c r="O49" s="53"/>
      <c r="P49" s="54"/>
      <c r="Q49" s="54"/>
      <c r="R49" s="53"/>
      <c r="S49" s="53"/>
      <c r="T49" s="54"/>
      <c r="U49" s="54"/>
      <c r="V49" s="53"/>
      <c r="W49" s="53">
        <v>78606</v>
      </c>
      <c r="X49" s="54">
        <v>600000</v>
      </c>
      <c r="Y49" s="53">
        <v>-521394</v>
      </c>
      <c r="Z49" s="94">
        <v>-86.9</v>
      </c>
      <c r="AA49" s="95">
        <v>1200000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6833028</v>
      </c>
      <c r="D60" s="346">
        <f t="shared" si="14"/>
        <v>0</v>
      </c>
      <c r="E60" s="219">
        <f t="shared" si="14"/>
        <v>2470000</v>
      </c>
      <c r="F60" s="264">
        <f t="shared" si="14"/>
        <v>2470000</v>
      </c>
      <c r="G60" s="264">
        <f t="shared" si="14"/>
        <v>131580</v>
      </c>
      <c r="H60" s="219">
        <f t="shared" si="14"/>
        <v>8537</v>
      </c>
      <c r="I60" s="219">
        <f t="shared" si="14"/>
        <v>49610</v>
      </c>
      <c r="J60" s="264">
        <f t="shared" si="14"/>
        <v>189727</v>
      </c>
      <c r="K60" s="264">
        <f t="shared" si="14"/>
        <v>0</v>
      </c>
      <c r="L60" s="219">
        <f t="shared" si="14"/>
        <v>0</v>
      </c>
      <c r="M60" s="219">
        <f t="shared" si="14"/>
        <v>20459</v>
      </c>
      <c r="N60" s="264">
        <f t="shared" si="14"/>
        <v>20459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210186</v>
      </c>
      <c r="X60" s="219">
        <f t="shared" si="14"/>
        <v>1235000</v>
      </c>
      <c r="Y60" s="264">
        <f t="shared" si="14"/>
        <v>-1024814</v>
      </c>
      <c r="Z60" s="337">
        <f>+IF(X60&lt;&gt;0,+(Y60/X60)*100,0)</f>
        <v>-82.98089068825911</v>
      </c>
      <c r="AA60" s="232">
        <f>+AA57+AA54+AA51+AA40+AA37+AA34+AA22+AA5</f>
        <v>2470000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2014-02-05T08:52:50Z</dcterms:created>
  <dcterms:modified xsi:type="dcterms:W3CDTF">2014-02-05T08:52:53Z</dcterms:modified>
  <cp:category/>
  <cp:version/>
  <cp:contentType/>
  <cp:contentStatus/>
</cp:coreProperties>
</file>