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<sst xmlns="http://schemas.openxmlformats.org/spreadsheetml/2006/main" count="855" uniqueCount="302">
  <si>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Frances Baard(DC9)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</si>
  <si>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</si>
  <si>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</si>
  <si>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</si>
  <si>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</si>
  <si>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</si>
  <si>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</si>
  <si>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</si>
  <si>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</si>
  <si>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</si>
  <si>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</si>
  <si>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</si>
  <si>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</si>
  <si>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</si>
  <si>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</si>
  <si>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</si>
  <si>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</si>
  <si>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</si>
  <si>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</si>
  <si>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</si>
  <si>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</si>
  <si>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</si>
  <si>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</si>
  <si>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</si>
  <si>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</si>
  <si>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</si>
  <si>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</si>
  <si>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</si>
  <si>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</si>
  <si>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</si>
  <si>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</si>
  <si>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</si>
  <si>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</si>
  <si>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</si>
  <si>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</si>
  <si>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</si>
  <si>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</si>
  <si>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</si>
  <si>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</si>
  <si>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</si>
  <si>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</si>
  <si>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</si>
  <si>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</si>
  <si>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</si>
  <si>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</si>
  <si>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</si>
  <si>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</si>
  <si>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</si>
  <si>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</si>
  <si>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</si>
  <si>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</si>
  <si>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</si>
  <si>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</si>
  <si>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</si>
  <si>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</si>
  <si>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</si>
  <si>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</si>
  <si>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</si>
  <si>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</si>
  <si>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</si>
  <si>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</si>
  <si>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</si>
  <si>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</si>
  <si>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</si>
  <si>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</si>
  <si>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</si>
  <si>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</si>
  <si>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</si>
  <si>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</si>
  <si>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</si>
  <si>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Frances Baard(DC9)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</si>
  <si>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</si>
  <si>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</si>
  <si>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</si>
  <si>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</si>
  <si>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</si>
  <si>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</si>
  <si>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</si>
  <si>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</si>
  <si>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</si>
  <si>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</si>
  <si>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</si>
  <si>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</si>
  <si>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</si>
  <si>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</si>
  <si>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</si>
  <si>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</si>
  <si>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</si>
  <si>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</si>
  <si>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</si>
  <si>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</si>
  <si>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</si>
  <si>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</si>
  <si>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</si>
  <si>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</si>
  <si>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</si>
  <si>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</si>
  <si>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</si>
  <si>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</si>
  <si>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</si>
  <si>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Frances Baard(DC9)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</si>
  <si>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</si>
  <si>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</si>
  <si>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</si>
  <si>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</si>
  <si>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</si>
  <si>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</si>
  <si>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</si>
  <si>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</si>
  <si>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</si>
  <si>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</si>
  <si>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</si>
  <si>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</si>
  <si>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</si>
  <si>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</si>
  <si>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</si>
  <si>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</si>
  <si>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</si>
  <si>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</si>
  <si>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</si>
  <si>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</si>
  <si>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</si>
  <si>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</si>
  <si>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</si>
  <si>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</si>
  <si>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</si>
  <si>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</si>
  <si>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</si>
  <si>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</si>
  <si>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Frances Baard(DC9)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</si>
  <si>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</si>
  <si>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</si>
  <si>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</si>
  <si>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</si>
  <si>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</si>
  <si>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</si>
  <si>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</si>
  <si>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</si>
  <si>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</si>
  <si>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</si>
  <si>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Frances Baard(DC9)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</si>
  <si>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</si>
  <si>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</si>
  <si>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</si>
  <si>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</si>
  <si>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</si>
  <si>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</si>
  <si>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</si>
  <si>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</si>
  <si>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</si>
  <si>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</si>
  <si>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</si>
  <si>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</si>
  <si>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</si>
  <si>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</si>
  <si>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</si>
  <si>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</si>
  <si>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</si>
  <si>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</si>
  <si>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</si>
  <si>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</si>
  <si>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</si>
  <si>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</si>
  <si>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</si>
  <si>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</si>
  <si>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</si>
  <si>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</si>
  <si>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</si>
  <si>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</si>
  <si>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</si>
  <si>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</si>
  <si>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</si>
  <si>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</si>
  <si>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</si>
  <si>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Frances Baard(DC9)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</si>
  <si>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</si>
  <si>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</si>
  <si>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</si>
  <si>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</si>
  <si>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</si>
  <si>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</si>
  <si>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</si>
  <si>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</si>
  <si>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</si>
  <si>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</si>
  <si>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</si>
  <si>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</si>
  <si>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</si>
  <si>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</si>
  <si>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</si>
  <si>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</si>
  <si>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</si>
  <si>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</si>
  <si>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</si>
  <si>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</si>
  <si>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</si>
  <si>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</si>
  <si>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</si>
  <si>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</si>
  <si>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</si>
  <si>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</si>
  <si>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Frances Baard(DC9)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</si>
  <si>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</si>
  <si>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</si>
  <si>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</si>
  <si>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</si>
  <si>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</si>
  <si>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</si>
  <si>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</si>
  <si>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</si>
  <si>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</si>
  <si>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</si>
  <si>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</si>
  <si>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</si>
  <si>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</si>
  <si>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</si>
  <si>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</si>
  <si>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</si>
  <si>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</si>
  <si>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</si>
  <si>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</si>
  <si>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</si>
  <si>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</si>
  <si>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</si>
  <si>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</si>
  <si>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</si>
  <si>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Frances Baard(DC9)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</si>
  <si>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</si>
  <si>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</si>
  <si>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</si>
  <si>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</si>
  <si>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</si>
  <si>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</si>
  <si>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</si>
  <si>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</si>
  <si>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</si>
  <si>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</si>
  <si>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</si>
  <si>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</si>
  <si>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</si>
  <si>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</si>
  <si>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</si>
  <si>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</si>
  <si>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</si>
  <si>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</si>
  <si>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</si>
  <si>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</si>
  <si>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</si>
  <si>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</si>
  <si>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</si>
  <si>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</si>
  <si>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</si>
  <si>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</si>
  <si>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</si>
  <si>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</si>
  <si>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</si>
  <si>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</si>
  <si>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</si>
  <si>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</si>
  <si>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</si>
  <si>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</si>
  <si>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</si>
  <si>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Frances Baard(DC9)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</si>
  <si>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</si>
  <si>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</si>
  <si>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Northern Cape: Frances Baard(DC9)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</si>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</sst>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5672199</v>
      </c>
      <c r="C7" s="19">
        <v>0</v>
      </c>
      <c r="D7" s="59">
        <v>4619200</v>
      </c>
      <c r="E7" s="60">
        <v>4619200</v>
      </c>
      <c r="F7" s="60">
        <v>170826</v>
      </c>
      <c r="G7" s="60">
        <v>453681</v>
      </c>
      <c r="H7" s="60">
        <v>511288</v>
      </c>
      <c r="I7" s="60">
        <v>1135795</v>
      </c>
      <c r="J7" s="60">
        <v>513850</v>
      </c>
      <c r="K7" s="60">
        <v>360735</v>
      </c>
      <c r="L7" s="60">
        <v>470663</v>
      </c>
      <c r="M7" s="60">
        <v>1345248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2481043</v>
      </c>
      <c r="W7" s="60">
        <v>2309600</v>
      </c>
      <c r="X7" s="60">
        <v>171443</v>
      </c>
      <c r="Y7" s="61">
        <v>7.42</v>
      </c>
      <c r="Z7" s="62">
        <v>4619200</v>
      </c>
    </row>
    <row r="8" spans="1:26" ht="13.5">
      <c r="A8" s="58" t="s">
        <v>34</v>
      </c>
      <c r="B8" s="19">
        <v>94578831</v>
      </c>
      <c r="C8" s="19">
        <v>0</v>
      </c>
      <c r="D8" s="59">
        <v>93815000</v>
      </c>
      <c r="E8" s="60">
        <v>93815000</v>
      </c>
      <c r="F8" s="60">
        <v>37612775</v>
      </c>
      <c r="G8" s="60">
        <v>-7014548</v>
      </c>
      <c r="H8" s="60">
        <v>882626</v>
      </c>
      <c r="I8" s="60">
        <v>31480853</v>
      </c>
      <c r="J8" s="60">
        <v>689021</v>
      </c>
      <c r="K8" s="60">
        <v>1097476</v>
      </c>
      <c r="L8" s="60">
        <v>31418276</v>
      </c>
      <c r="M8" s="60">
        <v>33204773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64685626</v>
      </c>
      <c r="W8" s="60">
        <v>46907500</v>
      </c>
      <c r="X8" s="60">
        <v>17778126</v>
      </c>
      <c r="Y8" s="61">
        <v>37.9</v>
      </c>
      <c r="Z8" s="62">
        <v>93815000</v>
      </c>
    </row>
    <row r="9" spans="1:26" ht="13.5">
      <c r="A9" s="58" t="s">
        <v>35</v>
      </c>
      <c r="B9" s="19">
        <v>1669656</v>
      </c>
      <c r="C9" s="19">
        <v>0</v>
      </c>
      <c r="D9" s="59">
        <v>1045210</v>
      </c>
      <c r="E9" s="60">
        <v>1045210</v>
      </c>
      <c r="F9" s="60">
        <v>11842</v>
      </c>
      <c r="G9" s="60">
        <v>23183</v>
      </c>
      <c r="H9" s="60">
        <v>9906</v>
      </c>
      <c r="I9" s="60">
        <v>44931</v>
      </c>
      <c r="J9" s="60">
        <v>22544</v>
      </c>
      <c r="K9" s="60">
        <v>11633</v>
      </c>
      <c r="L9" s="60">
        <v>129365</v>
      </c>
      <c r="M9" s="60">
        <v>163542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208473</v>
      </c>
      <c r="W9" s="60">
        <v>522605</v>
      </c>
      <c r="X9" s="60">
        <v>-314132</v>
      </c>
      <c r="Y9" s="61">
        <v>-60.11</v>
      </c>
      <c r="Z9" s="62">
        <v>1045210</v>
      </c>
    </row>
    <row r="10" spans="1:26" ht="25.5">
      <c r="A10" s="63" t="s">
        <v>277</v>
      </c>
      <c r="B10" s="64">
        <f>SUM(B5:B9)</f>
        <v>101920686</v>
      </c>
      <c r="C10" s="64">
        <f>SUM(C5:C9)</f>
        <v>0</v>
      </c>
      <c r="D10" s="65">
        <f aca="true" t="shared" si="0" ref="D10:Z10">SUM(D5:D9)</f>
        <v>99479410</v>
      </c>
      <c r="E10" s="66">
        <f t="shared" si="0"/>
        <v>99479410</v>
      </c>
      <c r="F10" s="66">
        <f t="shared" si="0"/>
        <v>37795443</v>
      </c>
      <c r="G10" s="66">
        <f t="shared" si="0"/>
        <v>-6537684</v>
      </c>
      <c r="H10" s="66">
        <f t="shared" si="0"/>
        <v>1403820</v>
      </c>
      <c r="I10" s="66">
        <f t="shared" si="0"/>
        <v>32661579</v>
      </c>
      <c r="J10" s="66">
        <f t="shared" si="0"/>
        <v>1225415</v>
      </c>
      <c r="K10" s="66">
        <f t="shared" si="0"/>
        <v>1469844</v>
      </c>
      <c r="L10" s="66">
        <f t="shared" si="0"/>
        <v>32018304</v>
      </c>
      <c r="M10" s="66">
        <f t="shared" si="0"/>
        <v>34713563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67375142</v>
      </c>
      <c r="W10" s="66">
        <f t="shared" si="0"/>
        <v>49739705</v>
      </c>
      <c r="X10" s="66">
        <f t="shared" si="0"/>
        <v>17635437</v>
      </c>
      <c r="Y10" s="67">
        <f>+IF(W10&lt;&gt;0,(X10/W10)*100,0)</f>
        <v>35.45545153514682</v>
      </c>
      <c r="Z10" s="68">
        <f t="shared" si="0"/>
        <v>99479410</v>
      </c>
    </row>
    <row r="11" spans="1:26" ht="13.5">
      <c r="A11" s="58" t="s">
        <v>37</v>
      </c>
      <c r="B11" s="19">
        <v>39422578</v>
      </c>
      <c r="C11" s="19">
        <v>0</v>
      </c>
      <c r="D11" s="59">
        <v>47498130</v>
      </c>
      <c r="E11" s="60">
        <v>47498130</v>
      </c>
      <c r="F11" s="60">
        <v>3102449</v>
      </c>
      <c r="G11" s="60">
        <v>2998571</v>
      </c>
      <c r="H11" s="60">
        <v>3102112</v>
      </c>
      <c r="I11" s="60">
        <v>9203132</v>
      </c>
      <c r="J11" s="60">
        <v>3529621</v>
      </c>
      <c r="K11" s="60">
        <v>3372854</v>
      </c>
      <c r="L11" s="60">
        <v>2925726</v>
      </c>
      <c r="M11" s="60">
        <v>9828201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19031333</v>
      </c>
      <c r="W11" s="60">
        <v>23749065</v>
      </c>
      <c r="X11" s="60">
        <v>-4717732</v>
      </c>
      <c r="Y11" s="61">
        <v>-19.86</v>
      </c>
      <c r="Z11" s="62">
        <v>47498130</v>
      </c>
    </row>
    <row r="12" spans="1:26" ht="13.5">
      <c r="A12" s="58" t="s">
        <v>38</v>
      </c>
      <c r="B12" s="19">
        <v>5160197</v>
      </c>
      <c r="C12" s="19">
        <v>0</v>
      </c>
      <c r="D12" s="59">
        <v>5678840</v>
      </c>
      <c r="E12" s="60">
        <v>5678840</v>
      </c>
      <c r="F12" s="60">
        <v>437162</v>
      </c>
      <c r="G12" s="60">
        <v>428961</v>
      </c>
      <c r="H12" s="60">
        <v>418300</v>
      </c>
      <c r="I12" s="60">
        <v>1284423</v>
      </c>
      <c r="J12" s="60">
        <v>424861</v>
      </c>
      <c r="K12" s="60">
        <v>419120</v>
      </c>
      <c r="L12" s="60">
        <v>435256</v>
      </c>
      <c r="M12" s="60">
        <v>1279237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2563660</v>
      </c>
      <c r="W12" s="60">
        <v>2839420</v>
      </c>
      <c r="X12" s="60">
        <v>-275760</v>
      </c>
      <c r="Y12" s="61">
        <v>-9.71</v>
      </c>
      <c r="Z12" s="62">
        <v>5678840</v>
      </c>
    </row>
    <row r="13" spans="1:26" ht="13.5">
      <c r="A13" s="58" t="s">
        <v>278</v>
      </c>
      <c r="B13" s="19">
        <v>3428578</v>
      </c>
      <c r="C13" s="19">
        <v>0</v>
      </c>
      <c r="D13" s="59">
        <v>5050000</v>
      </c>
      <c r="E13" s="60">
        <v>5050000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2525000</v>
      </c>
      <c r="X13" s="60">
        <v>-2525000</v>
      </c>
      <c r="Y13" s="61">
        <v>-100</v>
      </c>
      <c r="Z13" s="62">
        <v>5050000</v>
      </c>
    </row>
    <row r="14" spans="1:26" ht="13.5">
      <c r="A14" s="58" t="s">
        <v>40</v>
      </c>
      <c r="B14" s="19">
        <v>2317814</v>
      </c>
      <c r="C14" s="19">
        <v>0</v>
      </c>
      <c r="D14" s="59">
        <v>2215200</v>
      </c>
      <c r="E14" s="60">
        <v>2215200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631496</v>
      </c>
      <c r="M14" s="60">
        <v>631496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631496</v>
      </c>
      <c r="W14" s="60">
        <v>1107600</v>
      </c>
      <c r="X14" s="60">
        <v>-476104</v>
      </c>
      <c r="Y14" s="61">
        <v>-42.99</v>
      </c>
      <c r="Z14" s="62">
        <v>2215200</v>
      </c>
    </row>
    <row r="15" spans="1:26" ht="13.5">
      <c r="A15" s="58" t="s">
        <v>41</v>
      </c>
      <c r="B15" s="19">
        <v>2569405</v>
      </c>
      <c r="C15" s="19">
        <v>0</v>
      </c>
      <c r="D15" s="59">
        <v>3983410</v>
      </c>
      <c r="E15" s="60">
        <v>3983410</v>
      </c>
      <c r="F15" s="60">
        <v>114396</v>
      </c>
      <c r="G15" s="60">
        <v>350670</v>
      </c>
      <c r="H15" s="60">
        <v>364304</v>
      </c>
      <c r="I15" s="60">
        <v>829370</v>
      </c>
      <c r="J15" s="60">
        <v>235788</v>
      </c>
      <c r="K15" s="60">
        <v>156358</v>
      </c>
      <c r="L15" s="60">
        <v>111271</v>
      </c>
      <c r="M15" s="60">
        <v>503417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1332787</v>
      </c>
      <c r="W15" s="60">
        <v>1991705</v>
      </c>
      <c r="X15" s="60">
        <v>-658918</v>
      </c>
      <c r="Y15" s="61">
        <v>-33.08</v>
      </c>
      <c r="Z15" s="62">
        <v>3983410</v>
      </c>
    </row>
    <row r="16" spans="1:26" ht="13.5">
      <c r="A16" s="69" t="s">
        <v>42</v>
      </c>
      <c r="B16" s="19">
        <v>35436785</v>
      </c>
      <c r="C16" s="19">
        <v>0</v>
      </c>
      <c r="D16" s="59">
        <v>42937480</v>
      </c>
      <c r="E16" s="60">
        <v>42937480</v>
      </c>
      <c r="F16" s="60">
        <v>447262</v>
      </c>
      <c r="G16" s="60">
        <v>955132</v>
      </c>
      <c r="H16" s="60">
        <v>2776650</v>
      </c>
      <c r="I16" s="60">
        <v>4179044</v>
      </c>
      <c r="J16" s="60">
        <v>1438678</v>
      </c>
      <c r="K16" s="60">
        <v>2785881</v>
      </c>
      <c r="L16" s="60">
        <v>3604810</v>
      </c>
      <c r="M16" s="60">
        <v>7829369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12008413</v>
      </c>
      <c r="W16" s="60">
        <v>21468740</v>
      </c>
      <c r="X16" s="60">
        <v>-9460327</v>
      </c>
      <c r="Y16" s="61">
        <v>-44.07</v>
      </c>
      <c r="Z16" s="62">
        <v>42937480</v>
      </c>
    </row>
    <row r="17" spans="1:26" ht="13.5">
      <c r="A17" s="58" t="s">
        <v>43</v>
      </c>
      <c r="B17" s="19">
        <v>11188871</v>
      </c>
      <c r="C17" s="19">
        <v>0</v>
      </c>
      <c r="D17" s="59">
        <v>13797730</v>
      </c>
      <c r="E17" s="60">
        <v>13797730</v>
      </c>
      <c r="F17" s="60">
        <v>488614</v>
      </c>
      <c r="G17" s="60">
        <v>638906</v>
      </c>
      <c r="H17" s="60">
        <v>900685</v>
      </c>
      <c r="I17" s="60">
        <v>2028205</v>
      </c>
      <c r="J17" s="60">
        <v>900521</v>
      </c>
      <c r="K17" s="60">
        <v>1608642</v>
      </c>
      <c r="L17" s="60">
        <v>1351575</v>
      </c>
      <c r="M17" s="60">
        <v>3860738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5888943</v>
      </c>
      <c r="W17" s="60">
        <v>6898865</v>
      </c>
      <c r="X17" s="60">
        <v>-1009922</v>
      </c>
      <c r="Y17" s="61">
        <v>-14.64</v>
      </c>
      <c r="Z17" s="62">
        <v>13797730</v>
      </c>
    </row>
    <row r="18" spans="1:26" ht="13.5">
      <c r="A18" s="70" t="s">
        <v>44</v>
      </c>
      <c r="B18" s="71">
        <f>SUM(B11:B17)</f>
        <v>99524228</v>
      </c>
      <c r="C18" s="71">
        <f>SUM(C11:C17)</f>
        <v>0</v>
      </c>
      <c r="D18" s="72">
        <f aca="true" t="shared" si="1" ref="D18:Z18">SUM(D11:D17)</f>
        <v>121160790</v>
      </c>
      <c r="E18" s="73">
        <f t="shared" si="1"/>
        <v>121160790</v>
      </c>
      <c r="F18" s="73">
        <f t="shared" si="1"/>
        <v>4589883</v>
      </c>
      <c r="G18" s="73">
        <f t="shared" si="1"/>
        <v>5372240</v>
      </c>
      <c r="H18" s="73">
        <f t="shared" si="1"/>
        <v>7562051</v>
      </c>
      <c r="I18" s="73">
        <f t="shared" si="1"/>
        <v>17524174</v>
      </c>
      <c r="J18" s="73">
        <f t="shared" si="1"/>
        <v>6529469</v>
      </c>
      <c r="K18" s="73">
        <f t="shared" si="1"/>
        <v>8342855</v>
      </c>
      <c r="L18" s="73">
        <f t="shared" si="1"/>
        <v>9060134</v>
      </c>
      <c r="M18" s="73">
        <f t="shared" si="1"/>
        <v>23932458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41456632</v>
      </c>
      <c r="W18" s="73">
        <f t="shared" si="1"/>
        <v>60580395</v>
      </c>
      <c r="X18" s="73">
        <f t="shared" si="1"/>
        <v>-19123763</v>
      </c>
      <c r="Y18" s="67">
        <f>+IF(W18&lt;&gt;0,(X18/W18)*100,0)</f>
        <v>-31.567577266539775</v>
      </c>
      <c r="Z18" s="74">
        <f t="shared" si="1"/>
        <v>121160790</v>
      </c>
    </row>
    <row r="19" spans="1:26" ht="13.5">
      <c r="A19" s="70" t="s">
        <v>45</v>
      </c>
      <c r="B19" s="75">
        <f>+B10-B18</f>
        <v>2396458</v>
      </c>
      <c r="C19" s="75">
        <f>+C10-C18</f>
        <v>0</v>
      </c>
      <c r="D19" s="76">
        <f aca="true" t="shared" si="2" ref="D19:Z19">+D10-D18</f>
        <v>-21681380</v>
      </c>
      <c r="E19" s="77">
        <f t="shared" si="2"/>
        <v>-21681380</v>
      </c>
      <c r="F19" s="77">
        <f t="shared" si="2"/>
        <v>33205560</v>
      </c>
      <c r="G19" s="77">
        <f t="shared" si="2"/>
        <v>-11909924</v>
      </c>
      <c r="H19" s="77">
        <f t="shared" si="2"/>
        <v>-6158231</v>
      </c>
      <c r="I19" s="77">
        <f t="shared" si="2"/>
        <v>15137405</v>
      </c>
      <c r="J19" s="77">
        <f t="shared" si="2"/>
        <v>-5304054</v>
      </c>
      <c r="K19" s="77">
        <f t="shared" si="2"/>
        <v>-6873011</v>
      </c>
      <c r="L19" s="77">
        <f t="shared" si="2"/>
        <v>22958170</v>
      </c>
      <c r="M19" s="77">
        <f t="shared" si="2"/>
        <v>10781105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25918510</v>
      </c>
      <c r="W19" s="77">
        <f>IF(E10=E18,0,W10-W18)</f>
        <v>-10840690</v>
      </c>
      <c r="X19" s="77">
        <f t="shared" si="2"/>
        <v>36759200</v>
      </c>
      <c r="Y19" s="78">
        <f>+IF(W19&lt;&gt;0,(X19/W19)*100,0)</f>
        <v>-339.0854272191161</v>
      </c>
      <c r="Z19" s="79">
        <f t="shared" si="2"/>
        <v>-21681380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2396458</v>
      </c>
      <c r="C22" s="86">
        <f>SUM(C19:C21)</f>
        <v>0</v>
      </c>
      <c r="D22" s="87">
        <f aca="true" t="shared" si="3" ref="D22:Z22">SUM(D19:D21)</f>
        <v>-21681380</v>
      </c>
      <c r="E22" s="88">
        <f t="shared" si="3"/>
        <v>-21681380</v>
      </c>
      <c r="F22" s="88">
        <f t="shared" si="3"/>
        <v>33205560</v>
      </c>
      <c r="G22" s="88">
        <f t="shared" si="3"/>
        <v>-11909924</v>
      </c>
      <c r="H22" s="88">
        <f t="shared" si="3"/>
        <v>-6158231</v>
      </c>
      <c r="I22" s="88">
        <f t="shared" si="3"/>
        <v>15137405</v>
      </c>
      <c r="J22" s="88">
        <f t="shared" si="3"/>
        <v>-5304054</v>
      </c>
      <c r="K22" s="88">
        <f t="shared" si="3"/>
        <v>-6873011</v>
      </c>
      <c r="L22" s="88">
        <f t="shared" si="3"/>
        <v>22958170</v>
      </c>
      <c r="M22" s="88">
        <f t="shared" si="3"/>
        <v>10781105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25918510</v>
      </c>
      <c r="W22" s="88">
        <f t="shared" si="3"/>
        <v>-10840690</v>
      </c>
      <c r="X22" s="88">
        <f t="shared" si="3"/>
        <v>36759200</v>
      </c>
      <c r="Y22" s="89">
        <f>+IF(W22&lt;&gt;0,(X22/W22)*100,0)</f>
        <v>-339.0854272191161</v>
      </c>
      <c r="Z22" s="90">
        <f t="shared" si="3"/>
        <v>-21681380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2396458</v>
      </c>
      <c r="C24" s="75">
        <f>SUM(C22:C23)</f>
        <v>0</v>
      </c>
      <c r="D24" s="76">
        <f aca="true" t="shared" si="4" ref="D24:Z24">SUM(D22:D23)</f>
        <v>-21681380</v>
      </c>
      <c r="E24" s="77">
        <f t="shared" si="4"/>
        <v>-21681380</v>
      </c>
      <c r="F24" s="77">
        <f t="shared" si="4"/>
        <v>33205560</v>
      </c>
      <c r="G24" s="77">
        <f t="shared" si="4"/>
        <v>-11909924</v>
      </c>
      <c r="H24" s="77">
        <f t="shared" si="4"/>
        <v>-6158231</v>
      </c>
      <c r="I24" s="77">
        <f t="shared" si="4"/>
        <v>15137405</v>
      </c>
      <c r="J24" s="77">
        <f t="shared" si="4"/>
        <v>-5304054</v>
      </c>
      <c r="K24" s="77">
        <f t="shared" si="4"/>
        <v>-6873011</v>
      </c>
      <c r="L24" s="77">
        <f t="shared" si="4"/>
        <v>22958170</v>
      </c>
      <c r="M24" s="77">
        <f t="shared" si="4"/>
        <v>10781105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25918510</v>
      </c>
      <c r="W24" s="77">
        <f t="shared" si="4"/>
        <v>-10840690</v>
      </c>
      <c r="X24" s="77">
        <f t="shared" si="4"/>
        <v>36759200</v>
      </c>
      <c r="Y24" s="78">
        <f>+IF(W24&lt;&gt;0,(X24/W24)*100,0)</f>
        <v>-339.0854272191161</v>
      </c>
      <c r="Z24" s="79">
        <f t="shared" si="4"/>
        <v>-21681380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6008931</v>
      </c>
      <c r="C27" s="22">
        <v>0</v>
      </c>
      <c r="D27" s="99">
        <v>4289690</v>
      </c>
      <c r="E27" s="100">
        <v>4289690</v>
      </c>
      <c r="F27" s="100">
        <v>12846</v>
      </c>
      <c r="G27" s="100">
        <v>33904</v>
      </c>
      <c r="H27" s="100">
        <v>305045</v>
      </c>
      <c r="I27" s="100">
        <v>351795</v>
      </c>
      <c r="J27" s="100">
        <v>154366</v>
      </c>
      <c r="K27" s="100">
        <v>60253</v>
      </c>
      <c r="L27" s="100">
        <v>72075</v>
      </c>
      <c r="M27" s="100">
        <v>286694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638489</v>
      </c>
      <c r="W27" s="100">
        <v>2144845</v>
      </c>
      <c r="X27" s="100">
        <v>-1506356</v>
      </c>
      <c r="Y27" s="101">
        <v>-70.23</v>
      </c>
      <c r="Z27" s="102">
        <v>4289690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6008931</v>
      </c>
      <c r="C31" s="19">
        <v>0</v>
      </c>
      <c r="D31" s="59">
        <v>4289690</v>
      </c>
      <c r="E31" s="60">
        <v>4289690</v>
      </c>
      <c r="F31" s="60">
        <v>12846</v>
      </c>
      <c r="G31" s="60">
        <v>33904</v>
      </c>
      <c r="H31" s="60">
        <v>305045</v>
      </c>
      <c r="I31" s="60">
        <v>351795</v>
      </c>
      <c r="J31" s="60">
        <v>154366</v>
      </c>
      <c r="K31" s="60">
        <v>60253</v>
      </c>
      <c r="L31" s="60">
        <v>72075</v>
      </c>
      <c r="M31" s="60">
        <v>286694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638489</v>
      </c>
      <c r="W31" s="60">
        <v>2144845</v>
      </c>
      <c r="X31" s="60">
        <v>-1506356</v>
      </c>
      <c r="Y31" s="61">
        <v>-70.23</v>
      </c>
      <c r="Z31" s="62">
        <v>4289690</v>
      </c>
    </row>
    <row r="32" spans="1:26" ht="13.5">
      <c r="A32" s="70" t="s">
        <v>54</v>
      </c>
      <c r="B32" s="22">
        <f>SUM(B28:B31)</f>
        <v>6008931</v>
      </c>
      <c r="C32" s="22">
        <f>SUM(C28:C31)</f>
        <v>0</v>
      </c>
      <c r="D32" s="99">
        <f aca="true" t="shared" si="5" ref="D32:Z32">SUM(D28:D31)</f>
        <v>4289690</v>
      </c>
      <c r="E32" s="100">
        <f t="shared" si="5"/>
        <v>4289690</v>
      </c>
      <c r="F32" s="100">
        <f t="shared" si="5"/>
        <v>12846</v>
      </c>
      <c r="G32" s="100">
        <f t="shared" si="5"/>
        <v>33904</v>
      </c>
      <c r="H32" s="100">
        <f t="shared" si="5"/>
        <v>305045</v>
      </c>
      <c r="I32" s="100">
        <f t="shared" si="5"/>
        <v>351795</v>
      </c>
      <c r="J32" s="100">
        <f t="shared" si="5"/>
        <v>154366</v>
      </c>
      <c r="K32" s="100">
        <f t="shared" si="5"/>
        <v>60253</v>
      </c>
      <c r="L32" s="100">
        <f t="shared" si="5"/>
        <v>72075</v>
      </c>
      <c r="M32" s="100">
        <f t="shared" si="5"/>
        <v>286694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638489</v>
      </c>
      <c r="W32" s="100">
        <f t="shared" si="5"/>
        <v>2144845</v>
      </c>
      <c r="X32" s="100">
        <f t="shared" si="5"/>
        <v>-1506356</v>
      </c>
      <c r="Y32" s="101">
        <f>+IF(W32&lt;&gt;0,(X32/W32)*100,0)</f>
        <v>-70.23146194713371</v>
      </c>
      <c r="Z32" s="102">
        <f t="shared" si="5"/>
        <v>4289690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91151378</v>
      </c>
      <c r="C35" s="19">
        <v>0</v>
      </c>
      <c r="D35" s="59">
        <v>61659341</v>
      </c>
      <c r="E35" s="60">
        <v>61659341</v>
      </c>
      <c r="F35" s="60">
        <v>117482221</v>
      </c>
      <c r="G35" s="60">
        <v>112173736</v>
      </c>
      <c r="H35" s="60">
        <v>106457745</v>
      </c>
      <c r="I35" s="60">
        <v>106457745</v>
      </c>
      <c r="J35" s="60">
        <v>100727098</v>
      </c>
      <c r="K35" s="60">
        <v>120933488</v>
      </c>
      <c r="L35" s="60">
        <v>111670649</v>
      </c>
      <c r="M35" s="60">
        <v>111670649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111670649</v>
      </c>
      <c r="W35" s="60">
        <v>30829671</v>
      </c>
      <c r="X35" s="60">
        <v>80840978</v>
      </c>
      <c r="Y35" s="61">
        <v>262.22</v>
      </c>
      <c r="Z35" s="62">
        <v>61659341</v>
      </c>
    </row>
    <row r="36" spans="1:26" ht="13.5">
      <c r="A36" s="58" t="s">
        <v>57</v>
      </c>
      <c r="B36" s="19">
        <v>58668390</v>
      </c>
      <c r="C36" s="19">
        <v>0</v>
      </c>
      <c r="D36" s="59">
        <v>53249704</v>
      </c>
      <c r="E36" s="60">
        <v>53249704</v>
      </c>
      <c r="F36" s="60">
        <v>53175932</v>
      </c>
      <c r="G36" s="60">
        <v>52271946</v>
      </c>
      <c r="H36" s="60">
        <v>63291424</v>
      </c>
      <c r="I36" s="60">
        <v>63291424</v>
      </c>
      <c r="J36" s="60">
        <v>63445790</v>
      </c>
      <c r="K36" s="60">
        <v>63897979</v>
      </c>
      <c r="L36" s="60">
        <v>63970053</v>
      </c>
      <c r="M36" s="60">
        <v>63970053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63970053</v>
      </c>
      <c r="W36" s="60">
        <v>26624852</v>
      </c>
      <c r="X36" s="60">
        <v>37345201</v>
      </c>
      <c r="Y36" s="61">
        <v>140.26</v>
      </c>
      <c r="Z36" s="62">
        <v>53249704</v>
      </c>
    </row>
    <row r="37" spans="1:26" ht="13.5">
      <c r="A37" s="58" t="s">
        <v>58</v>
      </c>
      <c r="B37" s="19">
        <v>12802421</v>
      </c>
      <c r="C37" s="19">
        <v>0</v>
      </c>
      <c r="D37" s="59">
        <v>10665191</v>
      </c>
      <c r="E37" s="60">
        <v>10665191</v>
      </c>
      <c r="F37" s="60">
        <v>10483140</v>
      </c>
      <c r="G37" s="60">
        <v>17059499</v>
      </c>
      <c r="H37" s="60">
        <v>17893510</v>
      </c>
      <c r="I37" s="60">
        <v>17893510</v>
      </c>
      <c r="J37" s="60">
        <v>17719263</v>
      </c>
      <c r="K37" s="60">
        <v>44853777</v>
      </c>
      <c r="L37" s="60">
        <v>12704846</v>
      </c>
      <c r="M37" s="60">
        <v>12704846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12704846</v>
      </c>
      <c r="W37" s="60">
        <v>5332596</v>
      </c>
      <c r="X37" s="60">
        <v>7372250</v>
      </c>
      <c r="Y37" s="61">
        <v>138.25</v>
      </c>
      <c r="Z37" s="62">
        <v>10665191</v>
      </c>
    </row>
    <row r="38" spans="1:26" ht="13.5">
      <c r="A38" s="58" t="s">
        <v>59</v>
      </c>
      <c r="B38" s="19">
        <v>33042415</v>
      </c>
      <c r="C38" s="19">
        <v>0</v>
      </c>
      <c r="D38" s="59">
        <v>26441733</v>
      </c>
      <c r="E38" s="60">
        <v>26441733</v>
      </c>
      <c r="F38" s="60">
        <v>33042415</v>
      </c>
      <c r="G38" s="60">
        <v>33042415</v>
      </c>
      <c r="H38" s="60">
        <v>33042415</v>
      </c>
      <c r="I38" s="60">
        <v>33042415</v>
      </c>
      <c r="J38" s="60">
        <v>33042415</v>
      </c>
      <c r="K38" s="60">
        <v>33042416</v>
      </c>
      <c r="L38" s="60">
        <v>33042415</v>
      </c>
      <c r="M38" s="60">
        <v>33042415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33042415</v>
      </c>
      <c r="W38" s="60">
        <v>13220867</v>
      </c>
      <c r="X38" s="60">
        <v>19821548</v>
      </c>
      <c r="Y38" s="61">
        <v>149.93</v>
      </c>
      <c r="Z38" s="62">
        <v>26441733</v>
      </c>
    </row>
    <row r="39" spans="1:26" ht="13.5">
      <c r="A39" s="58" t="s">
        <v>60</v>
      </c>
      <c r="B39" s="19">
        <v>103974932</v>
      </c>
      <c r="C39" s="19">
        <v>0</v>
      </c>
      <c r="D39" s="59">
        <v>77802121</v>
      </c>
      <c r="E39" s="60">
        <v>77802121</v>
      </c>
      <c r="F39" s="60">
        <v>127132598</v>
      </c>
      <c r="G39" s="60">
        <v>114343768</v>
      </c>
      <c r="H39" s="60">
        <v>118813244</v>
      </c>
      <c r="I39" s="60">
        <v>118813244</v>
      </c>
      <c r="J39" s="60">
        <v>113411210</v>
      </c>
      <c r="K39" s="60">
        <v>106935274</v>
      </c>
      <c r="L39" s="60">
        <v>129893441</v>
      </c>
      <c r="M39" s="60">
        <v>129893441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129893441</v>
      </c>
      <c r="W39" s="60">
        <v>38901061</v>
      </c>
      <c r="X39" s="60">
        <v>90992380</v>
      </c>
      <c r="Y39" s="61">
        <v>233.91</v>
      </c>
      <c r="Z39" s="62">
        <v>77802121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5440732</v>
      </c>
      <c r="C42" s="19">
        <v>0</v>
      </c>
      <c r="D42" s="59">
        <v>-11891462</v>
      </c>
      <c r="E42" s="60">
        <v>-11891462</v>
      </c>
      <c r="F42" s="60">
        <v>31250928</v>
      </c>
      <c r="G42" s="60">
        <v>-4532944</v>
      </c>
      <c r="H42" s="60">
        <v>-6045707</v>
      </c>
      <c r="I42" s="60">
        <v>20672277</v>
      </c>
      <c r="J42" s="60">
        <v>-5296174</v>
      </c>
      <c r="K42" s="60">
        <v>20215164</v>
      </c>
      <c r="L42" s="60">
        <v>-8607991</v>
      </c>
      <c r="M42" s="60">
        <v>6310999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26983276</v>
      </c>
      <c r="W42" s="60">
        <v>12062200</v>
      </c>
      <c r="X42" s="60">
        <v>14921076</v>
      </c>
      <c r="Y42" s="61">
        <v>123.7</v>
      </c>
      <c r="Z42" s="62">
        <v>-11891462</v>
      </c>
    </row>
    <row r="43" spans="1:26" ht="13.5">
      <c r="A43" s="58" t="s">
        <v>63</v>
      </c>
      <c r="B43" s="19">
        <v>-6757808</v>
      </c>
      <c r="C43" s="19">
        <v>0</v>
      </c>
      <c r="D43" s="59">
        <v>-3860721</v>
      </c>
      <c r="E43" s="60">
        <v>-3860721</v>
      </c>
      <c r="F43" s="60">
        <v>-255526</v>
      </c>
      <c r="G43" s="60">
        <v>-373090</v>
      </c>
      <c r="H43" s="60">
        <v>-345969</v>
      </c>
      <c r="I43" s="60">
        <v>-974585</v>
      </c>
      <c r="J43" s="60">
        <v>-174345</v>
      </c>
      <c r="K43" s="60">
        <v>-60867</v>
      </c>
      <c r="L43" s="60">
        <v>-72915</v>
      </c>
      <c r="M43" s="60">
        <v>-308127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-1282712</v>
      </c>
      <c r="W43" s="60">
        <v>-1498820</v>
      </c>
      <c r="X43" s="60">
        <v>216108</v>
      </c>
      <c r="Y43" s="61">
        <v>-14.42</v>
      </c>
      <c r="Z43" s="62">
        <v>-3860721</v>
      </c>
    </row>
    <row r="44" spans="1:26" ht="13.5">
      <c r="A44" s="58" t="s">
        <v>64</v>
      </c>
      <c r="B44" s="19">
        <v>-1333193</v>
      </c>
      <c r="C44" s="19">
        <v>0</v>
      </c>
      <c r="D44" s="59">
        <v>-1605705</v>
      </c>
      <c r="E44" s="60">
        <v>-1605705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-698162</v>
      </c>
      <c r="M44" s="60">
        <v>-698162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-698162</v>
      </c>
      <c r="W44" s="60">
        <v>0</v>
      </c>
      <c r="X44" s="60">
        <v>-698162</v>
      </c>
      <c r="Y44" s="61">
        <v>0</v>
      </c>
      <c r="Z44" s="62">
        <v>-1605705</v>
      </c>
    </row>
    <row r="45" spans="1:26" ht="13.5">
      <c r="A45" s="70" t="s">
        <v>65</v>
      </c>
      <c r="B45" s="22">
        <v>83563895</v>
      </c>
      <c r="C45" s="22">
        <v>0</v>
      </c>
      <c r="D45" s="99">
        <v>59959509</v>
      </c>
      <c r="E45" s="100">
        <v>59959509</v>
      </c>
      <c r="F45" s="100">
        <v>114559297</v>
      </c>
      <c r="G45" s="100">
        <v>109653263</v>
      </c>
      <c r="H45" s="100">
        <v>103261587</v>
      </c>
      <c r="I45" s="100">
        <v>103261587</v>
      </c>
      <c r="J45" s="100">
        <v>97791068</v>
      </c>
      <c r="K45" s="100">
        <v>117945365</v>
      </c>
      <c r="L45" s="100">
        <v>108566297</v>
      </c>
      <c r="M45" s="100">
        <v>108566297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108566297</v>
      </c>
      <c r="W45" s="100">
        <v>87880777</v>
      </c>
      <c r="X45" s="100">
        <v>20685520</v>
      </c>
      <c r="Y45" s="101">
        <v>23.54</v>
      </c>
      <c r="Z45" s="102">
        <v>59959509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2689316</v>
      </c>
      <c r="C49" s="52">
        <v>0</v>
      </c>
      <c r="D49" s="129">
        <v>6512</v>
      </c>
      <c r="E49" s="54">
        <v>58372</v>
      </c>
      <c r="F49" s="54">
        <v>0</v>
      </c>
      <c r="G49" s="54">
        <v>0</v>
      </c>
      <c r="H49" s="54">
        <v>0</v>
      </c>
      <c r="I49" s="54">
        <v>21554</v>
      </c>
      <c r="J49" s="54">
        <v>0</v>
      </c>
      <c r="K49" s="54">
        <v>0</v>
      </c>
      <c r="L49" s="54">
        <v>0</v>
      </c>
      <c r="M49" s="54">
        <v>961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2768</v>
      </c>
      <c r="W49" s="54">
        <v>960</v>
      </c>
      <c r="X49" s="54">
        <v>7813</v>
      </c>
      <c r="Y49" s="54">
        <v>2788256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6491439</v>
      </c>
      <c r="C51" s="52">
        <v>0</v>
      </c>
      <c r="D51" s="129">
        <v>0</v>
      </c>
      <c r="E51" s="54">
        <v>19586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6511025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658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658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658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132646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5823</v>
      </c>
      <c r="J22" s="345">
        <f t="shared" si="6"/>
        <v>5823</v>
      </c>
      <c r="K22" s="345">
        <f t="shared" si="6"/>
        <v>9392</v>
      </c>
      <c r="L22" s="343">
        <f t="shared" si="6"/>
        <v>7512</v>
      </c>
      <c r="M22" s="343">
        <f t="shared" si="6"/>
        <v>9574</v>
      </c>
      <c r="N22" s="345">
        <f t="shared" si="6"/>
        <v>26478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32301</v>
      </c>
      <c r="X22" s="343">
        <f t="shared" si="6"/>
        <v>0</v>
      </c>
      <c r="Y22" s="345">
        <f t="shared" si="6"/>
        <v>32301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118275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>
        <v>7403</v>
      </c>
      <c r="M28" s="275">
        <v>5203</v>
      </c>
      <c r="N28" s="342">
        <v>12606</v>
      </c>
      <c r="O28" s="342"/>
      <c r="P28" s="275"/>
      <c r="Q28" s="275"/>
      <c r="R28" s="342"/>
      <c r="S28" s="342"/>
      <c r="T28" s="275"/>
      <c r="U28" s="275"/>
      <c r="V28" s="342"/>
      <c r="W28" s="342">
        <v>12606</v>
      </c>
      <c r="X28" s="275"/>
      <c r="Y28" s="342">
        <v>12606</v>
      </c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14371</v>
      </c>
      <c r="D32" s="340"/>
      <c r="E32" s="60"/>
      <c r="F32" s="59"/>
      <c r="G32" s="59"/>
      <c r="H32" s="60"/>
      <c r="I32" s="60">
        <v>5823</v>
      </c>
      <c r="J32" s="59">
        <v>5823</v>
      </c>
      <c r="K32" s="59">
        <v>9392</v>
      </c>
      <c r="L32" s="60">
        <v>109</v>
      </c>
      <c r="M32" s="60">
        <v>4371</v>
      </c>
      <c r="N32" s="59">
        <v>13872</v>
      </c>
      <c r="O32" s="59"/>
      <c r="P32" s="60"/>
      <c r="Q32" s="60"/>
      <c r="R32" s="59"/>
      <c r="S32" s="59"/>
      <c r="T32" s="60"/>
      <c r="U32" s="60"/>
      <c r="V32" s="59"/>
      <c r="W32" s="59">
        <v>19695</v>
      </c>
      <c r="X32" s="60"/>
      <c r="Y32" s="59">
        <v>19695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1250523</v>
      </c>
      <c r="D40" s="344">
        <f t="shared" si="9"/>
        <v>0</v>
      </c>
      <c r="E40" s="343">
        <f t="shared" si="9"/>
        <v>2038950</v>
      </c>
      <c r="F40" s="345">
        <f t="shared" si="9"/>
        <v>2038950</v>
      </c>
      <c r="G40" s="345">
        <f t="shared" si="9"/>
        <v>0</v>
      </c>
      <c r="H40" s="343">
        <f t="shared" si="9"/>
        <v>113759</v>
      </c>
      <c r="I40" s="343">
        <f t="shared" si="9"/>
        <v>229222</v>
      </c>
      <c r="J40" s="345">
        <f t="shared" si="9"/>
        <v>342981</v>
      </c>
      <c r="K40" s="345">
        <f t="shared" si="9"/>
        <v>164971</v>
      </c>
      <c r="L40" s="343">
        <f t="shared" si="9"/>
        <v>91845</v>
      </c>
      <c r="M40" s="343">
        <f t="shared" si="9"/>
        <v>83672</v>
      </c>
      <c r="N40" s="345">
        <f t="shared" si="9"/>
        <v>340488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683469</v>
      </c>
      <c r="X40" s="343">
        <f t="shared" si="9"/>
        <v>1019475</v>
      </c>
      <c r="Y40" s="345">
        <f t="shared" si="9"/>
        <v>-336006</v>
      </c>
      <c r="Z40" s="336">
        <f>+IF(X40&lt;&gt;0,+(Y40/X40)*100,0)</f>
        <v>-32.95872875744868</v>
      </c>
      <c r="AA40" s="350">
        <f>SUM(AA41:AA49)</f>
        <v>2038950</v>
      </c>
    </row>
    <row r="41" spans="1:27" ht="13.5">
      <c r="A41" s="361" t="s">
        <v>247</v>
      </c>
      <c r="B41" s="142"/>
      <c r="C41" s="362">
        <v>300241</v>
      </c>
      <c r="D41" s="363"/>
      <c r="E41" s="362">
        <v>477100</v>
      </c>
      <c r="F41" s="364">
        <v>477100</v>
      </c>
      <c r="G41" s="364"/>
      <c r="H41" s="362">
        <v>36136</v>
      </c>
      <c r="I41" s="362">
        <v>6492</v>
      </c>
      <c r="J41" s="364">
        <v>42628</v>
      </c>
      <c r="K41" s="364">
        <v>89735</v>
      </c>
      <c r="L41" s="362">
        <v>24265</v>
      </c>
      <c r="M41" s="362">
        <v>914</v>
      </c>
      <c r="N41" s="364">
        <v>114914</v>
      </c>
      <c r="O41" s="364"/>
      <c r="P41" s="362"/>
      <c r="Q41" s="362"/>
      <c r="R41" s="364"/>
      <c r="S41" s="364"/>
      <c r="T41" s="362"/>
      <c r="U41" s="362"/>
      <c r="V41" s="364"/>
      <c r="W41" s="364">
        <v>157542</v>
      </c>
      <c r="X41" s="362">
        <v>238550</v>
      </c>
      <c r="Y41" s="364">
        <v>-81008</v>
      </c>
      <c r="Z41" s="365">
        <v>-33.96</v>
      </c>
      <c r="AA41" s="366">
        <v>477100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192048</v>
      </c>
      <c r="D43" s="369"/>
      <c r="E43" s="305">
        <v>277000</v>
      </c>
      <c r="F43" s="370">
        <v>277000</v>
      </c>
      <c r="G43" s="370"/>
      <c r="H43" s="305">
        <v>3784</v>
      </c>
      <c r="I43" s="305">
        <v>16581</v>
      </c>
      <c r="J43" s="370">
        <v>20365</v>
      </c>
      <c r="K43" s="370">
        <v>17940</v>
      </c>
      <c r="L43" s="305">
        <v>10617</v>
      </c>
      <c r="M43" s="305">
        <v>21650</v>
      </c>
      <c r="N43" s="370">
        <v>50207</v>
      </c>
      <c r="O43" s="370"/>
      <c r="P43" s="305"/>
      <c r="Q43" s="305"/>
      <c r="R43" s="370"/>
      <c r="S43" s="370"/>
      <c r="T43" s="305"/>
      <c r="U43" s="305"/>
      <c r="V43" s="370"/>
      <c r="W43" s="370">
        <v>70572</v>
      </c>
      <c r="X43" s="305">
        <v>138500</v>
      </c>
      <c r="Y43" s="370">
        <v>-67928</v>
      </c>
      <c r="Z43" s="371">
        <v>-49.05</v>
      </c>
      <c r="AA43" s="303">
        <v>277000</v>
      </c>
    </row>
    <row r="44" spans="1:27" ht="13.5">
      <c r="A44" s="361" t="s">
        <v>250</v>
      </c>
      <c r="B44" s="136"/>
      <c r="C44" s="60">
        <v>541938</v>
      </c>
      <c r="D44" s="368"/>
      <c r="E44" s="54">
        <v>840850</v>
      </c>
      <c r="F44" s="53">
        <v>840850</v>
      </c>
      <c r="G44" s="53"/>
      <c r="H44" s="54">
        <v>61532</v>
      </c>
      <c r="I44" s="54">
        <v>54223</v>
      </c>
      <c r="J44" s="53">
        <v>115755</v>
      </c>
      <c r="K44" s="53">
        <v>53774</v>
      </c>
      <c r="L44" s="54">
        <v>48439</v>
      </c>
      <c r="M44" s="54">
        <v>48676</v>
      </c>
      <c r="N44" s="53">
        <v>150889</v>
      </c>
      <c r="O44" s="53"/>
      <c r="P44" s="54"/>
      <c r="Q44" s="54"/>
      <c r="R44" s="53"/>
      <c r="S44" s="53"/>
      <c r="T44" s="54"/>
      <c r="U44" s="54"/>
      <c r="V44" s="53"/>
      <c r="W44" s="53">
        <v>266644</v>
      </c>
      <c r="X44" s="54">
        <v>420425</v>
      </c>
      <c r="Y44" s="53">
        <v>-153781</v>
      </c>
      <c r="Z44" s="94">
        <v>-36.58</v>
      </c>
      <c r="AA44" s="95">
        <v>840850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216296</v>
      </c>
      <c r="D48" s="368"/>
      <c r="E48" s="54">
        <v>444000</v>
      </c>
      <c r="F48" s="53">
        <v>444000</v>
      </c>
      <c r="G48" s="53"/>
      <c r="H48" s="54">
        <v>12307</v>
      </c>
      <c r="I48" s="54">
        <v>151926</v>
      </c>
      <c r="J48" s="53">
        <v>164233</v>
      </c>
      <c r="K48" s="53">
        <v>3522</v>
      </c>
      <c r="L48" s="54">
        <v>8524</v>
      </c>
      <c r="M48" s="54">
        <v>12432</v>
      </c>
      <c r="N48" s="53">
        <v>24478</v>
      </c>
      <c r="O48" s="53"/>
      <c r="P48" s="54"/>
      <c r="Q48" s="54"/>
      <c r="R48" s="53"/>
      <c r="S48" s="53"/>
      <c r="T48" s="54"/>
      <c r="U48" s="54"/>
      <c r="V48" s="53"/>
      <c r="W48" s="53">
        <v>188711</v>
      </c>
      <c r="X48" s="54">
        <v>222000</v>
      </c>
      <c r="Y48" s="53">
        <v>-33289</v>
      </c>
      <c r="Z48" s="94">
        <v>-15</v>
      </c>
      <c r="AA48" s="95">
        <v>444000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1185579</v>
      </c>
      <c r="D57" s="344">
        <f aca="true" t="shared" si="13" ref="D57:AA57">+D58</f>
        <v>0</v>
      </c>
      <c r="E57" s="343">
        <f t="shared" si="13"/>
        <v>1944460</v>
      </c>
      <c r="F57" s="345">
        <f t="shared" si="13"/>
        <v>1944460</v>
      </c>
      <c r="G57" s="345">
        <f t="shared" si="13"/>
        <v>0</v>
      </c>
      <c r="H57" s="343">
        <f t="shared" si="13"/>
        <v>351306</v>
      </c>
      <c r="I57" s="343">
        <f t="shared" si="13"/>
        <v>129260</v>
      </c>
      <c r="J57" s="345">
        <f t="shared" si="13"/>
        <v>480566</v>
      </c>
      <c r="K57" s="345">
        <f t="shared" si="13"/>
        <v>61426</v>
      </c>
      <c r="L57" s="343">
        <f t="shared" si="13"/>
        <v>57002</v>
      </c>
      <c r="M57" s="343">
        <f t="shared" si="13"/>
        <v>18023</v>
      </c>
      <c r="N57" s="345">
        <f t="shared" si="13"/>
        <v>136451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617017</v>
      </c>
      <c r="X57" s="343">
        <f t="shared" si="13"/>
        <v>972230</v>
      </c>
      <c r="Y57" s="345">
        <f t="shared" si="13"/>
        <v>-355213</v>
      </c>
      <c r="Z57" s="336">
        <f>+IF(X57&lt;&gt;0,+(Y57/X57)*100,0)</f>
        <v>-36.5359019984983</v>
      </c>
      <c r="AA57" s="350">
        <f t="shared" si="13"/>
        <v>1944460</v>
      </c>
    </row>
    <row r="58" spans="1:27" ht="13.5">
      <c r="A58" s="361" t="s">
        <v>216</v>
      </c>
      <c r="B58" s="136"/>
      <c r="C58" s="60">
        <v>1185579</v>
      </c>
      <c r="D58" s="340"/>
      <c r="E58" s="60">
        <v>1944460</v>
      </c>
      <c r="F58" s="59">
        <v>1944460</v>
      </c>
      <c r="G58" s="59"/>
      <c r="H58" s="60">
        <v>351306</v>
      </c>
      <c r="I58" s="60">
        <v>129260</v>
      </c>
      <c r="J58" s="59">
        <v>480566</v>
      </c>
      <c r="K58" s="59">
        <v>61426</v>
      </c>
      <c r="L58" s="60">
        <v>57002</v>
      </c>
      <c r="M58" s="60">
        <v>18023</v>
      </c>
      <c r="N58" s="59">
        <v>136451</v>
      </c>
      <c r="O58" s="59"/>
      <c r="P58" s="60"/>
      <c r="Q58" s="60"/>
      <c r="R58" s="59"/>
      <c r="S58" s="59"/>
      <c r="T58" s="60"/>
      <c r="U58" s="60"/>
      <c r="V58" s="59"/>
      <c r="W58" s="59">
        <v>617017</v>
      </c>
      <c r="X58" s="60">
        <v>972230</v>
      </c>
      <c r="Y58" s="59">
        <v>-355213</v>
      </c>
      <c r="Z58" s="61">
        <v>-36.54</v>
      </c>
      <c r="AA58" s="62">
        <v>1944460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2569406</v>
      </c>
      <c r="D60" s="346">
        <f t="shared" si="14"/>
        <v>0</v>
      </c>
      <c r="E60" s="219">
        <f t="shared" si="14"/>
        <v>3983410</v>
      </c>
      <c r="F60" s="264">
        <f t="shared" si="14"/>
        <v>3983410</v>
      </c>
      <c r="G60" s="264">
        <f t="shared" si="14"/>
        <v>0</v>
      </c>
      <c r="H60" s="219">
        <f t="shared" si="14"/>
        <v>465065</v>
      </c>
      <c r="I60" s="219">
        <f t="shared" si="14"/>
        <v>364305</v>
      </c>
      <c r="J60" s="264">
        <f t="shared" si="14"/>
        <v>829370</v>
      </c>
      <c r="K60" s="264">
        <f t="shared" si="14"/>
        <v>235789</v>
      </c>
      <c r="L60" s="219">
        <f t="shared" si="14"/>
        <v>156359</v>
      </c>
      <c r="M60" s="219">
        <f t="shared" si="14"/>
        <v>111269</v>
      </c>
      <c r="N60" s="264">
        <f t="shared" si="14"/>
        <v>503417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1332787</v>
      </c>
      <c r="X60" s="219">
        <f t="shared" si="14"/>
        <v>1991705</v>
      </c>
      <c r="Y60" s="264">
        <f t="shared" si="14"/>
        <v>-658918</v>
      </c>
      <c r="Z60" s="337">
        <f>+IF(X60&lt;&gt;0,+(Y60/X60)*100,0)</f>
        <v>-33.083112207882195</v>
      </c>
      <c r="AA60" s="232">
        <f>+AA57+AA54+AA51+AA40+AA37+AA34+AA22+AA5</f>
        <v>3983410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85300903</v>
      </c>
      <c r="D5" s="153">
        <f>SUM(D6:D8)</f>
        <v>0</v>
      </c>
      <c r="E5" s="154">
        <f t="shared" si="0"/>
        <v>85749600</v>
      </c>
      <c r="F5" s="100">
        <f t="shared" si="0"/>
        <v>85749600</v>
      </c>
      <c r="G5" s="100">
        <f t="shared" si="0"/>
        <v>36727613</v>
      </c>
      <c r="H5" s="100">
        <f t="shared" si="0"/>
        <v>-6799614</v>
      </c>
      <c r="I5" s="100">
        <f t="shared" si="0"/>
        <v>628977</v>
      </c>
      <c r="J5" s="100">
        <f t="shared" si="0"/>
        <v>30556976</v>
      </c>
      <c r="K5" s="100">
        <f t="shared" si="0"/>
        <v>564177</v>
      </c>
      <c r="L5" s="100">
        <f t="shared" si="0"/>
        <v>700151</v>
      </c>
      <c r="M5" s="100">
        <f t="shared" si="0"/>
        <v>29511061</v>
      </c>
      <c r="N5" s="100">
        <f t="shared" si="0"/>
        <v>30775389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61332365</v>
      </c>
      <c r="X5" s="100">
        <f t="shared" si="0"/>
        <v>42874800</v>
      </c>
      <c r="Y5" s="100">
        <f t="shared" si="0"/>
        <v>18457565</v>
      </c>
      <c r="Z5" s="137">
        <f>+IF(X5&lt;&gt;0,+(Y5/X5)*100,0)</f>
        <v>43.049915101644785</v>
      </c>
      <c r="AA5" s="153">
        <f>SUM(AA6:AA8)</f>
        <v>85749600</v>
      </c>
    </row>
    <row r="6" spans="1:27" ht="13.5">
      <c r="A6" s="138" t="s">
        <v>75</v>
      </c>
      <c r="B6" s="136"/>
      <c r="C6" s="155">
        <v>3318000</v>
      </c>
      <c r="D6" s="155"/>
      <c r="E6" s="156">
        <v>3716000</v>
      </c>
      <c r="F6" s="60">
        <v>3716000</v>
      </c>
      <c r="G6" s="60">
        <v>35257333</v>
      </c>
      <c r="H6" s="60">
        <v>-34018667</v>
      </c>
      <c r="I6" s="60"/>
      <c r="J6" s="60">
        <v>1238666</v>
      </c>
      <c r="K6" s="60"/>
      <c r="L6" s="60"/>
      <c r="M6" s="60">
        <v>1238667</v>
      </c>
      <c r="N6" s="60">
        <v>1238667</v>
      </c>
      <c r="O6" s="60"/>
      <c r="P6" s="60"/>
      <c r="Q6" s="60"/>
      <c r="R6" s="60"/>
      <c r="S6" s="60"/>
      <c r="T6" s="60"/>
      <c r="U6" s="60"/>
      <c r="V6" s="60"/>
      <c r="W6" s="60">
        <v>2477333</v>
      </c>
      <c r="X6" s="60">
        <v>1858000</v>
      </c>
      <c r="Y6" s="60">
        <v>619333</v>
      </c>
      <c r="Z6" s="140">
        <v>33.33</v>
      </c>
      <c r="AA6" s="155">
        <v>3716000</v>
      </c>
    </row>
    <row r="7" spans="1:27" ht="13.5">
      <c r="A7" s="138" t="s">
        <v>76</v>
      </c>
      <c r="B7" s="136"/>
      <c r="C7" s="157">
        <v>81982903</v>
      </c>
      <c r="D7" s="157"/>
      <c r="E7" s="158">
        <v>82033600</v>
      </c>
      <c r="F7" s="159">
        <v>82033600</v>
      </c>
      <c r="G7" s="159">
        <v>1470280</v>
      </c>
      <c r="H7" s="159">
        <v>27219053</v>
      </c>
      <c r="I7" s="159">
        <v>628977</v>
      </c>
      <c r="J7" s="159">
        <v>29318310</v>
      </c>
      <c r="K7" s="159">
        <v>564177</v>
      </c>
      <c r="L7" s="159">
        <v>700151</v>
      </c>
      <c r="M7" s="159">
        <v>28272394</v>
      </c>
      <c r="N7" s="159">
        <v>29536722</v>
      </c>
      <c r="O7" s="159"/>
      <c r="P7" s="159"/>
      <c r="Q7" s="159"/>
      <c r="R7" s="159"/>
      <c r="S7" s="159"/>
      <c r="T7" s="159"/>
      <c r="U7" s="159"/>
      <c r="V7" s="159"/>
      <c r="W7" s="159">
        <v>58855032</v>
      </c>
      <c r="X7" s="159">
        <v>41016800</v>
      </c>
      <c r="Y7" s="159">
        <v>17838232</v>
      </c>
      <c r="Z7" s="141">
        <v>43.49</v>
      </c>
      <c r="AA7" s="157">
        <v>82033600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3271555</v>
      </c>
      <c r="D9" s="153">
        <f>SUM(D10:D14)</f>
        <v>0</v>
      </c>
      <c r="E9" s="154">
        <f t="shared" si="1"/>
        <v>600000</v>
      </c>
      <c r="F9" s="100">
        <f t="shared" si="1"/>
        <v>600000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300000</v>
      </c>
      <c r="Y9" s="100">
        <f t="shared" si="1"/>
        <v>-300000</v>
      </c>
      <c r="Z9" s="137">
        <f>+IF(X9&lt;&gt;0,+(Y9/X9)*100,0)</f>
        <v>-100</v>
      </c>
      <c r="AA9" s="153">
        <f>SUM(AA10:AA14)</f>
        <v>600000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2288364</v>
      </c>
      <c r="D12" s="155"/>
      <c r="E12" s="156">
        <v>600000</v>
      </c>
      <c r="F12" s="60">
        <v>600000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300000</v>
      </c>
      <c r="Y12" s="60">
        <v>-300000</v>
      </c>
      <c r="Z12" s="140">
        <v>-100</v>
      </c>
      <c r="AA12" s="155">
        <v>600000</v>
      </c>
    </row>
    <row r="13" spans="1:27" ht="13.5">
      <c r="A13" s="138" t="s">
        <v>82</v>
      </c>
      <c r="B13" s="136"/>
      <c r="C13" s="155">
        <v>983191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13348228</v>
      </c>
      <c r="D15" s="153">
        <f>SUM(D16:D18)</f>
        <v>0</v>
      </c>
      <c r="E15" s="154">
        <f t="shared" si="2"/>
        <v>13129810</v>
      </c>
      <c r="F15" s="100">
        <f t="shared" si="2"/>
        <v>13129810</v>
      </c>
      <c r="G15" s="100">
        <f t="shared" si="2"/>
        <v>1067830</v>
      </c>
      <c r="H15" s="100">
        <f t="shared" si="2"/>
        <v>261930</v>
      </c>
      <c r="I15" s="100">
        <f t="shared" si="2"/>
        <v>774843</v>
      </c>
      <c r="J15" s="100">
        <f t="shared" si="2"/>
        <v>2104603</v>
      </c>
      <c r="K15" s="100">
        <f t="shared" si="2"/>
        <v>661238</v>
      </c>
      <c r="L15" s="100">
        <f t="shared" si="2"/>
        <v>769693</v>
      </c>
      <c r="M15" s="100">
        <f t="shared" si="2"/>
        <v>2507243</v>
      </c>
      <c r="N15" s="100">
        <f t="shared" si="2"/>
        <v>3938174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6042777</v>
      </c>
      <c r="X15" s="100">
        <f t="shared" si="2"/>
        <v>6564905</v>
      </c>
      <c r="Y15" s="100">
        <f t="shared" si="2"/>
        <v>-522128</v>
      </c>
      <c r="Z15" s="137">
        <f>+IF(X15&lt;&gt;0,+(Y15/X15)*100,0)</f>
        <v>-7.953321487515813</v>
      </c>
      <c r="AA15" s="153">
        <f>SUM(AA16:AA18)</f>
        <v>13129810</v>
      </c>
    </row>
    <row r="16" spans="1:27" ht="13.5">
      <c r="A16" s="138" t="s">
        <v>85</v>
      </c>
      <c r="B16" s="136"/>
      <c r="C16" s="155">
        <v>10342392</v>
      </c>
      <c r="D16" s="155"/>
      <c r="E16" s="156">
        <v>10129810</v>
      </c>
      <c r="F16" s="60">
        <v>10129810</v>
      </c>
      <c r="G16" s="60">
        <v>67830</v>
      </c>
      <c r="H16" s="60">
        <v>261930</v>
      </c>
      <c r="I16" s="60">
        <v>774843</v>
      </c>
      <c r="J16" s="60">
        <v>1104603</v>
      </c>
      <c r="K16" s="60">
        <v>661238</v>
      </c>
      <c r="L16" s="60">
        <v>769693</v>
      </c>
      <c r="M16" s="60">
        <v>1507243</v>
      </c>
      <c r="N16" s="60">
        <v>2938174</v>
      </c>
      <c r="O16" s="60"/>
      <c r="P16" s="60"/>
      <c r="Q16" s="60"/>
      <c r="R16" s="60"/>
      <c r="S16" s="60"/>
      <c r="T16" s="60"/>
      <c r="U16" s="60"/>
      <c r="V16" s="60"/>
      <c r="W16" s="60">
        <v>4042777</v>
      </c>
      <c r="X16" s="60">
        <v>5064905</v>
      </c>
      <c r="Y16" s="60">
        <v>-1022128</v>
      </c>
      <c r="Z16" s="140">
        <v>-20.18</v>
      </c>
      <c r="AA16" s="155">
        <v>10129810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3005836</v>
      </c>
      <c r="D18" s="155"/>
      <c r="E18" s="156">
        <v>3000000</v>
      </c>
      <c r="F18" s="60">
        <v>3000000</v>
      </c>
      <c r="G18" s="60">
        <v>1000000</v>
      </c>
      <c r="H18" s="60"/>
      <c r="I18" s="60"/>
      <c r="J18" s="60">
        <v>1000000</v>
      </c>
      <c r="K18" s="60"/>
      <c r="L18" s="60"/>
      <c r="M18" s="60">
        <v>1000000</v>
      </c>
      <c r="N18" s="60">
        <v>1000000</v>
      </c>
      <c r="O18" s="60"/>
      <c r="P18" s="60"/>
      <c r="Q18" s="60"/>
      <c r="R18" s="60"/>
      <c r="S18" s="60"/>
      <c r="T18" s="60"/>
      <c r="U18" s="60"/>
      <c r="V18" s="60"/>
      <c r="W18" s="60">
        <v>2000000</v>
      </c>
      <c r="X18" s="60">
        <v>1500000</v>
      </c>
      <c r="Y18" s="60">
        <v>500000</v>
      </c>
      <c r="Z18" s="140">
        <v>33.33</v>
      </c>
      <c r="AA18" s="155">
        <v>3000000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101920686</v>
      </c>
      <c r="D25" s="168">
        <f>+D5+D9+D15+D19+D24</f>
        <v>0</v>
      </c>
      <c r="E25" s="169">
        <f t="shared" si="4"/>
        <v>99479410</v>
      </c>
      <c r="F25" s="73">
        <f t="shared" si="4"/>
        <v>99479410</v>
      </c>
      <c r="G25" s="73">
        <f t="shared" si="4"/>
        <v>37795443</v>
      </c>
      <c r="H25" s="73">
        <f t="shared" si="4"/>
        <v>-6537684</v>
      </c>
      <c r="I25" s="73">
        <f t="shared" si="4"/>
        <v>1403820</v>
      </c>
      <c r="J25" s="73">
        <f t="shared" si="4"/>
        <v>32661579</v>
      </c>
      <c r="K25" s="73">
        <f t="shared" si="4"/>
        <v>1225415</v>
      </c>
      <c r="L25" s="73">
        <f t="shared" si="4"/>
        <v>1469844</v>
      </c>
      <c r="M25" s="73">
        <f t="shared" si="4"/>
        <v>32018304</v>
      </c>
      <c r="N25" s="73">
        <f t="shared" si="4"/>
        <v>34713563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67375142</v>
      </c>
      <c r="X25" s="73">
        <f t="shared" si="4"/>
        <v>49739705</v>
      </c>
      <c r="Y25" s="73">
        <f t="shared" si="4"/>
        <v>17635437</v>
      </c>
      <c r="Z25" s="170">
        <f>+IF(X25&lt;&gt;0,+(Y25/X25)*100,0)</f>
        <v>35.45545153514682</v>
      </c>
      <c r="AA25" s="168">
        <f>+AA5+AA9+AA15+AA19+AA24</f>
        <v>99479410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46333720</v>
      </c>
      <c r="D28" s="153">
        <f>SUM(D29:D31)</f>
        <v>0</v>
      </c>
      <c r="E28" s="154">
        <f t="shared" si="5"/>
        <v>54044440</v>
      </c>
      <c r="F28" s="100">
        <f t="shared" si="5"/>
        <v>54044440</v>
      </c>
      <c r="G28" s="100">
        <f t="shared" si="5"/>
        <v>2607389</v>
      </c>
      <c r="H28" s="100">
        <f t="shared" si="5"/>
        <v>3009955</v>
      </c>
      <c r="I28" s="100">
        <f t="shared" si="5"/>
        <v>3579246</v>
      </c>
      <c r="J28" s="100">
        <f t="shared" si="5"/>
        <v>9196590</v>
      </c>
      <c r="K28" s="100">
        <f t="shared" si="5"/>
        <v>3310713</v>
      </c>
      <c r="L28" s="100">
        <f t="shared" si="5"/>
        <v>4208274</v>
      </c>
      <c r="M28" s="100">
        <f t="shared" si="5"/>
        <v>4084618</v>
      </c>
      <c r="N28" s="100">
        <f t="shared" si="5"/>
        <v>11603605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20800195</v>
      </c>
      <c r="X28" s="100">
        <f t="shared" si="5"/>
        <v>27022220</v>
      </c>
      <c r="Y28" s="100">
        <f t="shared" si="5"/>
        <v>-6222025</v>
      </c>
      <c r="Z28" s="137">
        <f>+IF(X28&lt;&gt;0,+(Y28/X28)*100,0)</f>
        <v>-23.02558783105163</v>
      </c>
      <c r="AA28" s="153">
        <f>SUM(AA29:AA31)</f>
        <v>54044440</v>
      </c>
    </row>
    <row r="29" spans="1:27" ht="13.5">
      <c r="A29" s="138" t="s">
        <v>75</v>
      </c>
      <c r="B29" s="136"/>
      <c r="C29" s="155">
        <v>16302962</v>
      </c>
      <c r="D29" s="155"/>
      <c r="E29" s="156">
        <v>19239990</v>
      </c>
      <c r="F29" s="60">
        <v>19239990</v>
      </c>
      <c r="G29" s="60">
        <v>1308426</v>
      </c>
      <c r="H29" s="60">
        <v>1108950</v>
      </c>
      <c r="I29" s="60">
        <v>1162075</v>
      </c>
      <c r="J29" s="60">
        <v>3579451</v>
      </c>
      <c r="K29" s="60">
        <v>1360718</v>
      </c>
      <c r="L29" s="60">
        <v>1507876</v>
      </c>
      <c r="M29" s="60">
        <v>1290334</v>
      </c>
      <c r="N29" s="60">
        <v>4158928</v>
      </c>
      <c r="O29" s="60"/>
      <c r="P29" s="60"/>
      <c r="Q29" s="60"/>
      <c r="R29" s="60"/>
      <c r="S29" s="60"/>
      <c r="T29" s="60"/>
      <c r="U29" s="60"/>
      <c r="V29" s="60"/>
      <c r="W29" s="60">
        <v>7738379</v>
      </c>
      <c r="X29" s="60">
        <v>9619995</v>
      </c>
      <c r="Y29" s="60">
        <v>-1881616</v>
      </c>
      <c r="Z29" s="140">
        <v>-19.56</v>
      </c>
      <c r="AA29" s="155">
        <v>19239990</v>
      </c>
    </row>
    <row r="30" spans="1:27" ht="13.5">
      <c r="A30" s="138" t="s">
        <v>76</v>
      </c>
      <c r="B30" s="136"/>
      <c r="C30" s="157">
        <v>16173771</v>
      </c>
      <c r="D30" s="157"/>
      <c r="E30" s="158">
        <v>18408510</v>
      </c>
      <c r="F30" s="159">
        <v>18408510</v>
      </c>
      <c r="G30" s="159">
        <v>624955</v>
      </c>
      <c r="H30" s="159">
        <v>931483</v>
      </c>
      <c r="I30" s="159">
        <v>865446</v>
      </c>
      <c r="J30" s="159">
        <v>2421884</v>
      </c>
      <c r="K30" s="159">
        <v>976981</v>
      </c>
      <c r="L30" s="159">
        <v>1565198</v>
      </c>
      <c r="M30" s="159">
        <v>1933931</v>
      </c>
      <c r="N30" s="159">
        <v>4476110</v>
      </c>
      <c r="O30" s="159"/>
      <c r="P30" s="159"/>
      <c r="Q30" s="159"/>
      <c r="R30" s="159"/>
      <c r="S30" s="159"/>
      <c r="T30" s="159"/>
      <c r="U30" s="159"/>
      <c r="V30" s="159"/>
      <c r="W30" s="159">
        <v>6897994</v>
      </c>
      <c r="X30" s="159">
        <v>9204255</v>
      </c>
      <c r="Y30" s="159">
        <v>-2306261</v>
      </c>
      <c r="Z30" s="141">
        <v>-25.06</v>
      </c>
      <c r="AA30" s="157">
        <v>18408510</v>
      </c>
    </row>
    <row r="31" spans="1:27" ht="13.5">
      <c r="A31" s="138" t="s">
        <v>77</v>
      </c>
      <c r="B31" s="136"/>
      <c r="C31" s="155">
        <v>13856987</v>
      </c>
      <c r="D31" s="155"/>
      <c r="E31" s="156">
        <v>16395940</v>
      </c>
      <c r="F31" s="60">
        <v>16395940</v>
      </c>
      <c r="G31" s="60">
        <v>674008</v>
      </c>
      <c r="H31" s="60">
        <v>969522</v>
      </c>
      <c r="I31" s="60">
        <v>1551725</v>
      </c>
      <c r="J31" s="60">
        <v>3195255</v>
      </c>
      <c r="K31" s="60">
        <v>973014</v>
      </c>
      <c r="L31" s="60">
        <v>1135200</v>
      </c>
      <c r="M31" s="60">
        <v>860353</v>
      </c>
      <c r="N31" s="60">
        <v>2968567</v>
      </c>
      <c r="O31" s="60"/>
      <c r="P31" s="60"/>
      <c r="Q31" s="60"/>
      <c r="R31" s="60"/>
      <c r="S31" s="60"/>
      <c r="T31" s="60"/>
      <c r="U31" s="60"/>
      <c r="V31" s="60"/>
      <c r="W31" s="60">
        <v>6163822</v>
      </c>
      <c r="X31" s="60">
        <v>8197970</v>
      </c>
      <c r="Y31" s="60">
        <v>-2034148</v>
      </c>
      <c r="Z31" s="140">
        <v>-24.81</v>
      </c>
      <c r="AA31" s="155">
        <v>16395940</v>
      </c>
    </row>
    <row r="32" spans="1:27" ht="13.5">
      <c r="A32" s="135" t="s">
        <v>78</v>
      </c>
      <c r="B32" s="136"/>
      <c r="C32" s="153">
        <f aca="true" t="shared" si="6" ref="C32:Y32">SUM(C33:C37)</f>
        <v>7931096</v>
      </c>
      <c r="D32" s="153">
        <f>SUM(D33:D37)</f>
        <v>0</v>
      </c>
      <c r="E32" s="154">
        <f t="shared" si="6"/>
        <v>9494990</v>
      </c>
      <c r="F32" s="100">
        <f t="shared" si="6"/>
        <v>9494990</v>
      </c>
      <c r="G32" s="100">
        <f t="shared" si="6"/>
        <v>491463</v>
      </c>
      <c r="H32" s="100">
        <f t="shared" si="6"/>
        <v>431205</v>
      </c>
      <c r="I32" s="100">
        <f t="shared" si="6"/>
        <v>558483</v>
      </c>
      <c r="J32" s="100">
        <f t="shared" si="6"/>
        <v>1481151</v>
      </c>
      <c r="K32" s="100">
        <f t="shared" si="6"/>
        <v>534184</v>
      </c>
      <c r="L32" s="100">
        <f t="shared" si="6"/>
        <v>553153</v>
      </c>
      <c r="M32" s="100">
        <f t="shared" si="6"/>
        <v>457567</v>
      </c>
      <c r="N32" s="100">
        <f t="shared" si="6"/>
        <v>1544904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3026055</v>
      </c>
      <c r="X32" s="100">
        <f t="shared" si="6"/>
        <v>4747495</v>
      </c>
      <c r="Y32" s="100">
        <f t="shared" si="6"/>
        <v>-1721440</v>
      </c>
      <c r="Z32" s="137">
        <f>+IF(X32&lt;&gt;0,+(Y32/X32)*100,0)</f>
        <v>-36.25996446547074</v>
      </c>
      <c r="AA32" s="153">
        <f>SUM(AA33:AA37)</f>
        <v>9494990</v>
      </c>
    </row>
    <row r="33" spans="1:27" ht="13.5">
      <c r="A33" s="138" t="s">
        <v>79</v>
      </c>
      <c r="B33" s="136"/>
      <c r="C33" s="155">
        <v>32674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3925639</v>
      </c>
      <c r="D35" s="155"/>
      <c r="E35" s="156">
        <v>4842960</v>
      </c>
      <c r="F35" s="60">
        <v>4842960</v>
      </c>
      <c r="G35" s="60">
        <v>234591</v>
      </c>
      <c r="H35" s="60">
        <v>214441</v>
      </c>
      <c r="I35" s="60">
        <v>362629</v>
      </c>
      <c r="J35" s="60">
        <v>811661</v>
      </c>
      <c r="K35" s="60">
        <v>276333</v>
      </c>
      <c r="L35" s="60">
        <v>292605</v>
      </c>
      <c r="M35" s="60">
        <v>274104</v>
      </c>
      <c r="N35" s="60">
        <v>843042</v>
      </c>
      <c r="O35" s="60"/>
      <c r="P35" s="60"/>
      <c r="Q35" s="60"/>
      <c r="R35" s="60"/>
      <c r="S35" s="60"/>
      <c r="T35" s="60"/>
      <c r="U35" s="60"/>
      <c r="V35" s="60"/>
      <c r="W35" s="60">
        <v>1654703</v>
      </c>
      <c r="X35" s="60">
        <v>2421480</v>
      </c>
      <c r="Y35" s="60">
        <v>-766777</v>
      </c>
      <c r="Z35" s="140">
        <v>-31.67</v>
      </c>
      <c r="AA35" s="155">
        <v>4842960</v>
      </c>
    </row>
    <row r="36" spans="1:27" ht="13.5">
      <c r="A36" s="138" t="s">
        <v>82</v>
      </c>
      <c r="B36" s="136"/>
      <c r="C36" s="155">
        <v>3972783</v>
      </c>
      <c r="D36" s="155"/>
      <c r="E36" s="156">
        <v>4652030</v>
      </c>
      <c r="F36" s="60">
        <v>4652030</v>
      </c>
      <c r="G36" s="60">
        <v>256872</v>
      </c>
      <c r="H36" s="60">
        <v>216764</v>
      </c>
      <c r="I36" s="60">
        <v>195854</v>
      </c>
      <c r="J36" s="60">
        <v>669490</v>
      </c>
      <c r="K36" s="60">
        <v>257851</v>
      </c>
      <c r="L36" s="60">
        <v>260548</v>
      </c>
      <c r="M36" s="60">
        <v>183463</v>
      </c>
      <c r="N36" s="60">
        <v>701862</v>
      </c>
      <c r="O36" s="60"/>
      <c r="P36" s="60"/>
      <c r="Q36" s="60"/>
      <c r="R36" s="60"/>
      <c r="S36" s="60"/>
      <c r="T36" s="60"/>
      <c r="U36" s="60"/>
      <c r="V36" s="60"/>
      <c r="W36" s="60">
        <v>1371352</v>
      </c>
      <c r="X36" s="60">
        <v>2326015</v>
      </c>
      <c r="Y36" s="60">
        <v>-954663</v>
      </c>
      <c r="Z36" s="140">
        <v>-41.04</v>
      </c>
      <c r="AA36" s="155">
        <v>4652030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43032891</v>
      </c>
      <c r="D38" s="153">
        <f>SUM(D39:D41)</f>
        <v>0</v>
      </c>
      <c r="E38" s="154">
        <f t="shared" si="7"/>
        <v>53515990</v>
      </c>
      <c r="F38" s="100">
        <f t="shared" si="7"/>
        <v>53515990</v>
      </c>
      <c r="G38" s="100">
        <f t="shared" si="7"/>
        <v>1445933</v>
      </c>
      <c r="H38" s="100">
        <f t="shared" si="7"/>
        <v>1643756</v>
      </c>
      <c r="I38" s="100">
        <f t="shared" si="7"/>
        <v>3222653</v>
      </c>
      <c r="J38" s="100">
        <f t="shared" si="7"/>
        <v>6312342</v>
      </c>
      <c r="K38" s="100">
        <f t="shared" si="7"/>
        <v>2180598</v>
      </c>
      <c r="L38" s="100">
        <f t="shared" si="7"/>
        <v>3504305</v>
      </c>
      <c r="M38" s="100">
        <f t="shared" si="7"/>
        <v>4355263</v>
      </c>
      <c r="N38" s="100">
        <f t="shared" si="7"/>
        <v>10040166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16352508</v>
      </c>
      <c r="X38" s="100">
        <f t="shared" si="7"/>
        <v>26757995</v>
      </c>
      <c r="Y38" s="100">
        <f t="shared" si="7"/>
        <v>-10405487</v>
      </c>
      <c r="Z38" s="137">
        <f>+IF(X38&lt;&gt;0,+(Y38/X38)*100,0)</f>
        <v>-38.88739421619594</v>
      </c>
      <c r="AA38" s="153">
        <f>SUM(AA39:AA41)</f>
        <v>53515990</v>
      </c>
    </row>
    <row r="39" spans="1:27" ht="13.5">
      <c r="A39" s="138" t="s">
        <v>85</v>
      </c>
      <c r="B39" s="136"/>
      <c r="C39" s="155">
        <v>41235673</v>
      </c>
      <c r="D39" s="155"/>
      <c r="E39" s="156">
        <v>50866070</v>
      </c>
      <c r="F39" s="60">
        <v>50866070</v>
      </c>
      <c r="G39" s="60">
        <v>1317087</v>
      </c>
      <c r="H39" s="60">
        <v>1514259</v>
      </c>
      <c r="I39" s="60">
        <v>3085809</v>
      </c>
      <c r="J39" s="60">
        <v>5917155</v>
      </c>
      <c r="K39" s="60">
        <v>2008010</v>
      </c>
      <c r="L39" s="60">
        <v>3349803</v>
      </c>
      <c r="M39" s="60">
        <v>4217459</v>
      </c>
      <c r="N39" s="60">
        <v>9575272</v>
      </c>
      <c r="O39" s="60"/>
      <c r="P39" s="60"/>
      <c r="Q39" s="60"/>
      <c r="R39" s="60"/>
      <c r="S39" s="60"/>
      <c r="T39" s="60"/>
      <c r="U39" s="60"/>
      <c r="V39" s="60"/>
      <c r="W39" s="60">
        <v>15492427</v>
      </c>
      <c r="X39" s="60">
        <v>25433035</v>
      </c>
      <c r="Y39" s="60">
        <v>-9940608</v>
      </c>
      <c r="Z39" s="140">
        <v>-39.09</v>
      </c>
      <c r="AA39" s="155">
        <v>50866070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1797218</v>
      </c>
      <c r="D41" s="155"/>
      <c r="E41" s="156">
        <v>2649920</v>
      </c>
      <c r="F41" s="60">
        <v>2649920</v>
      </c>
      <c r="G41" s="60">
        <v>128846</v>
      </c>
      <c r="H41" s="60">
        <v>129497</v>
      </c>
      <c r="I41" s="60">
        <v>136844</v>
      </c>
      <c r="J41" s="60">
        <v>395187</v>
      </c>
      <c r="K41" s="60">
        <v>172588</v>
      </c>
      <c r="L41" s="60">
        <v>154502</v>
      </c>
      <c r="M41" s="60">
        <v>137804</v>
      </c>
      <c r="N41" s="60">
        <v>464894</v>
      </c>
      <c r="O41" s="60"/>
      <c r="P41" s="60"/>
      <c r="Q41" s="60"/>
      <c r="R41" s="60"/>
      <c r="S41" s="60"/>
      <c r="T41" s="60"/>
      <c r="U41" s="60"/>
      <c r="V41" s="60"/>
      <c r="W41" s="60">
        <v>860081</v>
      </c>
      <c r="X41" s="60">
        <v>1324960</v>
      </c>
      <c r="Y41" s="60">
        <v>-464879</v>
      </c>
      <c r="Z41" s="140">
        <v>-35.09</v>
      </c>
      <c r="AA41" s="155">
        <v>2649920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2226521</v>
      </c>
      <c r="D47" s="153"/>
      <c r="E47" s="154">
        <v>4105370</v>
      </c>
      <c r="F47" s="100">
        <v>4105370</v>
      </c>
      <c r="G47" s="100">
        <v>45098</v>
      </c>
      <c r="H47" s="100">
        <v>287324</v>
      </c>
      <c r="I47" s="100">
        <v>201669</v>
      </c>
      <c r="J47" s="100">
        <v>534091</v>
      </c>
      <c r="K47" s="100">
        <v>503974</v>
      </c>
      <c r="L47" s="100">
        <v>77123</v>
      </c>
      <c r="M47" s="100">
        <v>162686</v>
      </c>
      <c r="N47" s="100">
        <v>743783</v>
      </c>
      <c r="O47" s="100"/>
      <c r="P47" s="100"/>
      <c r="Q47" s="100"/>
      <c r="R47" s="100"/>
      <c r="S47" s="100"/>
      <c r="T47" s="100"/>
      <c r="U47" s="100"/>
      <c r="V47" s="100"/>
      <c r="W47" s="100">
        <v>1277874</v>
      </c>
      <c r="X47" s="100">
        <v>2052685</v>
      </c>
      <c r="Y47" s="100">
        <v>-774811</v>
      </c>
      <c r="Z47" s="137">
        <v>-37.75</v>
      </c>
      <c r="AA47" s="153">
        <v>4105370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99524228</v>
      </c>
      <c r="D48" s="168">
        <f>+D28+D32+D38+D42+D47</f>
        <v>0</v>
      </c>
      <c r="E48" s="169">
        <f t="shared" si="9"/>
        <v>121160790</v>
      </c>
      <c r="F48" s="73">
        <f t="shared" si="9"/>
        <v>121160790</v>
      </c>
      <c r="G48" s="73">
        <f t="shared" si="9"/>
        <v>4589883</v>
      </c>
      <c r="H48" s="73">
        <f t="shared" si="9"/>
        <v>5372240</v>
      </c>
      <c r="I48" s="73">
        <f t="shared" si="9"/>
        <v>7562051</v>
      </c>
      <c r="J48" s="73">
        <f t="shared" si="9"/>
        <v>17524174</v>
      </c>
      <c r="K48" s="73">
        <f t="shared" si="9"/>
        <v>6529469</v>
      </c>
      <c r="L48" s="73">
        <f t="shared" si="9"/>
        <v>8342855</v>
      </c>
      <c r="M48" s="73">
        <f t="shared" si="9"/>
        <v>9060134</v>
      </c>
      <c r="N48" s="73">
        <f t="shared" si="9"/>
        <v>23932458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41456632</v>
      </c>
      <c r="X48" s="73">
        <f t="shared" si="9"/>
        <v>60580395</v>
      </c>
      <c r="Y48" s="73">
        <f t="shared" si="9"/>
        <v>-19123763</v>
      </c>
      <c r="Z48" s="170">
        <f>+IF(X48&lt;&gt;0,+(Y48/X48)*100,0)</f>
        <v>-31.567577266539775</v>
      </c>
      <c r="AA48" s="168">
        <f>+AA28+AA32+AA38+AA42+AA47</f>
        <v>121160790</v>
      </c>
    </row>
    <row r="49" spans="1:27" ht="13.5">
      <c r="A49" s="148" t="s">
        <v>49</v>
      </c>
      <c r="B49" s="149"/>
      <c r="C49" s="171">
        <f aca="true" t="shared" si="10" ref="C49:Y49">+C25-C48</f>
        <v>2396458</v>
      </c>
      <c r="D49" s="171">
        <f>+D25-D48</f>
        <v>0</v>
      </c>
      <c r="E49" s="172">
        <f t="shared" si="10"/>
        <v>-21681380</v>
      </c>
      <c r="F49" s="173">
        <f t="shared" si="10"/>
        <v>-21681380</v>
      </c>
      <c r="G49" s="173">
        <f t="shared" si="10"/>
        <v>33205560</v>
      </c>
      <c r="H49" s="173">
        <f t="shared" si="10"/>
        <v>-11909924</v>
      </c>
      <c r="I49" s="173">
        <f t="shared" si="10"/>
        <v>-6158231</v>
      </c>
      <c r="J49" s="173">
        <f t="shared" si="10"/>
        <v>15137405</v>
      </c>
      <c r="K49" s="173">
        <f t="shared" si="10"/>
        <v>-5304054</v>
      </c>
      <c r="L49" s="173">
        <f t="shared" si="10"/>
        <v>-6873011</v>
      </c>
      <c r="M49" s="173">
        <f t="shared" si="10"/>
        <v>22958170</v>
      </c>
      <c r="N49" s="173">
        <f t="shared" si="10"/>
        <v>10781105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25918510</v>
      </c>
      <c r="X49" s="173">
        <f>IF(F25=F48,0,X25-X48)</f>
        <v>-10840690</v>
      </c>
      <c r="Y49" s="173">
        <f t="shared" si="10"/>
        <v>36759200</v>
      </c>
      <c r="Z49" s="174">
        <f>+IF(X49&lt;&gt;0,+(Y49/X49)*100,0)</f>
        <v>-339.0854272191161</v>
      </c>
      <c r="AA49" s="171">
        <f>+AA25-AA48</f>
        <v>-21681380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596421</v>
      </c>
      <c r="D12" s="155">
        <v>0</v>
      </c>
      <c r="E12" s="156">
        <v>961210</v>
      </c>
      <c r="F12" s="60">
        <v>961210</v>
      </c>
      <c r="G12" s="60">
        <v>5968</v>
      </c>
      <c r="H12" s="60">
        <v>5968</v>
      </c>
      <c r="I12" s="60">
        <v>5968</v>
      </c>
      <c r="J12" s="60">
        <v>17904</v>
      </c>
      <c r="K12" s="60">
        <v>7310</v>
      </c>
      <c r="L12" s="60">
        <v>5070</v>
      </c>
      <c r="M12" s="60">
        <v>119807</v>
      </c>
      <c r="N12" s="60">
        <v>132187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150091</v>
      </c>
      <c r="X12" s="60">
        <v>480605</v>
      </c>
      <c r="Y12" s="60">
        <v>-330514</v>
      </c>
      <c r="Z12" s="140">
        <v>-68.77</v>
      </c>
      <c r="AA12" s="155">
        <v>961210</v>
      </c>
    </row>
    <row r="13" spans="1:27" ht="13.5">
      <c r="A13" s="181" t="s">
        <v>109</v>
      </c>
      <c r="B13" s="185"/>
      <c r="C13" s="155">
        <v>5672199</v>
      </c>
      <c r="D13" s="155">
        <v>0</v>
      </c>
      <c r="E13" s="156">
        <v>4619200</v>
      </c>
      <c r="F13" s="60">
        <v>4619200</v>
      </c>
      <c r="G13" s="60">
        <v>170826</v>
      </c>
      <c r="H13" s="60">
        <v>453681</v>
      </c>
      <c r="I13" s="60">
        <v>511288</v>
      </c>
      <c r="J13" s="60">
        <v>1135795</v>
      </c>
      <c r="K13" s="60">
        <v>513850</v>
      </c>
      <c r="L13" s="60">
        <v>360735</v>
      </c>
      <c r="M13" s="60">
        <v>470663</v>
      </c>
      <c r="N13" s="60">
        <v>1345248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2481043</v>
      </c>
      <c r="X13" s="60">
        <v>2309600</v>
      </c>
      <c r="Y13" s="60">
        <v>171443</v>
      </c>
      <c r="Z13" s="140">
        <v>7.42</v>
      </c>
      <c r="AA13" s="155">
        <v>4619200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94578831</v>
      </c>
      <c r="D19" s="155">
        <v>0</v>
      </c>
      <c r="E19" s="156">
        <v>93815000</v>
      </c>
      <c r="F19" s="60">
        <v>93815000</v>
      </c>
      <c r="G19" s="60">
        <v>37612775</v>
      </c>
      <c r="H19" s="60">
        <v>-7014548</v>
      </c>
      <c r="I19" s="60">
        <v>882626</v>
      </c>
      <c r="J19" s="60">
        <v>31480853</v>
      </c>
      <c r="K19" s="60">
        <v>689021</v>
      </c>
      <c r="L19" s="60">
        <v>1097476</v>
      </c>
      <c r="M19" s="60">
        <v>31418276</v>
      </c>
      <c r="N19" s="60">
        <v>33204773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64685626</v>
      </c>
      <c r="X19" s="60">
        <v>46907500</v>
      </c>
      <c r="Y19" s="60">
        <v>17778126</v>
      </c>
      <c r="Z19" s="140">
        <v>37.9</v>
      </c>
      <c r="AA19" s="155">
        <v>93815000</v>
      </c>
    </row>
    <row r="20" spans="1:27" ht="13.5">
      <c r="A20" s="181" t="s">
        <v>35</v>
      </c>
      <c r="B20" s="185"/>
      <c r="C20" s="155">
        <v>1073235</v>
      </c>
      <c r="D20" s="155">
        <v>0</v>
      </c>
      <c r="E20" s="156">
        <v>24000</v>
      </c>
      <c r="F20" s="54">
        <v>24000</v>
      </c>
      <c r="G20" s="54">
        <v>5275</v>
      </c>
      <c r="H20" s="54">
        <v>17215</v>
      </c>
      <c r="I20" s="54">
        <v>3938</v>
      </c>
      <c r="J20" s="54">
        <v>26428</v>
      </c>
      <c r="K20" s="54">
        <v>15234</v>
      </c>
      <c r="L20" s="54">
        <v>6563</v>
      </c>
      <c r="M20" s="54">
        <v>9558</v>
      </c>
      <c r="N20" s="54">
        <v>31355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57783</v>
      </c>
      <c r="X20" s="54">
        <v>12000</v>
      </c>
      <c r="Y20" s="54">
        <v>45783</v>
      </c>
      <c r="Z20" s="184">
        <v>381.53</v>
      </c>
      <c r="AA20" s="130">
        <v>24000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60000</v>
      </c>
      <c r="F21" s="60">
        <v>60000</v>
      </c>
      <c r="G21" s="60">
        <v>599</v>
      </c>
      <c r="H21" s="60">
        <v>0</v>
      </c>
      <c r="I21" s="82">
        <v>0</v>
      </c>
      <c r="J21" s="60">
        <v>599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599</v>
      </c>
      <c r="X21" s="60">
        <v>30000</v>
      </c>
      <c r="Y21" s="60">
        <v>-29401</v>
      </c>
      <c r="Z21" s="140">
        <v>-98</v>
      </c>
      <c r="AA21" s="155">
        <v>60000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101920686</v>
      </c>
      <c r="D22" s="188">
        <f>SUM(D5:D21)</f>
        <v>0</v>
      </c>
      <c r="E22" s="189">
        <f t="shared" si="0"/>
        <v>99479410</v>
      </c>
      <c r="F22" s="190">
        <f t="shared" si="0"/>
        <v>99479410</v>
      </c>
      <c r="G22" s="190">
        <f t="shared" si="0"/>
        <v>37795443</v>
      </c>
      <c r="H22" s="190">
        <f t="shared" si="0"/>
        <v>-6537684</v>
      </c>
      <c r="I22" s="190">
        <f t="shared" si="0"/>
        <v>1403820</v>
      </c>
      <c r="J22" s="190">
        <f t="shared" si="0"/>
        <v>32661579</v>
      </c>
      <c r="K22" s="190">
        <f t="shared" si="0"/>
        <v>1225415</v>
      </c>
      <c r="L22" s="190">
        <f t="shared" si="0"/>
        <v>1469844</v>
      </c>
      <c r="M22" s="190">
        <f t="shared" si="0"/>
        <v>32018304</v>
      </c>
      <c r="N22" s="190">
        <f t="shared" si="0"/>
        <v>34713563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67375142</v>
      </c>
      <c r="X22" s="190">
        <f t="shared" si="0"/>
        <v>49739705</v>
      </c>
      <c r="Y22" s="190">
        <f t="shared" si="0"/>
        <v>17635437</v>
      </c>
      <c r="Z22" s="191">
        <f>+IF(X22&lt;&gt;0,+(Y22/X22)*100,0)</f>
        <v>35.45545153514682</v>
      </c>
      <c r="AA22" s="188">
        <f>SUM(AA5:AA21)</f>
        <v>99479410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39422578</v>
      </c>
      <c r="D25" s="155">
        <v>0</v>
      </c>
      <c r="E25" s="156">
        <v>47498130</v>
      </c>
      <c r="F25" s="60">
        <v>47498130</v>
      </c>
      <c r="G25" s="60">
        <v>3102449</v>
      </c>
      <c r="H25" s="60">
        <v>2998571</v>
      </c>
      <c r="I25" s="60">
        <v>3102112</v>
      </c>
      <c r="J25" s="60">
        <v>9203132</v>
      </c>
      <c r="K25" s="60">
        <v>3529621</v>
      </c>
      <c r="L25" s="60">
        <v>3372854</v>
      </c>
      <c r="M25" s="60">
        <v>2925726</v>
      </c>
      <c r="N25" s="60">
        <v>9828201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19031333</v>
      </c>
      <c r="X25" s="60">
        <v>23749065</v>
      </c>
      <c r="Y25" s="60">
        <v>-4717732</v>
      </c>
      <c r="Z25" s="140">
        <v>-19.86</v>
      </c>
      <c r="AA25" s="155">
        <v>47498130</v>
      </c>
    </row>
    <row r="26" spans="1:27" ht="13.5">
      <c r="A26" s="183" t="s">
        <v>38</v>
      </c>
      <c r="B26" s="182"/>
      <c r="C26" s="155">
        <v>5160197</v>
      </c>
      <c r="D26" s="155">
        <v>0</v>
      </c>
      <c r="E26" s="156">
        <v>5678840</v>
      </c>
      <c r="F26" s="60">
        <v>5678840</v>
      </c>
      <c r="G26" s="60">
        <v>437162</v>
      </c>
      <c r="H26" s="60">
        <v>428961</v>
      </c>
      <c r="I26" s="60">
        <v>418300</v>
      </c>
      <c r="J26" s="60">
        <v>1284423</v>
      </c>
      <c r="K26" s="60">
        <v>424861</v>
      </c>
      <c r="L26" s="60">
        <v>419120</v>
      </c>
      <c r="M26" s="60">
        <v>435256</v>
      </c>
      <c r="N26" s="60">
        <v>1279237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2563660</v>
      </c>
      <c r="X26" s="60">
        <v>2839420</v>
      </c>
      <c r="Y26" s="60">
        <v>-275760</v>
      </c>
      <c r="Z26" s="140">
        <v>-9.71</v>
      </c>
      <c r="AA26" s="155">
        <v>5678840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3000</v>
      </c>
      <c r="F27" s="60">
        <v>3000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1500</v>
      </c>
      <c r="Y27" s="60">
        <v>-1500</v>
      </c>
      <c r="Z27" s="140">
        <v>-100</v>
      </c>
      <c r="AA27" s="155">
        <v>3000</v>
      </c>
    </row>
    <row r="28" spans="1:27" ht="13.5">
      <c r="A28" s="183" t="s">
        <v>39</v>
      </c>
      <c r="B28" s="182"/>
      <c r="C28" s="155">
        <v>3428578</v>
      </c>
      <c r="D28" s="155">
        <v>0</v>
      </c>
      <c r="E28" s="156">
        <v>5050000</v>
      </c>
      <c r="F28" s="60">
        <v>5050000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2525000</v>
      </c>
      <c r="Y28" s="60">
        <v>-2525000</v>
      </c>
      <c r="Z28" s="140">
        <v>-100</v>
      </c>
      <c r="AA28" s="155">
        <v>5050000</v>
      </c>
    </row>
    <row r="29" spans="1:27" ht="13.5">
      <c r="A29" s="183" t="s">
        <v>40</v>
      </c>
      <c r="B29" s="182"/>
      <c r="C29" s="155">
        <v>2317814</v>
      </c>
      <c r="D29" s="155">
        <v>0</v>
      </c>
      <c r="E29" s="156">
        <v>2215200</v>
      </c>
      <c r="F29" s="60">
        <v>2215200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631496</v>
      </c>
      <c r="N29" s="60">
        <v>631496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631496</v>
      </c>
      <c r="X29" s="60">
        <v>1107600</v>
      </c>
      <c r="Y29" s="60">
        <v>-476104</v>
      </c>
      <c r="Z29" s="140">
        <v>-42.99</v>
      </c>
      <c r="AA29" s="155">
        <v>2215200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2569405</v>
      </c>
      <c r="D31" s="155">
        <v>0</v>
      </c>
      <c r="E31" s="156">
        <v>3983410</v>
      </c>
      <c r="F31" s="60">
        <v>3983410</v>
      </c>
      <c r="G31" s="60">
        <v>114396</v>
      </c>
      <c r="H31" s="60">
        <v>350670</v>
      </c>
      <c r="I31" s="60">
        <v>364304</v>
      </c>
      <c r="J31" s="60">
        <v>829370</v>
      </c>
      <c r="K31" s="60">
        <v>235788</v>
      </c>
      <c r="L31" s="60">
        <v>156358</v>
      </c>
      <c r="M31" s="60">
        <v>111271</v>
      </c>
      <c r="N31" s="60">
        <v>503417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1332787</v>
      </c>
      <c r="X31" s="60">
        <v>1991705</v>
      </c>
      <c r="Y31" s="60">
        <v>-658918</v>
      </c>
      <c r="Z31" s="140">
        <v>-33.08</v>
      </c>
      <c r="AA31" s="155">
        <v>3983410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35436785</v>
      </c>
      <c r="D33" s="155">
        <v>0</v>
      </c>
      <c r="E33" s="156">
        <v>42937480</v>
      </c>
      <c r="F33" s="60">
        <v>42937480</v>
      </c>
      <c r="G33" s="60">
        <v>447262</v>
      </c>
      <c r="H33" s="60">
        <v>955132</v>
      </c>
      <c r="I33" s="60">
        <v>2776650</v>
      </c>
      <c r="J33" s="60">
        <v>4179044</v>
      </c>
      <c r="K33" s="60">
        <v>1438678</v>
      </c>
      <c r="L33" s="60">
        <v>2785881</v>
      </c>
      <c r="M33" s="60">
        <v>3604810</v>
      </c>
      <c r="N33" s="60">
        <v>7829369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12008413</v>
      </c>
      <c r="X33" s="60">
        <v>21468740</v>
      </c>
      <c r="Y33" s="60">
        <v>-9460327</v>
      </c>
      <c r="Z33" s="140">
        <v>-44.07</v>
      </c>
      <c r="AA33" s="155">
        <v>42937480</v>
      </c>
    </row>
    <row r="34" spans="1:27" ht="13.5">
      <c r="A34" s="183" t="s">
        <v>43</v>
      </c>
      <c r="B34" s="182"/>
      <c r="C34" s="155">
        <v>10138450</v>
      </c>
      <c r="D34" s="155">
        <v>0</v>
      </c>
      <c r="E34" s="156">
        <v>13594730</v>
      </c>
      <c r="F34" s="60">
        <v>13594730</v>
      </c>
      <c r="G34" s="60">
        <v>488614</v>
      </c>
      <c r="H34" s="60">
        <v>638906</v>
      </c>
      <c r="I34" s="60">
        <v>900685</v>
      </c>
      <c r="J34" s="60">
        <v>2028205</v>
      </c>
      <c r="K34" s="60">
        <v>900521</v>
      </c>
      <c r="L34" s="60">
        <v>1608642</v>
      </c>
      <c r="M34" s="60">
        <v>1351575</v>
      </c>
      <c r="N34" s="60">
        <v>3860738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5888943</v>
      </c>
      <c r="X34" s="60">
        <v>6797365</v>
      </c>
      <c r="Y34" s="60">
        <v>-908422</v>
      </c>
      <c r="Z34" s="140">
        <v>-13.36</v>
      </c>
      <c r="AA34" s="155">
        <v>13594730</v>
      </c>
    </row>
    <row r="35" spans="1:27" ht="13.5">
      <c r="A35" s="181" t="s">
        <v>122</v>
      </c>
      <c r="B35" s="185"/>
      <c r="C35" s="155">
        <v>1050421</v>
      </c>
      <c r="D35" s="155">
        <v>0</v>
      </c>
      <c r="E35" s="156">
        <v>200000</v>
      </c>
      <c r="F35" s="60">
        <v>200000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100000</v>
      </c>
      <c r="Y35" s="60">
        <v>-100000</v>
      </c>
      <c r="Z35" s="140">
        <v>-100</v>
      </c>
      <c r="AA35" s="155">
        <v>200000</v>
      </c>
    </row>
    <row r="36" spans="1:27" ht="12.75">
      <c r="A36" s="193" t="s">
        <v>44</v>
      </c>
      <c r="B36" s="187"/>
      <c r="C36" s="188">
        <f aca="true" t="shared" si="1" ref="C36:Y36">SUM(C25:C35)</f>
        <v>99524228</v>
      </c>
      <c r="D36" s="188">
        <f>SUM(D25:D35)</f>
        <v>0</v>
      </c>
      <c r="E36" s="189">
        <f t="shared" si="1"/>
        <v>121160790</v>
      </c>
      <c r="F36" s="190">
        <f t="shared" si="1"/>
        <v>121160790</v>
      </c>
      <c r="G36" s="190">
        <f t="shared" si="1"/>
        <v>4589883</v>
      </c>
      <c r="H36" s="190">
        <f t="shared" si="1"/>
        <v>5372240</v>
      </c>
      <c r="I36" s="190">
        <f t="shared" si="1"/>
        <v>7562051</v>
      </c>
      <c r="J36" s="190">
        <f t="shared" si="1"/>
        <v>17524174</v>
      </c>
      <c r="K36" s="190">
        <f t="shared" si="1"/>
        <v>6529469</v>
      </c>
      <c r="L36" s="190">
        <f t="shared" si="1"/>
        <v>8342855</v>
      </c>
      <c r="M36" s="190">
        <f t="shared" si="1"/>
        <v>9060134</v>
      </c>
      <c r="N36" s="190">
        <f t="shared" si="1"/>
        <v>23932458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41456632</v>
      </c>
      <c r="X36" s="190">
        <f t="shared" si="1"/>
        <v>60580395</v>
      </c>
      <c r="Y36" s="190">
        <f t="shared" si="1"/>
        <v>-19123763</v>
      </c>
      <c r="Z36" s="191">
        <f>+IF(X36&lt;&gt;0,+(Y36/X36)*100,0)</f>
        <v>-31.567577266539775</v>
      </c>
      <c r="AA36" s="188">
        <f>SUM(AA25:AA35)</f>
        <v>121160790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2396458</v>
      </c>
      <c r="D38" s="199">
        <f>+D22-D36</f>
        <v>0</v>
      </c>
      <c r="E38" s="200">
        <f t="shared" si="2"/>
        <v>-21681380</v>
      </c>
      <c r="F38" s="106">
        <f t="shared" si="2"/>
        <v>-21681380</v>
      </c>
      <c r="G38" s="106">
        <f t="shared" si="2"/>
        <v>33205560</v>
      </c>
      <c r="H38" s="106">
        <f t="shared" si="2"/>
        <v>-11909924</v>
      </c>
      <c r="I38" s="106">
        <f t="shared" si="2"/>
        <v>-6158231</v>
      </c>
      <c r="J38" s="106">
        <f t="shared" si="2"/>
        <v>15137405</v>
      </c>
      <c r="K38" s="106">
        <f t="shared" si="2"/>
        <v>-5304054</v>
      </c>
      <c r="L38" s="106">
        <f t="shared" si="2"/>
        <v>-6873011</v>
      </c>
      <c r="M38" s="106">
        <f t="shared" si="2"/>
        <v>22958170</v>
      </c>
      <c r="N38" s="106">
        <f t="shared" si="2"/>
        <v>10781105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25918510</v>
      </c>
      <c r="X38" s="106">
        <f>IF(F22=F36,0,X22-X36)</f>
        <v>-10840690</v>
      </c>
      <c r="Y38" s="106">
        <f t="shared" si="2"/>
        <v>36759200</v>
      </c>
      <c r="Z38" s="201">
        <f>+IF(X38&lt;&gt;0,+(Y38/X38)*100,0)</f>
        <v>-339.0854272191161</v>
      </c>
      <c r="AA38" s="199">
        <f>+AA22-AA36</f>
        <v>-21681380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2396458</v>
      </c>
      <c r="D42" s="206">
        <f>SUM(D38:D41)</f>
        <v>0</v>
      </c>
      <c r="E42" s="207">
        <f t="shared" si="3"/>
        <v>-21681380</v>
      </c>
      <c r="F42" s="88">
        <f t="shared" si="3"/>
        <v>-21681380</v>
      </c>
      <c r="G42" s="88">
        <f t="shared" si="3"/>
        <v>33205560</v>
      </c>
      <c r="H42" s="88">
        <f t="shared" si="3"/>
        <v>-11909924</v>
      </c>
      <c r="I42" s="88">
        <f t="shared" si="3"/>
        <v>-6158231</v>
      </c>
      <c r="J42" s="88">
        <f t="shared" si="3"/>
        <v>15137405</v>
      </c>
      <c r="K42" s="88">
        <f t="shared" si="3"/>
        <v>-5304054</v>
      </c>
      <c r="L42" s="88">
        <f t="shared" si="3"/>
        <v>-6873011</v>
      </c>
      <c r="M42" s="88">
        <f t="shared" si="3"/>
        <v>22958170</v>
      </c>
      <c r="N42" s="88">
        <f t="shared" si="3"/>
        <v>10781105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25918510</v>
      </c>
      <c r="X42" s="88">
        <f t="shared" si="3"/>
        <v>-10840690</v>
      </c>
      <c r="Y42" s="88">
        <f t="shared" si="3"/>
        <v>36759200</v>
      </c>
      <c r="Z42" s="208">
        <f>+IF(X42&lt;&gt;0,+(Y42/X42)*100,0)</f>
        <v>-339.0854272191161</v>
      </c>
      <c r="AA42" s="206">
        <f>SUM(AA38:AA41)</f>
        <v>-21681380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2396458</v>
      </c>
      <c r="D44" s="210">
        <f>+D42-D43</f>
        <v>0</v>
      </c>
      <c r="E44" s="211">
        <f t="shared" si="4"/>
        <v>-21681380</v>
      </c>
      <c r="F44" s="77">
        <f t="shared" si="4"/>
        <v>-21681380</v>
      </c>
      <c r="G44" s="77">
        <f t="shared" si="4"/>
        <v>33205560</v>
      </c>
      <c r="H44" s="77">
        <f t="shared" si="4"/>
        <v>-11909924</v>
      </c>
      <c r="I44" s="77">
        <f t="shared" si="4"/>
        <v>-6158231</v>
      </c>
      <c r="J44" s="77">
        <f t="shared" si="4"/>
        <v>15137405</v>
      </c>
      <c r="K44" s="77">
        <f t="shared" si="4"/>
        <v>-5304054</v>
      </c>
      <c r="L44" s="77">
        <f t="shared" si="4"/>
        <v>-6873011</v>
      </c>
      <c r="M44" s="77">
        <f t="shared" si="4"/>
        <v>22958170</v>
      </c>
      <c r="N44" s="77">
        <f t="shared" si="4"/>
        <v>10781105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25918510</v>
      </c>
      <c r="X44" s="77">
        <f t="shared" si="4"/>
        <v>-10840690</v>
      </c>
      <c r="Y44" s="77">
        <f t="shared" si="4"/>
        <v>36759200</v>
      </c>
      <c r="Z44" s="212">
        <f>+IF(X44&lt;&gt;0,+(Y44/X44)*100,0)</f>
        <v>-339.0854272191161</v>
      </c>
      <c r="AA44" s="210">
        <f>+AA42-AA43</f>
        <v>-21681380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2396458</v>
      </c>
      <c r="D46" s="206">
        <f>SUM(D44:D45)</f>
        <v>0</v>
      </c>
      <c r="E46" s="207">
        <f t="shared" si="5"/>
        <v>-21681380</v>
      </c>
      <c r="F46" s="88">
        <f t="shared" si="5"/>
        <v>-21681380</v>
      </c>
      <c r="G46" s="88">
        <f t="shared" si="5"/>
        <v>33205560</v>
      </c>
      <c r="H46" s="88">
        <f t="shared" si="5"/>
        <v>-11909924</v>
      </c>
      <c r="I46" s="88">
        <f t="shared" si="5"/>
        <v>-6158231</v>
      </c>
      <c r="J46" s="88">
        <f t="shared" si="5"/>
        <v>15137405</v>
      </c>
      <c r="K46" s="88">
        <f t="shared" si="5"/>
        <v>-5304054</v>
      </c>
      <c r="L46" s="88">
        <f t="shared" si="5"/>
        <v>-6873011</v>
      </c>
      <c r="M46" s="88">
        <f t="shared" si="5"/>
        <v>22958170</v>
      </c>
      <c r="N46" s="88">
        <f t="shared" si="5"/>
        <v>10781105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25918510</v>
      </c>
      <c r="X46" s="88">
        <f t="shared" si="5"/>
        <v>-10840690</v>
      </c>
      <c r="Y46" s="88">
        <f t="shared" si="5"/>
        <v>36759200</v>
      </c>
      <c r="Z46" s="208">
        <f>+IF(X46&lt;&gt;0,+(Y46/X46)*100,0)</f>
        <v>-339.0854272191161</v>
      </c>
      <c r="AA46" s="206">
        <f>SUM(AA44:AA45)</f>
        <v>-21681380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2396458</v>
      </c>
      <c r="D48" s="217">
        <f>SUM(D46:D47)</f>
        <v>0</v>
      </c>
      <c r="E48" s="218">
        <f t="shared" si="6"/>
        <v>-21681380</v>
      </c>
      <c r="F48" s="219">
        <f t="shared" si="6"/>
        <v>-21681380</v>
      </c>
      <c r="G48" s="219">
        <f t="shared" si="6"/>
        <v>33205560</v>
      </c>
      <c r="H48" s="220">
        <f t="shared" si="6"/>
        <v>-11909924</v>
      </c>
      <c r="I48" s="220">
        <f t="shared" si="6"/>
        <v>-6158231</v>
      </c>
      <c r="J48" s="220">
        <f t="shared" si="6"/>
        <v>15137405</v>
      </c>
      <c r="K48" s="220">
        <f t="shared" si="6"/>
        <v>-5304054</v>
      </c>
      <c r="L48" s="220">
        <f t="shared" si="6"/>
        <v>-6873011</v>
      </c>
      <c r="M48" s="219">
        <f t="shared" si="6"/>
        <v>22958170</v>
      </c>
      <c r="N48" s="219">
        <f t="shared" si="6"/>
        <v>10781105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25918510</v>
      </c>
      <c r="X48" s="220">
        <f t="shared" si="6"/>
        <v>-10840690</v>
      </c>
      <c r="Y48" s="220">
        <f t="shared" si="6"/>
        <v>36759200</v>
      </c>
      <c r="Z48" s="221">
        <f>+IF(X48&lt;&gt;0,+(Y48/X48)*100,0)</f>
        <v>-339.0854272191161</v>
      </c>
      <c r="AA48" s="222">
        <f>SUM(AA46:AA47)</f>
        <v>-21681380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2784107</v>
      </c>
      <c r="D5" s="153">
        <f>SUM(D6:D8)</f>
        <v>0</v>
      </c>
      <c r="E5" s="154">
        <f t="shared" si="0"/>
        <v>2092490</v>
      </c>
      <c r="F5" s="100">
        <f t="shared" si="0"/>
        <v>2092490</v>
      </c>
      <c r="G5" s="100">
        <f t="shared" si="0"/>
        <v>12846</v>
      </c>
      <c r="H5" s="100">
        <f t="shared" si="0"/>
        <v>33904</v>
      </c>
      <c r="I5" s="100">
        <f t="shared" si="0"/>
        <v>296568</v>
      </c>
      <c r="J5" s="100">
        <f t="shared" si="0"/>
        <v>343318</v>
      </c>
      <c r="K5" s="100">
        <f t="shared" si="0"/>
        <v>45692</v>
      </c>
      <c r="L5" s="100">
        <f t="shared" si="0"/>
        <v>41753</v>
      </c>
      <c r="M5" s="100">
        <f t="shared" si="0"/>
        <v>5997</v>
      </c>
      <c r="N5" s="100">
        <f t="shared" si="0"/>
        <v>93442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436760</v>
      </c>
      <c r="X5" s="100">
        <f t="shared" si="0"/>
        <v>1046245</v>
      </c>
      <c r="Y5" s="100">
        <f t="shared" si="0"/>
        <v>-609485</v>
      </c>
      <c r="Z5" s="137">
        <f>+IF(X5&lt;&gt;0,+(Y5/X5)*100,0)</f>
        <v>-58.25451973486133</v>
      </c>
      <c r="AA5" s="153">
        <f>SUM(AA6:AA8)</f>
        <v>2092490</v>
      </c>
    </row>
    <row r="6" spans="1:27" ht="13.5">
      <c r="A6" s="138" t="s">
        <v>75</v>
      </c>
      <c r="B6" s="136"/>
      <c r="C6" s="155">
        <v>56715</v>
      </c>
      <c r="D6" s="155"/>
      <c r="E6" s="156">
        <v>82000</v>
      </c>
      <c r="F6" s="60">
        <v>82000</v>
      </c>
      <c r="G6" s="60"/>
      <c r="H6" s="60"/>
      <c r="I6" s="60"/>
      <c r="J6" s="60"/>
      <c r="K6" s="60">
        <v>5977</v>
      </c>
      <c r="L6" s="60"/>
      <c r="M6" s="60"/>
      <c r="N6" s="60">
        <v>5977</v>
      </c>
      <c r="O6" s="60"/>
      <c r="P6" s="60"/>
      <c r="Q6" s="60"/>
      <c r="R6" s="60"/>
      <c r="S6" s="60"/>
      <c r="T6" s="60"/>
      <c r="U6" s="60"/>
      <c r="V6" s="60"/>
      <c r="W6" s="60">
        <v>5977</v>
      </c>
      <c r="X6" s="60">
        <v>41000</v>
      </c>
      <c r="Y6" s="60">
        <v>-35023</v>
      </c>
      <c r="Z6" s="140">
        <v>-85.42</v>
      </c>
      <c r="AA6" s="62">
        <v>82000</v>
      </c>
    </row>
    <row r="7" spans="1:27" ht="13.5">
      <c r="A7" s="138" t="s">
        <v>76</v>
      </c>
      <c r="B7" s="136"/>
      <c r="C7" s="157">
        <v>1852842</v>
      </c>
      <c r="D7" s="157"/>
      <c r="E7" s="158">
        <v>862200</v>
      </c>
      <c r="F7" s="159">
        <v>862200</v>
      </c>
      <c r="G7" s="159">
        <v>1025</v>
      </c>
      <c r="H7" s="159">
        <v>7483</v>
      </c>
      <c r="I7" s="159"/>
      <c r="J7" s="159">
        <v>8508</v>
      </c>
      <c r="K7" s="159"/>
      <c r="L7" s="159"/>
      <c r="M7" s="159">
        <v>5997</v>
      </c>
      <c r="N7" s="159">
        <v>5997</v>
      </c>
      <c r="O7" s="159"/>
      <c r="P7" s="159"/>
      <c r="Q7" s="159"/>
      <c r="R7" s="159"/>
      <c r="S7" s="159"/>
      <c r="T7" s="159"/>
      <c r="U7" s="159"/>
      <c r="V7" s="159"/>
      <c r="W7" s="159">
        <v>14505</v>
      </c>
      <c r="X7" s="159">
        <v>431100</v>
      </c>
      <c r="Y7" s="159">
        <v>-416595</v>
      </c>
      <c r="Z7" s="141">
        <v>-96.64</v>
      </c>
      <c r="AA7" s="225">
        <v>862200</v>
      </c>
    </row>
    <row r="8" spans="1:27" ht="13.5">
      <c r="A8" s="138" t="s">
        <v>77</v>
      </c>
      <c r="B8" s="136"/>
      <c r="C8" s="155">
        <v>874550</v>
      </c>
      <c r="D8" s="155"/>
      <c r="E8" s="156">
        <v>1148290</v>
      </c>
      <c r="F8" s="60">
        <v>1148290</v>
      </c>
      <c r="G8" s="60">
        <v>11821</v>
      </c>
      <c r="H8" s="60">
        <v>26421</v>
      </c>
      <c r="I8" s="60">
        <v>296568</v>
      </c>
      <c r="J8" s="60">
        <v>334810</v>
      </c>
      <c r="K8" s="60">
        <v>39715</v>
      </c>
      <c r="L8" s="60">
        <v>41753</v>
      </c>
      <c r="M8" s="60"/>
      <c r="N8" s="60">
        <v>81468</v>
      </c>
      <c r="O8" s="60"/>
      <c r="P8" s="60"/>
      <c r="Q8" s="60"/>
      <c r="R8" s="60"/>
      <c r="S8" s="60"/>
      <c r="T8" s="60"/>
      <c r="U8" s="60"/>
      <c r="V8" s="60"/>
      <c r="W8" s="60">
        <v>416278</v>
      </c>
      <c r="X8" s="60">
        <v>574145</v>
      </c>
      <c r="Y8" s="60">
        <v>-157867</v>
      </c>
      <c r="Z8" s="140">
        <v>-27.5</v>
      </c>
      <c r="AA8" s="62">
        <v>1148290</v>
      </c>
    </row>
    <row r="9" spans="1:27" ht="13.5">
      <c r="A9" s="135" t="s">
        <v>78</v>
      </c>
      <c r="B9" s="136"/>
      <c r="C9" s="153">
        <f aca="true" t="shared" si="1" ref="C9:Y9">SUM(C10:C14)</f>
        <v>3005829</v>
      </c>
      <c r="D9" s="153">
        <f>SUM(D10:D14)</f>
        <v>0</v>
      </c>
      <c r="E9" s="154">
        <f t="shared" si="1"/>
        <v>1476000</v>
      </c>
      <c r="F9" s="100">
        <f t="shared" si="1"/>
        <v>1476000</v>
      </c>
      <c r="G9" s="100">
        <f t="shared" si="1"/>
        <v>0</v>
      </c>
      <c r="H9" s="100">
        <f t="shared" si="1"/>
        <v>0</v>
      </c>
      <c r="I9" s="100">
        <f t="shared" si="1"/>
        <v>5980</v>
      </c>
      <c r="J9" s="100">
        <f t="shared" si="1"/>
        <v>5980</v>
      </c>
      <c r="K9" s="100">
        <f t="shared" si="1"/>
        <v>108674</v>
      </c>
      <c r="L9" s="100">
        <f t="shared" si="1"/>
        <v>0</v>
      </c>
      <c r="M9" s="100">
        <f t="shared" si="1"/>
        <v>0</v>
      </c>
      <c r="N9" s="100">
        <f t="shared" si="1"/>
        <v>108674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114654</v>
      </c>
      <c r="X9" s="100">
        <f t="shared" si="1"/>
        <v>738000</v>
      </c>
      <c r="Y9" s="100">
        <f t="shared" si="1"/>
        <v>-623346</v>
      </c>
      <c r="Z9" s="137">
        <f>+IF(X9&lt;&gt;0,+(Y9/X9)*100,0)</f>
        <v>-84.46422764227643</v>
      </c>
      <c r="AA9" s="102">
        <f>SUM(AA10:AA14)</f>
        <v>1476000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2470464</v>
      </c>
      <c r="D12" s="155"/>
      <c r="E12" s="156">
        <v>1385000</v>
      </c>
      <c r="F12" s="60">
        <v>1385000</v>
      </c>
      <c r="G12" s="60"/>
      <c r="H12" s="60"/>
      <c r="I12" s="60"/>
      <c r="J12" s="60"/>
      <c r="K12" s="60">
        <v>41488</v>
      </c>
      <c r="L12" s="60"/>
      <c r="M12" s="60"/>
      <c r="N12" s="60">
        <v>41488</v>
      </c>
      <c r="O12" s="60"/>
      <c r="P12" s="60"/>
      <c r="Q12" s="60"/>
      <c r="R12" s="60"/>
      <c r="S12" s="60"/>
      <c r="T12" s="60"/>
      <c r="U12" s="60"/>
      <c r="V12" s="60"/>
      <c r="W12" s="60">
        <v>41488</v>
      </c>
      <c r="X12" s="60">
        <v>692500</v>
      </c>
      <c r="Y12" s="60">
        <v>-651012</v>
      </c>
      <c r="Z12" s="140">
        <v>-94.01</v>
      </c>
      <c r="AA12" s="62">
        <v>1385000</v>
      </c>
    </row>
    <row r="13" spans="1:27" ht="13.5">
      <c r="A13" s="138" t="s">
        <v>82</v>
      </c>
      <c r="B13" s="136"/>
      <c r="C13" s="155">
        <v>535365</v>
      </c>
      <c r="D13" s="155"/>
      <c r="E13" s="156">
        <v>91000</v>
      </c>
      <c r="F13" s="60">
        <v>91000</v>
      </c>
      <c r="G13" s="60"/>
      <c r="H13" s="60"/>
      <c r="I13" s="60">
        <v>5980</v>
      </c>
      <c r="J13" s="60">
        <v>5980</v>
      </c>
      <c r="K13" s="60">
        <v>67186</v>
      </c>
      <c r="L13" s="60"/>
      <c r="M13" s="60"/>
      <c r="N13" s="60">
        <v>67186</v>
      </c>
      <c r="O13" s="60"/>
      <c r="P13" s="60"/>
      <c r="Q13" s="60"/>
      <c r="R13" s="60"/>
      <c r="S13" s="60"/>
      <c r="T13" s="60"/>
      <c r="U13" s="60"/>
      <c r="V13" s="60"/>
      <c r="W13" s="60">
        <v>73166</v>
      </c>
      <c r="X13" s="60">
        <v>45500</v>
      </c>
      <c r="Y13" s="60">
        <v>27666</v>
      </c>
      <c r="Z13" s="140">
        <v>60.8</v>
      </c>
      <c r="AA13" s="62">
        <v>91000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218995</v>
      </c>
      <c r="D15" s="153">
        <f>SUM(D16:D18)</f>
        <v>0</v>
      </c>
      <c r="E15" s="154">
        <f t="shared" si="2"/>
        <v>721200</v>
      </c>
      <c r="F15" s="100">
        <f t="shared" si="2"/>
        <v>721200</v>
      </c>
      <c r="G15" s="100">
        <f t="shared" si="2"/>
        <v>0</v>
      </c>
      <c r="H15" s="100">
        <f t="shared" si="2"/>
        <v>0</v>
      </c>
      <c r="I15" s="100">
        <f t="shared" si="2"/>
        <v>2497</v>
      </c>
      <c r="J15" s="100">
        <f t="shared" si="2"/>
        <v>2497</v>
      </c>
      <c r="K15" s="100">
        <f t="shared" si="2"/>
        <v>0</v>
      </c>
      <c r="L15" s="100">
        <f t="shared" si="2"/>
        <v>18500</v>
      </c>
      <c r="M15" s="100">
        <f t="shared" si="2"/>
        <v>66078</v>
      </c>
      <c r="N15" s="100">
        <f t="shared" si="2"/>
        <v>84578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87075</v>
      </c>
      <c r="X15" s="100">
        <f t="shared" si="2"/>
        <v>360600</v>
      </c>
      <c r="Y15" s="100">
        <f t="shared" si="2"/>
        <v>-273525</v>
      </c>
      <c r="Z15" s="137">
        <f>+IF(X15&lt;&gt;0,+(Y15/X15)*100,0)</f>
        <v>-75.85274542429285</v>
      </c>
      <c r="AA15" s="102">
        <f>SUM(AA16:AA18)</f>
        <v>721200</v>
      </c>
    </row>
    <row r="16" spans="1:27" ht="13.5">
      <c r="A16" s="138" t="s">
        <v>85</v>
      </c>
      <c r="B16" s="136"/>
      <c r="C16" s="155">
        <v>218995</v>
      </c>
      <c r="D16" s="155"/>
      <c r="E16" s="156">
        <v>661200</v>
      </c>
      <c r="F16" s="60">
        <v>661200</v>
      </c>
      <c r="G16" s="60"/>
      <c r="H16" s="60"/>
      <c r="I16" s="60">
        <v>2497</v>
      </c>
      <c r="J16" s="60">
        <v>2497</v>
      </c>
      <c r="K16" s="60"/>
      <c r="L16" s="60">
        <v>18500</v>
      </c>
      <c r="M16" s="60">
        <v>66078</v>
      </c>
      <c r="N16" s="60">
        <v>84578</v>
      </c>
      <c r="O16" s="60"/>
      <c r="P16" s="60"/>
      <c r="Q16" s="60"/>
      <c r="R16" s="60"/>
      <c r="S16" s="60"/>
      <c r="T16" s="60"/>
      <c r="U16" s="60"/>
      <c r="V16" s="60"/>
      <c r="W16" s="60">
        <v>87075</v>
      </c>
      <c r="X16" s="60">
        <v>330600</v>
      </c>
      <c r="Y16" s="60">
        <v>-243525</v>
      </c>
      <c r="Z16" s="140">
        <v>-73.66</v>
      </c>
      <c r="AA16" s="62">
        <v>661200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60000</v>
      </c>
      <c r="F18" s="60">
        <v>60000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30000</v>
      </c>
      <c r="Y18" s="60">
        <v>-30000</v>
      </c>
      <c r="Z18" s="140">
        <v>-100</v>
      </c>
      <c r="AA18" s="62">
        <v>60000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6008931</v>
      </c>
      <c r="D25" s="217">
        <f>+D5+D9+D15+D19+D24</f>
        <v>0</v>
      </c>
      <c r="E25" s="230">
        <f t="shared" si="4"/>
        <v>4289690</v>
      </c>
      <c r="F25" s="219">
        <f t="shared" si="4"/>
        <v>4289690</v>
      </c>
      <c r="G25" s="219">
        <f t="shared" si="4"/>
        <v>12846</v>
      </c>
      <c r="H25" s="219">
        <f t="shared" si="4"/>
        <v>33904</v>
      </c>
      <c r="I25" s="219">
        <f t="shared" si="4"/>
        <v>305045</v>
      </c>
      <c r="J25" s="219">
        <f t="shared" si="4"/>
        <v>351795</v>
      </c>
      <c r="K25" s="219">
        <f t="shared" si="4"/>
        <v>154366</v>
      </c>
      <c r="L25" s="219">
        <f t="shared" si="4"/>
        <v>60253</v>
      </c>
      <c r="M25" s="219">
        <f t="shared" si="4"/>
        <v>72075</v>
      </c>
      <c r="N25" s="219">
        <f t="shared" si="4"/>
        <v>286694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638489</v>
      </c>
      <c r="X25" s="219">
        <f t="shared" si="4"/>
        <v>2144845</v>
      </c>
      <c r="Y25" s="219">
        <f t="shared" si="4"/>
        <v>-1506356</v>
      </c>
      <c r="Z25" s="231">
        <f>+IF(X25&lt;&gt;0,+(Y25/X25)*100,0)</f>
        <v>-70.23146194713371</v>
      </c>
      <c r="AA25" s="232">
        <f>+AA5+AA9+AA15+AA19+AA24</f>
        <v>4289690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6008931</v>
      </c>
      <c r="D35" s="155"/>
      <c r="E35" s="156">
        <v>4289690</v>
      </c>
      <c r="F35" s="60">
        <v>4289690</v>
      </c>
      <c r="G35" s="60">
        <v>12846</v>
      </c>
      <c r="H35" s="60">
        <v>33904</v>
      </c>
      <c r="I35" s="60">
        <v>305045</v>
      </c>
      <c r="J35" s="60">
        <v>351795</v>
      </c>
      <c r="K35" s="60">
        <v>154366</v>
      </c>
      <c r="L35" s="60">
        <v>60253</v>
      </c>
      <c r="M35" s="60">
        <v>72075</v>
      </c>
      <c r="N35" s="60">
        <v>286694</v>
      </c>
      <c r="O35" s="60"/>
      <c r="P35" s="60"/>
      <c r="Q35" s="60"/>
      <c r="R35" s="60"/>
      <c r="S35" s="60"/>
      <c r="T35" s="60"/>
      <c r="U35" s="60"/>
      <c r="V35" s="60"/>
      <c r="W35" s="60">
        <v>638489</v>
      </c>
      <c r="X35" s="60">
        <v>2144845</v>
      </c>
      <c r="Y35" s="60">
        <v>-1506356</v>
      </c>
      <c r="Z35" s="140">
        <v>-70.23</v>
      </c>
      <c r="AA35" s="62">
        <v>4289690</v>
      </c>
    </row>
    <row r="36" spans="1:27" ht="13.5">
      <c r="A36" s="238" t="s">
        <v>139</v>
      </c>
      <c r="B36" s="149"/>
      <c r="C36" s="222">
        <f aca="true" t="shared" si="6" ref="C36:Y36">SUM(C32:C35)</f>
        <v>6008931</v>
      </c>
      <c r="D36" s="222">
        <f>SUM(D32:D35)</f>
        <v>0</v>
      </c>
      <c r="E36" s="218">
        <f t="shared" si="6"/>
        <v>4289690</v>
      </c>
      <c r="F36" s="220">
        <f t="shared" si="6"/>
        <v>4289690</v>
      </c>
      <c r="G36" s="220">
        <f t="shared" si="6"/>
        <v>12846</v>
      </c>
      <c r="H36" s="220">
        <f t="shared" si="6"/>
        <v>33904</v>
      </c>
      <c r="I36" s="220">
        <f t="shared" si="6"/>
        <v>305045</v>
      </c>
      <c r="J36" s="220">
        <f t="shared" si="6"/>
        <v>351795</v>
      </c>
      <c r="K36" s="220">
        <f t="shared" si="6"/>
        <v>154366</v>
      </c>
      <c r="L36" s="220">
        <f t="shared" si="6"/>
        <v>60253</v>
      </c>
      <c r="M36" s="220">
        <f t="shared" si="6"/>
        <v>72075</v>
      </c>
      <c r="N36" s="220">
        <f t="shared" si="6"/>
        <v>286694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638489</v>
      </c>
      <c r="X36" s="220">
        <f t="shared" si="6"/>
        <v>2144845</v>
      </c>
      <c r="Y36" s="220">
        <f t="shared" si="6"/>
        <v>-1506356</v>
      </c>
      <c r="Z36" s="221">
        <f>+IF(X36&lt;&gt;0,+(Y36/X36)*100,0)</f>
        <v>-70.23146194713371</v>
      </c>
      <c r="AA36" s="239">
        <f>SUM(AA32:AA35)</f>
        <v>4289690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83563895</v>
      </c>
      <c r="D6" s="155"/>
      <c r="E6" s="59">
        <v>959341</v>
      </c>
      <c r="F6" s="60">
        <v>959341</v>
      </c>
      <c r="G6" s="60">
        <v>1359556</v>
      </c>
      <c r="H6" s="60">
        <v>453521</v>
      </c>
      <c r="I6" s="60">
        <v>-238154</v>
      </c>
      <c r="J6" s="60">
        <v>-238154</v>
      </c>
      <c r="K6" s="60">
        <v>3091325</v>
      </c>
      <c r="L6" s="60">
        <v>32595363</v>
      </c>
      <c r="M6" s="60">
        <v>2926296</v>
      </c>
      <c r="N6" s="60">
        <v>2926296</v>
      </c>
      <c r="O6" s="60"/>
      <c r="P6" s="60"/>
      <c r="Q6" s="60"/>
      <c r="R6" s="60"/>
      <c r="S6" s="60"/>
      <c r="T6" s="60"/>
      <c r="U6" s="60"/>
      <c r="V6" s="60"/>
      <c r="W6" s="60">
        <v>2926296</v>
      </c>
      <c r="X6" s="60">
        <v>479671</v>
      </c>
      <c r="Y6" s="60">
        <v>2446625</v>
      </c>
      <c r="Z6" s="140">
        <v>510.06</v>
      </c>
      <c r="AA6" s="62">
        <v>959341</v>
      </c>
    </row>
    <row r="7" spans="1:27" ht="13.5">
      <c r="A7" s="249" t="s">
        <v>144</v>
      </c>
      <c r="B7" s="182"/>
      <c r="C7" s="155">
        <v>3800000</v>
      </c>
      <c r="D7" s="155"/>
      <c r="E7" s="59">
        <v>59000000</v>
      </c>
      <c r="F7" s="60">
        <v>59000000</v>
      </c>
      <c r="G7" s="60"/>
      <c r="H7" s="60"/>
      <c r="I7" s="60">
        <v>103500000</v>
      </c>
      <c r="J7" s="60">
        <v>103500000</v>
      </c>
      <c r="K7" s="60">
        <v>94700000</v>
      </c>
      <c r="L7" s="60">
        <v>85350000</v>
      </c>
      <c r="M7" s="60">
        <v>105640000</v>
      </c>
      <c r="N7" s="60">
        <v>105640000</v>
      </c>
      <c r="O7" s="60"/>
      <c r="P7" s="60"/>
      <c r="Q7" s="60"/>
      <c r="R7" s="60"/>
      <c r="S7" s="60"/>
      <c r="T7" s="60"/>
      <c r="U7" s="60"/>
      <c r="V7" s="60"/>
      <c r="W7" s="60">
        <v>105640000</v>
      </c>
      <c r="X7" s="60">
        <v>29500000</v>
      </c>
      <c r="Y7" s="60">
        <v>76140000</v>
      </c>
      <c r="Z7" s="140">
        <v>258.1</v>
      </c>
      <c r="AA7" s="62">
        <v>59000000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2657909</v>
      </c>
      <c r="D9" s="155"/>
      <c r="E9" s="59">
        <v>1400000</v>
      </c>
      <c r="F9" s="60">
        <v>1400000</v>
      </c>
      <c r="G9" s="60">
        <v>2625986</v>
      </c>
      <c r="H9" s="60">
        <v>2242500</v>
      </c>
      <c r="I9" s="60">
        <v>2909748</v>
      </c>
      <c r="J9" s="60">
        <v>2909748</v>
      </c>
      <c r="K9" s="60">
        <v>2650382</v>
      </c>
      <c r="L9" s="60">
        <v>2712479</v>
      </c>
      <c r="M9" s="60">
        <v>2788256</v>
      </c>
      <c r="N9" s="60">
        <v>2788256</v>
      </c>
      <c r="O9" s="60"/>
      <c r="P9" s="60"/>
      <c r="Q9" s="60"/>
      <c r="R9" s="60"/>
      <c r="S9" s="60"/>
      <c r="T9" s="60"/>
      <c r="U9" s="60"/>
      <c r="V9" s="60"/>
      <c r="W9" s="60">
        <v>2788256</v>
      </c>
      <c r="X9" s="60">
        <v>700000</v>
      </c>
      <c r="Y9" s="60">
        <v>2088256</v>
      </c>
      <c r="Z9" s="140">
        <v>298.32</v>
      </c>
      <c r="AA9" s="62">
        <v>1400000</v>
      </c>
    </row>
    <row r="10" spans="1:27" ht="13.5">
      <c r="A10" s="249" t="s">
        <v>147</v>
      </c>
      <c r="B10" s="182"/>
      <c r="C10" s="155">
        <v>863172</v>
      </c>
      <c r="D10" s="155"/>
      <c r="E10" s="59"/>
      <c r="F10" s="60"/>
      <c r="G10" s="159">
        <v>113200000</v>
      </c>
      <c r="H10" s="159">
        <v>109200000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266402</v>
      </c>
      <c r="D11" s="155"/>
      <c r="E11" s="59">
        <v>300000</v>
      </c>
      <c r="F11" s="60">
        <v>300000</v>
      </c>
      <c r="G11" s="60">
        <v>296679</v>
      </c>
      <c r="H11" s="60">
        <v>277715</v>
      </c>
      <c r="I11" s="60">
        <v>286151</v>
      </c>
      <c r="J11" s="60">
        <v>286151</v>
      </c>
      <c r="K11" s="60">
        <v>285391</v>
      </c>
      <c r="L11" s="60">
        <v>275646</v>
      </c>
      <c r="M11" s="60">
        <v>316097</v>
      </c>
      <c r="N11" s="60">
        <v>316097</v>
      </c>
      <c r="O11" s="60"/>
      <c r="P11" s="60"/>
      <c r="Q11" s="60"/>
      <c r="R11" s="60"/>
      <c r="S11" s="60"/>
      <c r="T11" s="60"/>
      <c r="U11" s="60"/>
      <c r="V11" s="60"/>
      <c r="W11" s="60">
        <v>316097</v>
      </c>
      <c r="X11" s="60">
        <v>150000</v>
      </c>
      <c r="Y11" s="60">
        <v>166097</v>
      </c>
      <c r="Z11" s="140">
        <v>110.73</v>
      </c>
      <c r="AA11" s="62">
        <v>300000</v>
      </c>
    </row>
    <row r="12" spans="1:27" ht="13.5">
      <c r="A12" s="250" t="s">
        <v>56</v>
      </c>
      <c r="B12" s="251"/>
      <c r="C12" s="168">
        <f aca="true" t="shared" si="0" ref="C12:Y12">SUM(C6:C11)</f>
        <v>91151378</v>
      </c>
      <c r="D12" s="168">
        <f>SUM(D6:D11)</f>
        <v>0</v>
      </c>
      <c r="E12" s="72">
        <f t="shared" si="0"/>
        <v>61659341</v>
      </c>
      <c r="F12" s="73">
        <f t="shared" si="0"/>
        <v>61659341</v>
      </c>
      <c r="G12" s="73">
        <f t="shared" si="0"/>
        <v>117482221</v>
      </c>
      <c r="H12" s="73">
        <f t="shared" si="0"/>
        <v>112173736</v>
      </c>
      <c r="I12" s="73">
        <f t="shared" si="0"/>
        <v>106457745</v>
      </c>
      <c r="J12" s="73">
        <f t="shared" si="0"/>
        <v>106457745</v>
      </c>
      <c r="K12" s="73">
        <f t="shared" si="0"/>
        <v>100727098</v>
      </c>
      <c r="L12" s="73">
        <f t="shared" si="0"/>
        <v>120933488</v>
      </c>
      <c r="M12" s="73">
        <f t="shared" si="0"/>
        <v>111670649</v>
      </c>
      <c r="N12" s="73">
        <f t="shared" si="0"/>
        <v>111670649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111670649</v>
      </c>
      <c r="X12" s="73">
        <f t="shared" si="0"/>
        <v>30829671</v>
      </c>
      <c r="Y12" s="73">
        <f t="shared" si="0"/>
        <v>80840978</v>
      </c>
      <c r="Z12" s="170">
        <f>+IF(X12&lt;&gt;0,+(Y12/X12)*100,0)</f>
        <v>262.2181015165553</v>
      </c>
      <c r="AA12" s="74">
        <f>SUM(AA6:AA11)</f>
        <v>61659341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9748944</v>
      </c>
      <c r="D15" s="155"/>
      <c r="E15" s="59"/>
      <c r="F15" s="60"/>
      <c r="G15" s="60"/>
      <c r="H15" s="60"/>
      <c r="I15" s="60">
        <v>10612116</v>
      </c>
      <c r="J15" s="60">
        <v>10612116</v>
      </c>
      <c r="K15" s="60">
        <v>10612116</v>
      </c>
      <c r="L15" s="60">
        <v>10612116</v>
      </c>
      <c r="M15" s="60">
        <v>10612116</v>
      </c>
      <c r="N15" s="60">
        <v>10612116</v>
      </c>
      <c r="O15" s="60"/>
      <c r="P15" s="60"/>
      <c r="Q15" s="60"/>
      <c r="R15" s="60"/>
      <c r="S15" s="60"/>
      <c r="T15" s="60"/>
      <c r="U15" s="60"/>
      <c r="V15" s="60"/>
      <c r="W15" s="60">
        <v>10612116</v>
      </c>
      <c r="X15" s="60"/>
      <c r="Y15" s="60">
        <v>10612116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3000000</v>
      </c>
      <c r="F16" s="60">
        <v>3000000</v>
      </c>
      <c r="G16" s="159">
        <v>3800000</v>
      </c>
      <c r="H16" s="159">
        <v>3800000</v>
      </c>
      <c r="I16" s="159">
        <v>3800000</v>
      </c>
      <c r="J16" s="60">
        <v>3800000</v>
      </c>
      <c r="K16" s="159">
        <v>3800000</v>
      </c>
      <c r="L16" s="159">
        <v>3800000</v>
      </c>
      <c r="M16" s="60">
        <v>3800000</v>
      </c>
      <c r="N16" s="159">
        <v>3800000</v>
      </c>
      <c r="O16" s="159"/>
      <c r="P16" s="159"/>
      <c r="Q16" s="60"/>
      <c r="R16" s="159"/>
      <c r="S16" s="159"/>
      <c r="T16" s="60"/>
      <c r="U16" s="159"/>
      <c r="V16" s="159"/>
      <c r="W16" s="159">
        <v>3800000</v>
      </c>
      <c r="X16" s="60">
        <v>1500000</v>
      </c>
      <c r="Y16" s="159">
        <v>2300000</v>
      </c>
      <c r="Z16" s="141">
        <v>153.33</v>
      </c>
      <c r="AA16" s="225">
        <v>3000000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48070792</v>
      </c>
      <c r="D19" s="155"/>
      <c r="E19" s="59">
        <v>48087197</v>
      </c>
      <c r="F19" s="60">
        <v>48087197</v>
      </c>
      <c r="G19" s="60">
        <v>47719345</v>
      </c>
      <c r="H19" s="60">
        <v>46815359</v>
      </c>
      <c r="I19" s="60">
        <v>47222721</v>
      </c>
      <c r="J19" s="60">
        <v>47222721</v>
      </c>
      <c r="K19" s="60">
        <v>47377087</v>
      </c>
      <c r="L19" s="60">
        <v>40780093</v>
      </c>
      <c r="M19" s="60">
        <v>47901351</v>
      </c>
      <c r="N19" s="60">
        <v>47901351</v>
      </c>
      <c r="O19" s="60"/>
      <c r="P19" s="60"/>
      <c r="Q19" s="60"/>
      <c r="R19" s="60"/>
      <c r="S19" s="60"/>
      <c r="T19" s="60"/>
      <c r="U19" s="60"/>
      <c r="V19" s="60"/>
      <c r="W19" s="60">
        <v>47901351</v>
      </c>
      <c r="X19" s="60">
        <v>24043599</v>
      </c>
      <c r="Y19" s="60">
        <v>23857752</v>
      </c>
      <c r="Z19" s="140">
        <v>99.23</v>
      </c>
      <c r="AA19" s="62">
        <v>48087197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848654</v>
      </c>
      <c r="D22" s="155"/>
      <c r="E22" s="59">
        <v>2162507</v>
      </c>
      <c r="F22" s="60">
        <v>2162507</v>
      </c>
      <c r="G22" s="60">
        <v>950015</v>
      </c>
      <c r="H22" s="60">
        <v>950015</v>
      </c>
      <c r="I22" s="60">
        <v>950015</v>
      </c>
      <c r="J22" s="60">
        <v>950015</v>
      </c>
      <c r="K22" s="60">
        <v>950015</v>
      </c>
      <c r="L22" s="60">
        <v>848654</v>
      </c>
      <c r="M22" s="60">
        <v>950015</v>
      </c>
      <c r="N22" s="60">
        <v>950015</v>
      </c>
      <c r="O22" s="60"/>
      <c r="P22" s="60"/>
      <c r="Q22" s="60"/>
      <c r="R22" s="60"/>
      <c r="S22" s="60"/>
      <c r="T22" s="60"/>
      <c r="U22" s="60"/>
      <c r="V22" s="60"/>
      <c r="W22" s="60">
        <v>950015</v>
      </c>
      <c r="X22" s="60">
        <v>1081254</v>
      </c>
      <c r="Y22" s="60">
        <v>-131239</v>
      </c>
      <c r="Z22" s="140">
        <v>-12.14</v>
      </c>
      <c r="AA22" s="62">
        <v>2162507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706572</v>
      </c>
      <c r="H23" s="159">
        <v>706572</v>
      </c>
      <c r="I23" s="159">
        <v>706572</v>
      </c>
      <c r="J23" s="60">
        <v>706572</v>
      </c>
      <c r="K23" s="159">
        <v>706572</v>
      </c>
      <c r="L23" s="159">
        <v>7857116</v>
      </c>
      <c r="M23" s="60">
        <v>706571</v>
      </c>
      <c r="N23" s="159">
        <v>706571</v>
      </c>
      <c r="O23" s="159"/>
      <c r="P23" s="159"/>
      <c r="Q23" s="60"/>
      <c r="R23" s="159"/>
      <c r="S23" s="159"/>
      <c r="T23" s="60"/>
      <c r="U23" s="159"/>
      <c r="V23" s="159"/>
      <c r="W23" s="159">
        <v>706571</v>
      </c>
      <c r="X23" s="60"/>
      <c r="Y23" s="159">
        <v>706571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58668390</v>
      </c>
      <c r="D24" s="168">
        <f>SUM(D15:D23)</f>
        <v>0</v>
      </c>
      <c r="E24" s="76">
        <f t="shared" si="1"/>
        <v>53249704</v>
      </c>
      <c r="F24" s="77">
        <f t="shared" si="1"/>
        <v>53249704</v>
      </c>
      <c r="G24" s="77">
        <f t="shared" si="1"/>
        <v>53175932</v>
      </c>
      <c r="H24" s="77">
        <f t="shared" si="1"/>
        <v>52271946</v>
      </c>
      <c r="I24" s="77">
        <f t="shared" si="1"/>
        <v>63291424</v>
      </c>
      <c r="J24" s="77">
        <f t="shared" si="1"/>
        <v>63291424</v>
      </c>
      <c r="K24" s="77">
        <f t="shared" si="1"/>
        <v>63445790</v>
      </c>
      <c r="L24" s="77">
        <f t="shared" si="1"/>
        <v>63897979</v>
      </c>
      <c r="M24" s="77">
        <f t="shared" si="1"/>
        <v>63970053</v>
      </c>
      <c r="N24" s="77">
        <f t="shared" si="1"/>
        <v>63970053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63970053</v>
      </c>
      <c r="X24" s="77">
        <f t="shared" si="1"/>
        <v>26624853</v>
      </c>
      <c r="Y24" s="77">
        <f t="shared" si="1"/>
        <v>37345200</v>
      </c>
      <c r="Z24" s="212">
        <f>+IF(X24&lt;&gt;0,+(Y24/X24)*100,0)</f>
        <v>140.2644363895643</v>
      </c>
      <c r="AA24" s="79">
        <f>SUM(AA15:AA23)</f>
        <v>53249704</v>
      </c>
    </row>
    <row r="25" spans="1:27" ht="13.5">
      <c r="A25" s="250" t="s">
        <v>159</v>
      </c>
      <c r="B25" s="251"/>
      <c r="C25" s="168">
        <f aca="true" t="shared" si="2" ref="C25:Y25">+C12+C24</f>
        <v>149819768</v>
      </c>
      <c r="D25" s="168">
        <f>+D12+D24</f>
        <v>0</v>
      </c>
      <c r="E25" s="72">
        <f t="shared" si="2"/>
        <v>114909045</v>
      </c>
      <c r="F25" s="73">
        <f t="shared" si="2"/>
        <v>114909045</v>
      </c>
      <c r="G25" s="73">
        <f t="shared" si="2"/>
        <v>170658153</v>
      </c>
      <c r="H25" s="73">
        <f t="shared" si="2"/>
        <v>164445682</v>
      </c>
      <c r="I25" s="73">
        <f t="shared" si="2"/>
        <v>169749169</v>
      </c>
      <c r="J25" s="73">
        <f t="shared" si="2"/>
        <v>169749169</v>
      </c>
      <c r="K25" s="73">
        <f t="shared" si="2"/>
        <v>164172888</v>
      </c>
      <c r="L25" s="73">
        <f t="shared" si="2"/>
        <v>184831467</v>
      </c>
      <c r="M25" s="73">
        <f t="shared" si="2"/>
        <v>175640702</v>
      </c>
      <c r="N25" s="73">
        <f t="shared" si="2"/>
        <v>175640702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175640702</v>
      </c>
      <c r="X25" s="73">
        <f t="shared" si="2"/>
        <v>57454524</v>
      </c>
      <c r="Y25" s="73">
        <f t="shared" si="2"/>
        <v>118186178</v>
      </c>
      <c r="Z25" s="170">
        <f>+IF(X25&lt;&gt;0,+(Y25/X25)*100,0)</f>
        <v>205.70386763625436</v>
      </c>
      <c r="AA25" s="74">
        <f>+AA12+AA24</f>
        <v>114909045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1444018</v>
      </c>
      <c r="D30" s="155"/>
      <c r="E30" s="59">
        <v>1605705</v>
      </c>
      <c r="F30" s="60">
        <v>1605705</v>
      </c>
      <c r="G30" s="60">
        <v>1444018</v>
      </c>
      <c r="H30" s="60">
        <v>1444018</v>
      </c>
      <c r="I30" s="60">
        <v>1444018</v>
      </c>
      <c r="J30" s="60">
        <v>1444018</v>
      </c>
      <c r="K30" s="60">
        <v>1444018</v>
      </c>
      <c r="L30" s="60">
        <v>1444018</v>
      </c>
      <c r="M30" s="60">
        <v>745856</v>
      </c>
      <c r="N30" s="60">
        <v>745856</v>
      </c>
      <c r="O30" s="60"/>
      <c r="P30" s="60"/>
      <c r="Q30" s="60"/>
      <c r="R30" s="60"/>
      <c r="S30" s="60"/>
      <c r="T30" s="60"/>
      <c r="U30" s="60"/>
      <c r="V30" s="60"/>
      <c r="W30" s="60">
        <v>745856</v>
      </c>
      <c r="X30" s="60">
        <v>802853</v>
      </c>
      <c r="Y30" s="60">
        <v>-56997</v>
      </c>
      <c r="Z30" s="140">
        <v>-7.1</v>
      </c>
      <c r="AA30" s="62">
        <v>1605705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4498704</v>
      </c>
      <c r="D32" s="155"/>
      <c r="E32" s="59">
        <v>3035000</v>
      </c>
      <c r="F32" s="60">
        <v>3035000</v>
      </c>
      <c r="G32" s="60">
        <v>2312651</v>
      </c>
      <c r="H32" s="60">
        <v>8899516</v>
      </c>
      <c r="I32" s="60">
        <v>9748676</v>
      </c>
      <c r="J32" s="60">
        <v>9748676</v>
      </c>
      <c r="K32" s="60">
        <v>9193503</v>
      </c>
      <c r="L32" s="60">
        <v>37925437</v>
      </c>
      <c r="M32" s="60">
        <v>6511025</v>
      </c>
      <c r="N32" s="60">
        <v>6511025</v>
      </c>
      <c r="O32" s="60"/>
      <c r="P32" s="60"/>
      <c r="Q32" s="60"/>
      <c r="R32" s="60"/>
      <c r="S32" s="60"/>
      <c r="T32" s="60"/>
      <c r="U32" s="60"/>
      <c r="V32" s="60"/>
      <c r="W32" s="60">
        <v>6511025</v>
      </c>
      <c r="X32" s="60">
        <v>1517500</v>
      </c>
      <c r="Y32" s="60">
        <v>4993525</v>
      </c>
      <c r="Z32" s="140">
        <v>329.06</v>
      </c>
      <c r="AA32" s="62">
        <v>3035000</v>
      </c>
    </row>
    <row r="33" spans="1:27" ht="13.5">
      <c r="A33" s="249" t="s">
        <v>165</v>
      </c>
      <c r="B33" s="182"/>
      <c r="C33" s="155">
        <v>6859699</v>
      </c>
      <c r="D33" s="155"/>
      <c r="E33" s="59">
        <v>6024486</v>
      </c>
      <c r="F33" s="60">
        <v>6024486</v>
      </c>
      <c r="G33" s="60">
        <v>6726471</v>
      </c>
      <c r="H33" s="60">
        <v>6715965</v>
      </c>
      <c r="I33" s="60">
        <v>6700816</v>
      </c>
      <c r="J33" s="60">
        <v>6700816</v>
      </c>
      <c r="K33" s="60">
        <v>7081742</v>
      </c>
      <c r="L33" s="60">
        <v>5484322</v>
      </c>
      <c r="M33" s="60">
        <v>5447965</v>
      </c>
      <c r="N33" s="60">
        <v>5447965</v>
      </c>
      <c r="O33" s="60"/>
      <c r="P33" s="60"/>
      <c r="Q33" s="60"/>
      <c r="R33" s="60"/>
      <c r="S33" s="60"/>
      <c r="T33" s="60"/>
      <c r="U33" s="60"/>
      <c r="V33" s="60"/>
      <c r="W33" s="60">
        <v>5447965</v>
      </c>
      <c r="X33" s="60">
        <v>3012243</v>
      </c>
      <c r="Y33" s="60">
        <v>2435722</v>
      </c>
      <c r="Z33" s="140">
        <v>80.86</v>
      </c>
      <c r="AA33" s="62">
        <v>6024486</v>
      </c>
    </row>
    <row r="34" spans="1:27" ht="13.5">
      <c r="A34" s="250" t="s">
        <v>58</v>
      </c>
      <c r="B34" s="251"/>
      <c r="C34" s="168">
        <f aca="true" t="shared" si="3" ref="C34:Y34">SUM(C29:C33)</f>
        <v>12802421</v>
      </c>
      <c r="D34" s="168">
        <f>SUM(D29:D33)</f>
        <v>0</v>
      </c>
      <c r="E34" s="72">
        <f t="shared" si="3"/>
        <v>10665191</v>
      </c>
      <c r="F34" s="73">
        <f t="shared" si="3"/>
        <v>10665191</v>
      </c>
      <c r="G34" s="73">
        <f t="shared" si="3"/>
        <v>10483140</v>
      </c>
      <c r="H34" s="73">
        <f t="shared" si="3"/>
        <v>17059499</v>
      </c>
      <c r="I34" s="73">
        <f t="shared" si="3"/>
        <v>17893510</v>
      </c>
      <c r="J34" s="73">
        <f t="shared" si="3"/>
        <v>17893510</v>
      </c>
      <c r="K34" s="73">
        <f t="shared" si="3"/>
        <v>17719263</v>
      </c>
      <c r="L34" s="73">
        <f t="shared" si="3"/>
        <v>44853777</v>
      </c>
      <c r="M34" s="73">
        <f t="shared" si="3"/>
        <v>12704846</v>
      </c>
      <c r="N34" s="73">
        <f t="shared" si="3"/>
        <v>12704846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12704846</v>
      </c>
      <c r="X34" s="73">
        <f t="shared" si="3"/>
        <v>5332596</v>
      </c>
      <c r="Y34" s="73">
        <f t="shared" si="3"/>
        <v>7372250</v>
      </c>
      <c r="Z34" s="170">
        <f>+IF(X34&lt;&gt;0,+(Y34/X34)*100,0)</f>
        <v>138.24880039665484</v>
      </c>
      <c r="AA34" s="74">
        <f>SUM(AA29:AA33)</f>
        <v>10665191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10041380</v>
      </c>
      <c r="D37" s="155"/>
      <c r="E37" s="59">
        <v>8470254</v>
      </c>
      <c r="F37" s="60">
        <v>8470254</v>
      </c>
      <c r="G37" s="60">
        <v>10041380</v>
      </c>
      <c r="H37" s="60">
        <v>10041380</v>
      </c>
      <c r="I37" s="60">
        <v>10041380</v>
      </c>
      <c r="J37" s="60">
        <v>10041380</v>
      </c>
      <c r="K37" s="60">
        <v>10041380</v>
      </c>
      <c r="L37" s="60">
        <v>10041380</v>
      </c>
      <c r="M37" s="60">
        <v>10041380</v>
      </c>
      <c r="N37" s="60">
        <v>10041380</v>
      </c>
      <c r="O37" s="60"/>
      <c r="P37" s="60"/>
      <c r="Q37" s="60"/>
      <c r="R37" s="60"/>
      <c r="S37" s="60"/>
      <c r="T37" s="60"/>
      <c r="U37" s="60"/>
      <c r="V37" s="60"/>
      <c r="W37" s="60">
        <v>10041380</v>
      </c>
      <c r="X37" s="60">
        <v>4235127</v>
      </c>
      <c r="Y37" s="60">
        <v>5806253</v>
      </c>
      <c r="Z37" s="140">
        <v>137.1</v>
      </c>
      <c r="AA37" s="62">
        <v>8470254</v>
      </c>
    </row>
    <row r="38" spans="1:27" ht="13.5">
      <c r="A38" s="249" t="s">
        <v>165</v>
      </c>
      <c r="B38" s="182"/>
      <c r="C38" s="155">
        <v>23001035</v>
      </c>
      <c r="D38" s="155"/>
      <c r="E38" s="59">
        <v>17971479</v>
      </c>
      <c r="F38" s="60">
        <v>17971479</v>
      </c>
      <c r="G38" s="60">
        <v>23001035</v>
      </c>
      <c r="H38" s="60">
        <v>23001035</v>
      </c>
      <c r="I38" s="60">
        <v>23001035</v>
      </c>
      <c r="J38" s="60">
        <v>23001035</v>
      </c>
      <c r="K38" s="60">
        <v>23001035</v>
      </c>
      <c r="L38" s="60">
        <v>23001036</v>
      </c>
      <c r="M38" s="60">
        <v>23001035</v>
      </c>
      <c r="N38" s="60">
        <v>23001035</v>
      </c>
      <c r="O38" s="60"/>
      <c r="P38" s="60"/>
      <c r="Q38" s="60"/>
      <c r="R38" s="60"/>
      <c r="S38" s="60"/>
      <c r="T38" s="60"/>
      <c r="U38" s="60"/>
      <c r="V38" s="60"/>
      <c r="W38" s="60">
        <v>23001035</v>
      </c>
      <c r="X38" s="60">
        <v>8985740</v>
      </c>
      <c r="Y38" s="60">
        <v>14015295</v>
      </c>
      <c r="Z38" s="140">
        <v>155.97</v>
      </c>
      <c r="AA38" s="62">
        <v>17971479</v>
      </c>
    </row>
    <row r="39" spans="1:27" ht="13.5">
      <c r="A39" s="250" t="s">
        <v>59</v>
      </c>
      <c r="B39" s="253"/>
      <c r="C39" s="168">
        <f aca="true" t="shared" si="4" ref="C39:Y39">SUM(C37:C38)</f>
        <v>33042415</v>
      </c>
      <c r="D39" s="168">
        <f>SUM(D37:D38)</f>
        <v>0</v>
      </c>
      <c r="E39" s="76">
        <f t="shared" si="4"/>
        <v>26441733</v>
      </c>
      <c r="F39" s="77">
        <f t="shared" si="4"/>
        <v>26441733</v>
      </c>
      <c r="G39" s="77">
        <f t="shared" si="4"/>
        <v>33042415</v>
      </c>
      <c r="H39" s="77">
        <f t="shared" si="4"/>
        <v>33042415</v>
      </c>
      <c r="I39" s="77">
        <f t="shared" si="4"/>
        <v>33042415</v>
      </c>
      <c r="J39" s="77">
        <f t="shared" si="4"/>
        <v>33042415</v>
      </c>
      <c r="K39" s="77">
        <f t="shared" si="4"/>
        <v>33042415</v>
      </c>
      <c r="L39" s="77">
        <f t="shared" si="4"/>
        <v>33042416</v>
      </c>
      <c r="M39" s="77">
        <f t="shared" si="4"/>
        <v>33042415</v>
      </c>
      <c r="N39" s="77">
        <f t="shared" si="4"/>
        <v>33042415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33042415</v>
      </c>
      <c r="X39" s="77">
        <f t="shared" si="4"/>
        <v>13220867</v>
      </c>
      <c r="Y39" s="77">
        <f t="shared" si="4"/>
        <v>19821548</v>
      </c>
      <c r="Z39" s="212">
        <f>+IF(X39&lt;&gt;0,+(Y39/X39)*100,0)</f>
        <v>149.92623403593728</v>
      </c>
      <c r="AA39" s="79">
        <f>SUM(AA37:AA38)</f>
        <v>26441733</v>
      </c>
    </row>
    <row r="40" spans="1:27" ht="13.5">
      <c r="A40" s="250" t="s">
        <v>167</v>
      </c>
      <c r="B40" s="251"/>
      <c r="C40" s="168">
        <f aca="true" t="shared" si="5" ref="C40:Y40">+C34+C39</f>
        <v>45844836</v>
      </c>
      <c r="D40" s="168">
        <f>+D34+D39</f>
        <v>0</v>
      </c>
      <c r="E40" s="72">
        <f t="shared" si="5"/>
        <v>37106924</v>
      </c>
      <c r="F40" s="73">
        <f t="shared" si="5"/>
        <v>37106924</v>
      </c>
      <c r="G40" s="73">
        <f t="shared" si="5"/>
        <v>43525555</v>
      </c>
      <c r="H40" s="73">
        <f t="shared" si="5"/>
        <v>50101914</v>
      </c>
      <c r="I40" s="73">
        <f t="shared" si="5"/>
        <v>50935925</v>
      </c>
      <c r="J40" s="73">
        <f t="shared" si="5"/>
        <v>50935925</v>
      </c>
      <c r="K40" s="73">
        <f t="shared" si="5"/>
        <v>50761678</v>
      </c>
      <c r="L40" s="73">
        <f t="shared" si="5"/>
        <v>77896193</v>
      </c>
      <c r="M40" s="73">
        <f t="shared" si="5"/>
        <v>45747261</v>
      </c>
      <c r="N40" s="73">
        <f t="shared" si="5"/>
        <v>45747261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45747261</v>
      </c>
      <c r="X40" s="73">
        <f t="shared" si="5"/>
        <v>18553463</v>
      </c>
      <c r="Y40" s="73">
        <f t="shared" si="5"/>
        <v>27193798</v>
      </c>
      <c r="Z40" s="170">
        <f>+IF(X40&lt;&gt;0,+(Y40/X40)*100,0)</f>
        <v>146.56993144622112</v>
      </c>
      <c r="AA40" s="74">
        <f>+AA34+AA39</f>
        <v>37106924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103974932</v>
      </c>
      <c r="D42" s="257">
        <f>+D25-D40</f>
        <v>0</v>
      </c>
      <c r="E42" s="258">
        <f t="shared" si="6"/>
        <v>77802121</v>
      </c>
      <c r="F42" s="259">
        <f t="shared" si="6"/>
        <v>77802121</v>
      </c>
      <c r="G42" s="259">
        <f t="shared" si="6"/>
        <v>127132598</v>
      </c>
      <c r="H42" s="259">
        <f t="shared" si="6"/>
        <v>114343768</v>
      </c>
      <c r="I42" s="259">
        <f t="shared" si="6"/>
        <v>118813244</v>
      </c>
      <c r="J42" s="259">
        <f t="shared" si="6"/>
        <v>118813244</v>
      </c>
      <c r="K42" s="259">
        <f t="shared" si="6"/>
        <v>113411210</v>
      </c>
      <c r="L42" s="259">
        <f t="shared" si="6"/>
        <v>106935274</v>
      </c>
      <c r="M42" s="259">
        <f t="shared" si="6"/>
        <v>129893441</v>
      </c>
      <c r="N42" s="259">
        <f t="shared" si="6"/>
        <v>129893441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129893441</v>
      </c>
      <c r="X42" s="259">
        <f t="shared" si="6"/>
        <v>38901061</v>
      </c>
      <c r="Y42" s="259">
        <f t="shared" si="6"/>
        <v>90992380</v>
      </c>
      <c r="Z42" s="260">
        <f>+IF(X42&lt;&gt;0,+(Y42/X42)*100,0)</f>
        <v>233.90719343104806</v>
      </c>
      <c r="AA42" s="261">
        <f>+AA25-AA40</f>
        <v>77802121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75967404</v>
      </c>
      <c r="D45" s="155"/>
      <c r="E45" s="59">
        <v>54540928</v>
      </c>
      <c r="F45" s="60">
        <v>54540928</v>
      </c>
      <c r="G45" s="60">
        <v>98764269</v>
      </c>
      <c r="H45" s="60">
        <v>86347926</v>
      </c>
      <c r="I45" s="60">
        <v>90817402</v>
      </c>
      <c r="J45" s="60">
        <v>90817402</v>
      </c>
      <c r="K45" s="60">
        <v>85415368</v>
      </c>
      <c r="L45" s="60">
        <v>78927746</v>
      </c>
      <c r="M45" s="60">
        <v>101885913</v>
      </c>
      <c r="N45" s="60">
        <v>101885913</v>
      </c>
      <c r="O45" s="60"/>
      <c r="P45" s="60"/>
      <c r="Q45" s="60"/>
      <c r="R45" s="60"/>
      <c r="S45" s="60"/>
      <c r="T45" s="60"/>
      <c r="U45" s="60"/>
      <c r="V45" s="60"/>
      <c r="W45" s="60">
        <v>101885913</v>
      </c>
      <c r="X45" s="60">
        <v>27270464</v>
      </c>
      <c r="Y45" s="60">
        <v>74615449</v>
      </c>
      <c r="Z45" s="139">
        <v>273.61</v>
      </c>
      <c r="AA45" s="62">
        <v>54540928</v>
      </c>
    </row>
    <row r="46" spans="1:27" ht="13.5">
      <c r="A46" s="249" t="s">
        <v>171</v>
      </c>
      <c r="B46" s="182"/>
      <c r="C46" s="155">
        <v>28007528</v>
      </c>
      <c r="D46" s="155"/>
      <c r="E46" s="59">
        <v>23261193</v>
      </c>
      <c r="F46" s="60">
        <v>23261193</v>
      </c>
      <c r="G46" s="60">
        <v>28368329</v>
      </c>
      <c r="H46" s="60">
        <v>27995842</v>
      </c>
      <c r="I46" s="60">
        <v>27995842</v>
      </c>
      <c r="J46" s="60">
        <v>27995842</v>
      </c>
      <c r="K46" s="60">
        <v>27995842</v>
      </c>
      <c r="L46" s="60">
        <v>28007528</v>
      </c>
      <c r="M46" s="60">
        <v>28007528</v>
      </c>
      <c r="N46" s="60">
        <v>28007528</v>
      </c>
      <c r="O46" s="60"/>
      <c r="P46" s="60"/>
      <c r="Q46" s="60"/>
      <c r="R46" s="60"/>
      <c r="S46" s="60"/>
      <c r="T46" s="60"/>
      <c r="U46" s="60"/>
      <c r="V46" s="60"/>
      <c r="W46" s="60">
        <v>28007528</v>
      </c>
      <c r="X46" s="60">
        <v>11630597</v>
      </c>
      <c r="Y46" s="60">
        <v>16376931</v>
      </c>
      <c r="Z46" s="139">
        <v>140.81</v>
      </c>
      <c r="AA46" s="62">
        <v>23261193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103974932</v>
      </c>
      <c r="D48" s="217">
        <f>SUM(D45:D47)</f>
        <v>0</v>
      </c>
      <c r="E48" s="264">
        <f t="shared" si="7"/>
        <v>77802121</v>
      </c>
      <c r="F48" s="219">
        <f t="shared" si="7"/>
        <v>77802121</v>
      </c>
      <c r="G48" s="219">
        <f t="shared" si="7"/>
        <v>127132598</v>
      </c>
      <c r="H48" s="219">
        <f t="shared" si="7"/>
        <v>114343768</v>
      </c>
      <c r="I48" s="219">
        <f t="shared" si="7"/>
        <v>118813244</v>
      </c>
      <c r="J48" s="219">
        <f t="shared" si="7"/>
        <v>118813244</v>
      </c>
      <c r="K48" s="219">
        <f t="shared" si="7"/>
        <v>113411210</v>
      </c>
      <c r="L48" s="219">
        <f t="shared" si="7"/>
        <v>106935274</v>
      </c>
      <c r="M48" s="219">
        <f t="shared" si="7"/>
        <v>129893441</v>
      </c>
      <c r="N48" s="219">
        <f t="shared" si="7"/>
        <v>129893441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129893441</v>
      </c>
      <c r="X48" s="219">
        <f t="shared" si="7"/>
        <v>38901061</v>
      </c>
      <c r="Y48" s="219">
        <f t="shared" si="7"/>
        <v>90992380</v>
      </c>
      <c r="Z48" s="265">
        <f>+IF(X48&lt;&gt;0,+(Y48/X48)*100,0)</f>
        <v>233.90719343104806</v>
      </c>
      <c r="AA48" s="232">
        <f>SUM(AA45:AA47)</f>
        <v>77802121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917687</v>
      </c>
      <c r="D6" s="155"/>
      <c r="E6" s="59">
        <v>72000</v>
      </c>
      <c r="F6" s="60">
        <v>72000</v>
      </c>
      <c r="G6" s="60">
        <v>86730</v>
      </c>
      <c r="H6" s="60">
        <v>360836</v>
      </c>
      <c r="I6" s="60">
        <v>278298</v>
      </c>
      <c r="J6" s="60">
        <v>725864</v>
      </c>
      <c r="K6" s="60">
        <v>528387</v>
      </c>
      <c r="L6" s="60">
        <v>293374</v>
      </c>
      <c r="M6" s="60">
        <v>450451</v>
      </c>
      <c r="N6" s="60">
        <v>1272212</v>
      </c>
      <c r="O6" s="60"/>
      <c r="P6" s="60"/>
      <c r="Q6" s="60"/>
      <c r="R6" s="60"/>
      <c r="S6" s="60"/>
      <c r="T6" s="60"/>
      <c r="U6" s="60"/>
      <c r="V6" s="60"/>
      <c r="W6" s="60">
        <v>1998076</v>
      </c>
      <c r="X6" s="60">
        <v>6000</v>
      </c>
      <c r="Y6" s="60">
        <v>1992076</v>
      </c>
      <c r="Z6" s="140">
        <v>33201.27</v>
      </c>
      <c r="AA6" s="62">
        <v>72000</v>
      </c>
    </row>
    <row r="7" spans="1:27" ht="13.5">
      <c r="A7" s="249" t="s">
        <v>178</v>
      </c>
      <c r="B7" s="182"/>
      <c r="C7" s="155">
        <v>92727479</v>
      </c>
      <c r="D7" s="155"/>
      <c r="E7" s="59">
        <v>93815000</v>
      </c>
      <c r="F7" s="60">
        <v>93815000</v>
      </c>
      <c r="G7" s="60">
        <v>38903467</v>
      </c>
      <c r="H7" s="60"/>
      <c r="I7" s="60">
        <v>1706667</v>
      </c>
      <c r="J7" s="60">
        <v>40610134</v>
      </c>
      <c r="K7" s="60">
        <v>117467</v>
      </c>
      <c r="L7" s="60">
        <v>29997000</v>
      </c>
      <c r="M7" s="60"/>
      <c r="N7" s="60">
        <v>30114467</v>
      </c>
      <c r="O7" s="60"/>
      <c r="P7" s="60"/>
      <c r="Q7" s="60"/>
      <c r="R7" s="60"/>
      <c r="S7" s="60"/>
      <c r="T7" s="60"/>
      <c r="U7" s="60"/>
      <c r="V7" s="60"/>
      <c r="W7" s="60">
        <v>70724601</v>
      </c>
      <c r="X7" s="60">
        <v>62533340</v>
      </c>
      <c r="Y7" s="60">
        <v>8191261</v>
      </c>
      <c r="Z7" s="140">
        <v>13.1</v>
      </c>
      <c r="AA7" s="62">
        <v>93815000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5672199</v>
      </c>
      <c r="D9" s="155"/>
      <c r="E9" s="59">
        <v>4619200</v>
      </c>
      <c r="F9" s="60">
        <v>4619200</v>
      </c>
      <c r="G9" s="60">
        <v>447054</v>
      </c>
      <c r="H9" s="60">
        <v>980336</v>
      </c>
      <c r="I9" s="60">
        <v>507619</v>
      </c>
      <c r="J9" s="60">
        <v>1935009</v>
      </c>
      <c r="K9" s="60">
        <v>510532</v>
      </c>
      <c r="L9" s="60">
        <v>360735</v>
      </c>
      <c r="M9" s="60">
        <v>470663</v>
      </c>
      <c r="N9" s="60">
        <v>1341930</v>
      </c>
      <c r="O9" s="60"/>
      <c r="P9" s="60"/>
      <c r="Q9" s="60"/>
      <c r="R9" s="60"/>
      <c r="S9" s="60"/>
      <c r="T9" s="60"/>
      <c r="U9" s="60"/>
      <c r="V9" s="60"/>
      <c r="W9" s="60">
        <v>3276939</v>
      </c>
      <c r="X9" s="60">
        <v>2309580</v>
      </c>
      <c r="Y9" s="60">
        <v>967359</v>
      </c>
      <c r="Z9" s="140">
        <v>41.88</v>
      </c>
      <c r="AA9" s="62">
        <v>4619200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-56122033</v>
      </c>
      <c r="D12" s="155"/>
      <c r="E12" s="59">
        <v>-67426852</v>
      </c>
      <c r="F12" s="60">
        <v>-67426852</v>
      </c>
      <c r="G12" s="60">
        <v>-5636541</v>
      </c>
      <c r="H12" s="60">
        <v>-4718209</v>
      </c>
      <c r="I12" s="60">
        <v>-5346314</v>
      </c>
      <c r="J12" s="60">
        <v>-15701064</v>
      </c>
      <c r="K12" s="60">
        <v>-5048325</v>
      </c>
      <c r="L12" s="60">
        <v>-7558185</v>
      </c>
      <c r="M12" s="60">
        <v>-5151228</v>
      </c>
      <c r="N12" s="60">
        <v>-17757738</v>
      </c>
      <c r="O12" s="60"/>
      <c r="P12" s="60"/>
      <c r="Q12" s="60"/>
      <c r="R12" s="60"/>
      <c r="S12" s="60"/>
      <c r="T12" s="60"/>
      <c r="U12" s="60"/>
      <c r="V12" s="60"/>
      <c r="W12" s="60">
        <v>-33458802</v>
      </c>
      <c r="X12" s="60">
        <v>-34807558</v>
      </c>
      <c r="Y12" s="60">
        <v>1348756</v>
      </c>
      <c r="Z12" s="140">
        <v>-3.87</v>
      </c>
      <c r="AA12" s="62">
        <v>-67426852</v>
      </c>
    </row>
    <row r="13" spans="1:27" ht="13.5">
      <c r="A13" s="249" t="s">
        <v>40</v>
      </c>
      <c r="B13" s="182"/>
      <c r="C13" s="155">
        <v>-2317815</v>
      </c>
      <c r="D13" s="155"/>
      <c r="E13" s="59">
        <v>-1215200</v>
      </c>
      <c r="F13" s="60">
        <v>-1215200</v>
      </c>
      <c r="G13" s="60"/>
      <c r="H13" s="60"/>
      <c r="I13" s="60"/>
      <c r="J13" s="60"/>
      <c r="K13" s="60"/>
      <c r="L13" s="60"/>
      <c r="M13" s="60">
        <v>-631496</v>
      </c>
      <c r="N13" s="60">
        <v>-631496</v>
      </c>
      <c r="O13" s="60"/>
      <c r="P13" s="60"/>
      <c r="Q13" s="60"/>
      <c r="R13" s="60"/>
      <c r="S13" s="60"/>
      <c r="T13" s="60"/>
      <c r="U13" s="60"/>
      <c r="V13" s="60"/>
      <c r="W13" s="60">
        <v>-631496</v>
      </c>
      <c r="X13" s="60">
        <v>-600000</v>
      </c>
      <c r="Y13" s="60">
        <v>-31496</v>
      </c>
      <c r="Z13" s="140">
        <v>5.25</v>
      </c>
      <c r="AA13" s="62">
        <v>-1215200</v>
      </c>
    </row>
    <row r="14" spans="1:27" ht="13.5">
      <c r="A14" s="249" t="s">
        <v>42</v>
      </c>
      <c r="B14" s="182"/>
      <c r="C14" s="155">
        <v>-35436785</v>
      </c>
      <c r="D14" s="155"/>
      <c r="E14" s="59">
        <v>-41755610</v>
      </c>
      <c r="F14" s="60">
        <v>-41755610</v>
      </c>
      <c r="G14" s="60">
        <v>-2549782</v>
      </c>
      <c r="H14" s="60">
        <v>-1155907</v>
      </c>
      <c r="I14" s="60">
        <v>-3191977</v>
      </c>
      <c r="J14" s="60">
        <v>-6897666</v>
      </c>
      <c r="K14" s="60">
        <v>-1404235</v>
      </c>
      <c r="L14" s="60">
        <v>-2877760</v>
      </c>
      <c r="M14" s="60">
        <v>-3746381</v>
      </c>
      <c r="N14" s="60">
        <v>-8028376</v>
      </c>
      <c r="O14" s="60"/>
      <c r="P14" s="60"/>
      <c r="Q14" s="60"/>
      <c r="R14" s="60"/>
      <c r="S14" s="60"/>
      <c r="T14" s="60"/>
      <c r="U14" s="60"/>
      <c r="V14" s="60"/>
      <c r="W14" s="60">
        <v>-14926042</v>
      </c>
      <c r="X14" s="60">
        <v>-17379162</v>
      </c>
      <c r="Y14" s="60">
        <v>2453120</v>
      </c>
      <c r="Z14" s="140">
        <v>-14.12</v>
      </c>
      <c r="AA14" s="62">
        <v>-41755610</v>
      </c>
    </row>
    <row r="15" spans="1:27" ht="13.5">
      <c r="A15" s="250" t="s">
        <v>184</v>
      </c>
      <c r="B15" s="251"/>
      <c r="C15" s="168">
        <f aca="true" t="shared" si="0" ref="C15:Y15">SUM(C6:C14)</f>
        <v>5440732</v>
      </c>
      <c r="D15" s="168">
        <f>SUM(D6:D14)</f>
        <v>0</v>
      </c>
      <c r="E15" s="72">
        <f t="shared" si="0"/>
        <v>-11891462</v>
      </c>
      <c r="F15" s="73">
        <f t="shared" si="0"/>
        <v>-11891462</v>
      </c>
      <c r="G15" s="73">
        <f t="shared" si="0"/>
        <v>31250928</v>
      </c>
      <c r="H15" s="73">
        <f t="shared" si="0"/>
        <v>-4532944</v>
      </c>
      <c r="I15" s="73">
        <f t="shared" si="0"/>
        <v>-6045707</v>
      </c>
      <c r="J15" s="73">
        <f t="shared" si="0"/>
        <v>20672277</v>
      </c>
      <c r="K15" s="73">
        <f t="shared" si="0"/>
        <v>-5296174</v>
      </c>
      <c r="L15" s="73">
        <f t="shared" si="0"/>
        <v>20215164</v>
      </c>
      <c r="M15" s="73">
        <f t="shared" si="0"/>
        <v>-8607991</v>
      </c>
      <c r="N15" s="73">
        <f t="shared" si="0"/>
        <v>6310999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26983276</v>
      </c>
      <c r="X15" s="73">
        <f t="shared" si="0"/>
        <v>12062200</v>
      </c>
      <c r="Y15" s="73">
        <f t="shared" si="0"/>
        <v>14921076</v>
      </c>
      <c r="Z15" s="170">
        <f>+IF(X15&lt;&gt;0,+(Y15/X15)*100,0)</f>
        <v>123.7011158826748</v>
      </c>
      <c r="AA15" s="74">
        <f>SUM(AA6:AA14)</f>
        <v>-11891462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110001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40123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-900000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-6007932</v>
      </c>
      <c r="D24" s="155"/>
      <c r="E24" s="59">
        <v>-3860721</v>
      </c>
      <c r="F24" s="60">
        <v>-3860721</v>
      </c>
      <c r="G24" s="60">
        <v>-255526</v>
      </c>
      <c r="H24" s="60">
        <v>-373090</v>
      </c>
      <c r="I24" s="60">
        <v>-345969</v>
      </c>
      <c r="J24" s="60">
        <v>-974585</v>
      </c>
      <c r="K24" s="60">
        <v>-174345</v>
      </c>
      <c r="L24" s="60">
        <v>-60867</v>
      </c>
      <c r="M24" s="60">
        <v>-72915</v>
      </c>
      <c r="N24" s="60">
        <v>-308127</v>
      </c>
      <c r="O24" s="60"/>
      <c r="P24" s="60"/>
      <c r="Q24" s="60"/>
      <c r="R24" s="60"/>
      <c r="S24" s="60"/>
      <c r="T24" s="60"/>
      <c r="U24" s="60"/>
      <c r="V24" s="60"/>
      <c r="W24" s="60">
        <v>-1282712</v>
      </c>
      <c r="X24" s="60">
        <v>-1498820</v>
      </c>
      <c r="Y24" s="60">
        <v>216108</v>
      </c>
      <c r="Z24" s="140">
        <v>-14.42</v>
      </c>
      <c r="AA24" s="62">
        <v>-3860721</v>
      </c>
    </row>
    <row r="25" spans="1:27" ht="13.5">
      <c r="A25" s="250" t="s">
        <v>191</v>
      </c>
      <c r="B25" s="251"/>
      <c r="C25" s="168">
        <f aca="true" t="shared" si="1" ref="C25:Y25">SUM(C19:C24)</f>
        <v>-6757808</v>
      </c>
      <c r="D25" s="168">
        <f>SUM(D19:D24)</f>
        <v>0</v>
      </c>
      <c r="E25" s="72">
        <f t="shared" si="1"/>
        <v>-3860721</v>
      </c>
      <c r="F25" s="73">
        <f t="shared" si="1"/>
        <v>-3860721</v>
      </c>
      <c r="G25" s="73">
        <f t="shared" si="1"/>
        <v>-255526</v>
      </c>
      <c r="H25" s="73">
        <f t="shared" si="1"/>
        <v>-373090</v>
      </c>
      <c r="I25" s="73">
        <f t="shared" si="1"/>
        <v>-345969</v>
      </c>
      <c r="J25" s="73">
        <f t="shared" si="1"/>
        <v>-974585</v>
      </c>
      <c r="K25" s="73">
        <f t="shared" si="1"/>
        <v>-174345</v>
      </c>
      <c r="L25" s="73">
        <f t="shared" si="1"/>
        <v>-60867</v>
      </c>
      <c r="M25" s="73">
        <f t="shared" si="1"/>
        <v>-72915</v>
      </c>
      <c r="N25" s="73">
        <f t="shared" si="1"/>
        <v>-308127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-1282712</v>
      </c>
      <c r="X25" s="73">
        <f t="shared" si="1"/>
        <v>-1498820</v>
      </c>
      <c r="Y25" s="73">
        <f t="shared" si="1"/>
        <v>216108</v>
      </c>
      <c r="Z25" s="170">
        <f>+IF(X25&lt;&gt;0,+(Y25/X25)*100,0)</f>
        <v>-14.418542586834976</v>
      </c>
      <c r="AA25" s="74">
        <f>SUM(AA19:AA24)</f>
        <v>-3860721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-1333193</v>
      </c>
      <c r="D33" s="155"/>
      <c r="E33" s="59">
        <v>-1605705</v>
      </c>
      <c r="F33" s="60">
        <v>-1605705</v>
      </c>
      <c r="G33" s="60"/>
      <c r="H33" s="60"/>
      <c r="I33" s="60"/>
      <c r="J33" s="60"/>
      <c r="K33" s="60"/>
      <c r="L33" s="60"/>
      <c r="M33" s="60">
        <v>-698162</v>
      </c>
      <c r="N33" s="60">
        <v>-698162</v>
      </c>
      <c r="O33" s="60"/>
      <c r="P33" s="60"/>
      <c r="Q33" s="60"/>
      <c r="R33" s="60"/>
      <c r="S33" s="60"/>
      <c r="T33" s="60"/>
      <c r="U33" s="60"/>
      <c r="V33" s="60"/>
      <c r="W33" s="60">
        <v>-698162</v>
      </c>
      <c r="X33" s="60"/>
      <c r="Y33" s="60">
        <v>-698162</v>
      </c>
      <c r="Z33" s="140"/>
      <c r="AA33" s="62">
        <v>-1605705</v>
      </c>
    </row>
    <row r="34" spans="1:27" ht="13.5">
      <c r="A34" s="250" t="s">
        <v>197</v>
      </c>
      <c r="B34" s="251"/>
      <c r="C34" s="168">
        <f aca="true" t="shared" si="2" ref="C34:Y34">SUM(C29:C33)</f>
        <v>-1333193</v>
      </c>
      <c r="D34" s="168">
        <f>SUM(D29:D33)</f>
        <v>0</v>
      </c>
      <c r="E34" s="72">
        <f t="shared" si="2"/>
        <v>-1605705</v>
      </c>
      <c r="F34" s="73">
        <f t="shared" si="2"/>
        <v>-1605705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-698162</v>
      </c>
      <c r="N34" s="73">
        <f t="shared" si="2"/>
        <v>-698162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-698162</v>
      </c>
      <c r="X34" s="73">
        <f t="shared" si="2"/>
        <v>0</v>
      </c>
      <c r="Y34" s="73">
        <f t="shared" si="2"/>
        <v>-698162</v>
      </c>
      <c r="Z34" s="170">
        <f>+IF(X34&lt;&gt;0,+(Y34/X34)*100,0)</f>
        <v>0</v>
      </c>
      <c r="AA34" s="74">
        <f>SUM(AA29:AA33)</f>
        <v>-1605705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-2650269</v>
      </c>
      <c r="D36" s="153">
        <f>+D15+D25+D34</f>
        <v>0</v>
      </c>
      <c r="E36" s="99">
        <f t="shared" si="3"/>
        <v>-17357888</v>
      </c>
      <c r="F36" s="100">
        <f t="shared" si="3"/>
        <v>-17357888</v>
      </c>
      <c r="G36" s="100">
        <f t="shared" si="3"/>
        <v>30995402</v>
      </c>
      <c r="H36" s="100">
        <f t="shared" si="3"/>
        <v>-4906034</v>
      </c>
      <c r="I36" s="100">
        <f t="shared" si="3"/>
        <v>-6391676</v>
      </c>
      <c r="J36" s="100">
        <f t="shared" si="3"/>
        <v>19697692</v>
      </c>
      <c r="K36" s="100">
        <f t="shared" si="3"/>
        <v>-5470519</v>
      </c>
      <c r="L36" s="100">
        <f t="shared" si="3"/>
        <v>20154297</v>
      </c>
      <c r="M36" s="100">
        <f t="shared" si="3"/>
        <v>-9379068</v>
      </c>
      <c r="N36" s="100">
        <f t="shared" si="3"/>
        <v>5304710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25002402</v>
      </c>
      <c r="X36" s="100">
        <f t="shared" si="3"/>
        <v>10563380</v>
      </c>
      <c r="Y36" s="100">
        <f t="shared" si="3"/>
        <v>14439022</v>
      </c>
      <c r="Z36" s="137">
        <f>+IF(X36&lt;&gt;0,+(Y36/X36)*100,0)</f>
        <v>136.68941191171766</v>
      </c>
      <c r="AA36" s="102">
        <f>+AA15+AA25+AA34</f>
        <v>-17357888</v>
      </c>
    </row>
    <row r="37" spans="1:27" ht="13.5">
      <c r="A37" s="249" t="s">
        <v>199</v>
      </c>
      <c r="B37" s="182"/>
      <c r="C37" s="153">
        <v>86214164</v>
      </c>
      <c r="D37" s="153"/>
      <c r="E37" s="99">
        <v>77317397</v>
      </c>
      <c r="F37" s="100">
        <v>77317397</v>
      </c>
      <c r="G37" s="100">
        <v>83563895</v>
      </c>
      <c r="H37" s="100">
        <v>114559297</v>
      </c>
      <c r="I37" s="100">
        <v>109653263</v>
      </c>
      <c r="J37" s="100">
        <v>83563895</v>
      </c>
      <c r="K37" s="100">
        <v>103261587</v>
      </c>
      <c r="L37" s="100">
        <v>97791068</v>
      </c>
      <c r="M37" s="100">
        <v>117945365</v>
      </c>
      <c r="N37" s="100">
        <v>103261587</v>
      </c>
      <c r="O37" s="100"/>
      <c r="P37" s="100"/>
      <c r="Q37" s="100"/>
      <c r="R37" s="100"/>
      <c r="S37" s="100"/>
      <c r="T37" s="100"/>
      <c r="U37" s="100"/>
      <c r="V37" s="100"/>
      <c r="W37" s="100">
        <v>83563895</v>
      </c>
      <c r="X37" s="100">
        <v>77317397</v>
      </c>
      <c r="Y37" s="100">
        <v>6246498</v>
      </c>
      <c r="Z37" s="137">
        <v>8.08</v>
      </c>
      <c r="AA37" s="102">
        <v>77317397</v>
      </c>
    </row>
    <row r="38" spans="1:27" ht="13.5">
      <c r="A38" s="269" t="s">
        <v>200</v>
      </c>
      <c r="B38" s="256"/>
      <c r="C38" s="257">
        <v>83563895</v>
      </c>
      <c r="D38" s="257"/>
      <c r="E38" s="258">
        <v>59959509</v>
      </c>
      <c r="F38" s="259">
        <v>59959509</v>
      </c>
      <c r="G38" s="259">
        <v>114559297</v>
      </c>
      <c r="H38" s="259">
        <v>109653263</v>
      </c>
      <c r="I38" s="259">
        <v>103261587</v>
      </c>
      <c r="J38" s="259">
        <v>103261587</v>
      </c>
      <c r="K38" s="259">
        <v>97791068</v>
      </c>
      <c r="L38" s="259">
        <v>117945365</v>
      </c>
      <c r="M38" s="259">
        <v>108566297</v>
      </c>
      <c r="N38" s="259">
        <v>108566297</v>
      </c>
      <c r="O38" s="259"/>
      <c r="P38" s="259"/>
      <c r="Q38" s="259"/>
      <c r="R38" s="259"/>
      <c r="S38" s="259"/>
      <c r="T38" s="259"/>
      <c r="U38" s="259"/>
      <c r="V38" s="259"/>
      <c r="W38" s="259">
        <v>108566297</v>
      </c>
      <c r="X38" s="259">
        <v>87880777</v>
      </c>
      <c r="Y38" s="259">
        <v>20685520</v>
      </c>
      <c r="Z38" s="260">
        <v>23.54</v>
      </c>
      <c r="AA38" s="261">
        <v>59959509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3616198</v>
      </c>
      <c r="D5" s="200">
        <f t="shared" si="0"/>
        <v>0</v>
      </c>
      <c r="E5" s="106">
        <f t="shared" si="0"/>
        <v>2957020</v>
      </c>
      <c r="F5" s="106">
        <f t="shared" si="0"/>
        <v>2957020</v>
      </c>
      <c r="G5" s="106">
        <f t="shared" si="0"/>
        <v>1025</v>
      </c>
      <c r="H5" s="106">
        <f t="shared" si="0"/>
        <v>7483</v>
      </c>
      <c r="I5" s="106">
        <f t="shared" si="0"/>
        <v>11147</v>
      </c>
      <c r="J5" s="106">
        <f t="shared" si="0"/>
        <v>19655</v>
      </c>
      <c r="K5" s="106">
        <f t="shared" si="0"/>
        <v>135451</v>
      </c>
      <c r="L5" s="106">
        <f t="shared" si="0"/>
        <v>18500</v>
      </c>
      <c r="M5" s="106">
        <f t="shared" si="0"/>
        <v>0</v>
      </c>
      <c r="N5" s="106">
        <f t="shared" si="0"/>
        <v>153951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173606</v>
      </c>
      <c r="X5" s="106">
        <f t="shared" si="0"/>
        <v>1478510</v>
      </c>
      <c r="Y5" s="106">
        <f t="shared" si="0"/>
        <v>-1304904</v>
      </c>
      <c r="Z5" s="201">
        <f>+IF(X5&lt;&gt;0,+(Y5/X5)*100,0)</f>
        <v>-88.25804357089233</v>
      </c>
      <c r="AA5" s="199">
        <f>SUM(AA11:AA18)</f>
        <v>2957020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762370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2480090</v>
      </c>
      <c r="D15" s="156"/>
      <c r="E15" s="60">
        <v>2130420</v>
      </c>
      <c r="F15" s="60">
        <v>2130420</v>
      </c>
      <c r="G15" s="60">
        <v>1025</v>
      </c>
      <c r="H15" s="60">
        <v>7483</v>
      </c>
      <c r="I15" s="60">
        <v>11147</v>
      </c>
      <c r="J15" s="60">
        <v>19655</v>
      </c>
      <c r="K15" s="60">
        <v>135451</v>
      </c>
      <c r="L15" s="60">
        <v>18500</v>
      </c>
      <c r="M15" s="60"/>
      <c r="N15" s="60">
        <v>153951</v>
      </c>
      <c r="O15" s="60"/>
      <c r="P15" s="60"/>
      <c r="Q15" s="60"/>
      <c r="R15" s="60"/>
      <c r="S15" s="60"/>
      <c r="T15" s="60"/>
      <c r="U15" s="60"/>
      <c r="V15" s="60"/>
      <c r="W15" s="60">
        <v>173606</v>
      </c>
      <c r="X15" s="60">
        <v>1065210</v>
      </c>
      <c r="Y15" s="60">
        <v>-891604</v>
      </c>
      <c r="Z15" s="140">
        <v>-83.7</v>
      </c>
      <c r="AA15" s="155">
        <v>2130420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373738</v>
      </c>
      <c r="D18" s="276"/>
      <c r="E18" s="82">
        <v>826600</v>
      </c>
      <c r="F18" s="82">
        <v>826600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413300</v>
      </c>
      <c r="Y18" s="82">
        <v>-413300</v>
      </c>
      <c r="Z18" s="270">
        <v>-100</v>
      </c>
      <c r="AA18" s="278">
        <v>826600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2392733</v>
      </c>
      <c r="D20" s="154">
        <f t="shared" si="2"/>
        <v>0</v>
      </c>
      <c r="E20" s="100">
        <f t="shared" si="2"/>
        <v>1332670</v>
      </c>
      <c r="F20" s="100">
        <f t="shared" si="2"/>
        <v>1332670</v>
      </c>
      <c r="G20" s="100">
        <f t="shared" si="2"/>
        <v>11821</v>
      </c>
      <c r="H20" s="100">
        <f t="shared" si="2"/>
        <v>26421</v>
      </c>
      <c r="I20" s="100">
        <f t="shared" si="2"/>
        <v>293898</v>
      </c>
      <c r="J20" s="100">
        <f t="shared" si="2"/>
        <v>332140</v>
      </c>
      <c r="K20" s="100">
        <f t="shared" si="2"/>
        <v>18915</v>
      </c>
      <c r="L20" s="100">
        <f t="shared" si="2"/>
        <v>41753</v>
      </c>
      <c r="M20" s="100">
        <f t="shared" si="2"/>
        <v>72075</v>
      </c>
      <c r="N20" s="100">
        <f t="shared" si="2"/>
        <v>132743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464883</v>
      </c>
      <c r="X20" s="100">
        <f t="shared" si="2"/>
        <v>666335</v>
      </c>
      <c r="Y20" s="100">
        <f t="shared" si="2"/>
        <v>-201452</v>
      </c>
      <c r="Z20" s="137">
        <f>+IF(X20&lt;&gt;0,+(Y20/X20)*100,0)</f>
        <v>-30.232840838317067</v>
      </c>
      <c r="AA20" s="153">
        <f>SUM(AA26:AA33)</f>
        <v>1332670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>
        <v>156140</v>
      </c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2236593</v>
      </c>
      <c r="D30" s="156"/>
      <c r="E30" s="60">
        <v>1332670</v>
      </c>
      <c r="F30" s="60">
        <v>1332670</v>
      </c>
      <c r="G30" s="60">
        <v>11821</v>
      </c>
      <c r="H30" s="60">
        <v>26421</v>
      </c>
      <c r="I30" s="60">
        <v>18300</v>
      </c>
      <c r="J30" s="60">
        <v>56542</v>
      </c>
      <c r="K30" s="60">
        <v>18915</v>
      </c>
      <c r="L30" s="60">
        <v>41753</v>
      </c>
      <c r="M30" s="60">
        <v>72075</v>
      </c>
      <c r="N30" s="60">
        <v>132743</v>
      </c>
      <c r="O30" s="60"/>
      <c r="P30" s="60"/>
      <c r="Q30" s="60"/>
      <c r="R30" s="60"/>
      <c r="S30" s="60"/>
      <c r="T30" s="60"/>
      <c r="U30" s="60"/>
      <c r="V30" s="60"/>
      <c r="W30" s="60">
        <v>189285</v>
      </c>
      <c r="X30" s="60">
        <v>666335</v>
      </c>
      <c r="Y30" s="60">
        <v>-477050</v>
      </c>
      <c r="Z30" s="140">
        <v>-71.59</v>
      </c>
      <c r="AA30" s="155">
        <v>1332670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>
        <v>275598</v>
      </c>
      <c r="J33" s="82">
        <v>275598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>
        <v>275598</v>
      </c>
      <c r="X33" s="82"/>
      <c r="Y33" s="82">
        <v>275598</v>
      </c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918510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4716683</v>
      </c>
      <c r="D45" s="129">
        <f t="shared" si="7"/>
        <v>0</v>
      </c>
      <c r="E45" s="54">
        <f t="shared" si="7"/>
        <v>3463090</v>
      </c>
      <c r="F45" s="54">
        <f t="shared" si="7"/>
        <v>3463090</v>
      </c>
      <c r="G45" s="54">
        <f t="shared" si="7"/>
        <v>12846</v>
      </c>
      <c r="H45" s="54">
        <f t="shared" si="7"/>
        <v>33904</v>
      </c>
      <c r="I45" s="54">
        <f t="shared" si="7"/>
        <v>29447</v>
      </c>
      <c r="J45" s="54">
        <f t="shared" si="7"/>
        <v>76197</v>
      </c>
      <c r="K45" s="54">
        <f t="shared" si="7"/>
        <v>154366</v>
      </c>
      <c r="L45" s="54">
        <f t="shared" si="7"/>
        <v>60253</v>
      </c>
      <c r="M45" s="54">
        <f t="shared" si="7"/>
        <v>72075</v>
      </c>
      <c r="N45" s="54">
        <f t="shared" si="7"/>
        <v>286694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362891</v>
      </c>
      <c r="X45" s="54">
        <f t="shared" si="7"/>
        <v>1731545</v>
      </c>
      <c r="Y45" s="54">
        <f t="shared" si="7"/>
        <v>-1368654</v>
      </c>
      <c r="Z45" s="184">
        <f t="shared" si="5"/>
        <v>-79.04235812525809</v>
      </c>
      <c r="AA45" s="130">
        <f t="shared" si="8"/>
        <v>3463090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373738</v>
      </c>
      <c r="D48" s="129">
        <f t="shared" si="7"/>
        <v>0</v>
      </c>
      <c r="E48" s="54">
        <f t="shared" si="7"/>
        <v>826600</v>
      </c>
      <c r="F48" s="54">
        <f t="shared" si="7"/>
        <v>826600</v>
      </c>
      <c r="G48" s="54">
        <f t="shared" si="7"/>
        <v>0</v>
      </c>
      <c r="H48" s="54">
        <f t="shared" si="7"/>
        <v>0</v>
      </c>
      <c r="I48" s="54">
        <f t="shared" si="7"/>
        <v>275598</v>
      </c>
      <c r="J48" s="54">
        <f t="shared" si="7"/>
        <v>275598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275598</v>
      </c>
      <c r="X48" s="54">
        <f t="shared" si="7"/>
        <v>413300</v>
      </c>
      <c r="Y48" s="54">
        <f t="shared" si="7"/>
        <v>-137702</v>
      </c>
      <c r="Z48" s="184">
        <f t="shared" si="5"/>
        <v>-33.3176869102347</v>
      </c>
      <c r="AA48" s="130">
        <f t="shared" si="8"/>
        <v>826600</v>
      </c>
    </row>
    <row r="49" spans="1:27" ht="13.5">
      <c r="A49" s="308" t="s">
        <v>219</v>
      </c>
      <c r="B49" s="149"/>
      <c r="C49" s="239">
        <f aca="true" t="shared" si="9" ref="C49:Y49">SUM(C41:C48)</f>
        <v>6008931</v>
      </c>
      <c r="D49" s="218">
        <f t="shared" si="9"/>
        <v>0</v>
      </c>
      <c r="E49" s="220">
        <f t="shared" si="9"/>
        <v>4289690</v>
      </c>
      <c r="F49" s="220">
        <f t="shared" si="9"/>
        <v>4289690</v>
      </c>
      <c r="G49" s="220">
        <f t="shared" si="9"/>
        <v>12846</v>
      </c>
      <c r="H49" s="220">
        <f t="shared" si="9"/>
        <v>33904</v>
      </c>
      <c r="I49" s="220">
        <f t="shared" si="9"/>
        <v>305045</v>
      </c>
      <c r="J49" s="220">
        <f t="shared" si="9"/>
        <v>351795</v>
      </c>
      <c r="K49" s="220">
        <f t="shared" si="9"/>
        <v>154366</v>
      </c>
      <c r="L49" s="220">
        <f t="shared" si="9"/>
        <v>60253</v>
      </c>
      <c r="M49" s="220">
        <f t="shared" si="9"/>
        <v>72075</v>
      </c>
      <c r="N49" s="220">
        <f t="shared" si="9"/>
        <v>286694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638489</v>
      </c>
      <c r="X49" s="220">
        <f t="shared" si="9"/>
        <v>2144845</v>
      </c>
      <c r="Y49" s="220">
        <f t="shared" si="9"/>
        <v>-1506356</v>
      </c>
      <c r="Z49" s="221">
        <f t="shared" si="5"/>
        <v>-70.23146194713371</v>
      </c>
      <c r="AA49" s="222">
        <f>SUM(AA41:AA48)</f>
        <v>4289690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2569406</v>
      </c>
      <c r="D51" s="129">
        <f t="shared" si="10"/>
        <v>0</v>
      </c>
      <c r="E51" s="54">
        <f t="shared" si="10"/>
        <v>3983410</v>
      </c>
      <c r="F51" s="54">
        <f t="shared" si="10"/>
        <v>3983410</v>
      </c>
      <c r="G51" s="54">
        <f t="shared" si="10"/>
        <v>0</v>
      </c>
      <c r="H51" s="54">
        <f t="shared" si="10"/>
        <v>465065</v>
      </c>
      <c r="I51" s="54">
        <f t="shared" si="10"/>
        <v>364305</v>
      </c>
      <c r="J51" s="54">
        <f t="shared" si="10"/>
        <v>829370</v>
      </c>
      <c r="K51" s="54">
        <f t="shared" si="10"/>
        <v>235789</v>
      </c>
      <c r="L51" s="54">
        <f t="shared" si="10"/>
        <v>156359</v>
      </c>
      <c r="M51" s="54">
        <f t="shared" si="10"/>
        <v>111269</v>
      </c>
      <c r="N51" s="54">
        <f t="shared" si="10"/>
        <v>503417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1332787</v>
      </c>
      <c r="X51" s="54">
        <f t="shared" si="10"/>
        <v>1991705</v>
      </c>
      <c r="Y51" s="54">
        <f t="shared" si="10"/>
        <v>-658918</v>
      </c>
      <c r="Z51" s="184">
        <f>+IF(X51&lt;&gt;0,+(Y51/X51)*100,0)</f>
        <v>-33.083112207882195</v>
      </c>
      <c r="AA51" s="130">
        <f>SUM(AA57:AA61)</f>
        <v>3983410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658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658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>
        <v>132646</v>
      </c>
      <c r="D58" s="156"/>
      <c r="E58" s="60"/>
      <c r="F58" s="60"/>
      <c r="G58" s="60"/>
      <c r="H58" s="60"/>
      <c r="I58" s="60">
        <v>5823</v>
      </c>
      <c r="J58" s="60">
        <v>5823</v>
      </c>
      <c r="K58" s="60">
        <v>9392</v>
      </c>
      <c r="L58" s="60">
        <v>7512</v>
      </c>
      <c r="M58" s="60">
        <v>9574</v>
      </c>
      <c r="N58" s="60">
        <v>26478</v>
      </c>
      <c r="O58" s="60"/>
      <c r="P58" s="60"/>
      <c r="Q58" s="60"/>
      <c r="R58" s="60"/>
      <c r="S58" s="60"/>
      <c r="T58" s="60"/>
      <c r="U58" s="60"/>
      <c r="V58" s="60"/>
      <c r="W58" s="60">
        <v>32301</v>
      </c>
      <c r="X58" s="60"/>
      <c r="Y58" s="60">
        <v>32301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2436102</v>
      </c>
      <c r="D61" s="156"/>
      <c r="E61" s="60">
        <v>3983410</v>
      </c>
      <c r="F61" s="60">
        <v>3983410</v>
      </c>
      <c r="G61" s="60"/>
      <c r="H61" s="60">
        <v>465065</v>
      </c>
      <c r="I61" s="60">
        <v>358482</v>
      </c>
      <c r="J61" s="60">
        <v>823547</v>
      </c>
      <c r="K61" s="60">
        <v>226397</v>
      </c>
      <c r="L61" s="60">
        <v>148847</v>
      </c>
      <c r="M61" s="60">
        <v>101695</v>
      </c>
      <c r="N61" s="60">
        <v>476939</v>
      </c>
      <c r="O61" s="60"/>
      <c r="P61" s="60"/>
      <c r="Q61" s="60"/>
      <c r="R61" s="60"/>
      <c r="S61" s="60"/>
      <c r="T61" s="60"/>
      <c r="U61" s="60"/>
      <c r="V61" s="60"/>
      <c r="W61" s="60">
        <v>1300486</v>
      </c>
      <c r="X61" s="60">
        <v>1991705</v>
      </c>
      <c r="Y61" s="60">
        <v>-691219</v>
      </c>
      <c r="Z61" s="140">
        <v>-34.7</v>
      </c>
      <c r="AA61" s="155">
        <v>3983410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3983410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114396</v>
      </c>
      <c r="H68" s="60">
        <v>350670</v>
      </c>
      <c r="I68" s="60">
        <v>364304</v>
      </c>
      <c r="J68" s="60">
        <v>829370</v>
      </c>
      <c r="K68" s="60">
        <v>235787</v>
      </c>
      <c r="L68" s="60">
        <v>156357</v>
      </c>
      <c r="M68" s="60">
        <v>111270</v>
      </c>
      <c r="N68" s="60">
        <v>503414</v>
      </c>
      <c r="O68" s="60"/>
      <c r="P68" s="60"/>
      <c r="Q68" s="60"/>
      <c r="R68" s="60"/>
      <c r="S68" s="60"/>
      <c r="T68" s="60"/>
      <c r="U68" s="60"/>
      <c r="V68" s="60"/>
      <c r="W68" s="60">
        <v>1332784</v>
      </c>
      <c r="X68" s="60"/>
      <c r="Y68" s="60">
        <v>1332784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3983410</v>
      </c>
      <c r="F69" s="220">
        <f t="shared" si="12"/>
        <v>0</v>
      </c>
      <c r="G69" s="220">
        <f t="shared" si="12"/>
        <v>114396</v>
      </c>
      <c r="H69" s="220">
        <f t="shared" si="12"/>
        <v>350670</v>
      </c>
      <c r="I69" s="220">
        <f t="shared" si="12"/>
        <v>364304</v>
      </c>
      <c r="J69" s="220">
        <f t="shared" si="12"/>
        <v>829370</v>
      </c>
      <c r="K69" s="220">
        <f t="shared" si="12"/>
        <v>235787</v>
      </c>
      <c r="L69" s="220">
        <f t="shared" si="12"/>
        <v>156357</v>
      </c>
      <c r="M69" s="220">
        <f t="shared" si="12"/>
        <v>111270</v>
      </c>
      <c r="N69" s="220">
        <f t="shared" si="12"/>
        <v>503414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1332784</v>
      </c>
      <c r="X69" s="220">
        <f t="shared" si="12"/>
        <v>0</v>
      </c>
      <c r="Y69" s="220">
        <f t="shared" si="12"/>
        <v>1332784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762370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381965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380405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2480090</v>
      </c>
      <c r="D40" s="344">
        <f t="shared" si="9"/>
        <v>0</v>
      </c>
      <c r="E40" s="343">
        <f t="shared" si="9"/>
        <v>2130420</v>
      </c>
      <c r="F40" s="345">
        <f t="shared" si="9"/>
        <v>2130420</v>
      </c>
      <c r="G40" s="345">
        <f t="shared" si="9"/>
        <v>1025</v>
      </c>
      <c r="H40" s="343">
        <f t="shared" si="9"/>
        <v>7483</v>
      </c>
      <c r="I40" s="343">
        <f t="shared" si="9"/>
        <v>11147</v>
      </c>
      <c r="J40" s="345">
        <f t="shared" si="9"/>
        <v>19655</v>
      </c>
      <c r="K40" s="345">
        <f t="shared" si="9"/>
        <v>135451</v>
      </c>
      <c r="L40" s="343">
        <f t="shared" si="9"/>
        <v>18500</v>
      </c>
      <c r="M40" s="343">
        <f t="shared" si="9"/>
        <v>0</v>
      </c>
      <c r="N40" s="345">
        <f t="shared" si="9"/>
        <v>153951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173606</v>
      </c>
      <c r="X40" s="343">
        <f t="shared" si="9"/>
        <v>1065210</v>
      </c>
      <c r="Y40" s="345">
        <f t="shared" si="9"/>
        <v>-891604</v>
      </c>
      <c r="Z40" s="336">
        <f>+IF(X40&lt;&gt;0,+(Y40/X40)*100,0)</f>
        <v>-83.70218079064222</v>
      </c>
      <c r="AA40" s="350">
        <f>SUM(AA41:AA49)</f>
        <v>2130420</v>
      </c>
    </row>
    <row r="41" spans="1:27" ht="13.5">
      <c r="A41" s="361" t="s">
        <v>247</v>
      </c>
      <c r="B41" s="142"/>
      <c r="C41" s="362">
        <v>1991830</v>
      </c>
      <c r="D41" s="363"/>
      <c r="E41" s="362">
        <v>595000</v>
      </c>
      <c r="F41" s="364">
        <v>595000</v>
      </c>
      <c r="G41" s="364"/>
      <c r="H41" s="362"/>
      <c r="I41" s="362"/>
      <c r="J41" s="364"/>
      <c r="K41" s="364">
        <v>37686</v>
      </c>
      <c r="L41" s="362"/>
      <c r="M41" s="362"/>
      <c r="N41" s="364">
        <v>37686</v>
      </c>
      <c r="O41" s="364"/>
      <c r="P41" s="362"/>
      <c r="Q41" s="362"/>
      <c r="R41" s="364"/>
      <c r="S41" s="364"/>
      <c r="T41" s="362"/>
      <c r="U41" s="362"/>
      <c r="V41" s="364"/>
      <c r="W41" s="364">
        <v>37686</v>
      </c>
      <c r="X41" s="362">
        <v>297500</v>
      </c>
      <c r="Y41" s="364">
        <v>-259814</v>
      </c>
      <c r="Z41" s="365">
        <v>-87.33</v>
      </c>
      <c r="AA41" s="366">
        <v>595000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33700</v>
      </c>
      <c r="D43" s="369"/>
      <c r="E43" s="305">
        <v>20000</v>
      </c>
      <c r="F43" s="370">
        <v>20000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10000</v>
      </c>
      <c r="Y43" s="370">
        <v>-10000</v>
      </c>
      <c r="Z43" s="371">
        <v>-100</v>
      </c>
      <c r="AA43" s="303">
        <v>20000</v>
      </c>
    </row>
    <row r="44" spans="1:27" ht="13.5">
      <c r="A44" s="361" t="s">
        <v>250</v>
      </c>
      <c r="B44" s="136"/>
      <c r="C44" s="60">
        <v>246216</v>
      </c>
      <c r="D44" s="368"/>
      <c r="E44" s="54">
        <v>333420</v>
      </c>
      <c r="F44" s="53">
        <v>333420</v>
      </c>
      <c r="G44" s="53">
        <v>1025</v>
      </c>
      <c r="H44" s="54"/>
      <c r="I44" s="54">
        <v>11147</v>
      </c>
      <c r="J44" s="53">
        <v>12172</v>
      </c>
      <c r="K44" s="53">
        <v>56277</v>
      </c>
      <c r="L44" s="54">
        <v>18500</v>
      </c>
      <c r="M44" s="54"/>
      <c r="N44" s="53">
        <v>74777</v>
      </c>
      <c r="O44" s="53"/>
      <c r="P44" s="54"/>
      <c r="Q44" s="54"/>
      <c r="R44" s="53"/>
      <c r="S44" s="53"/>
      <c r="T44" s="54"/>
      <c r="U44" s="54"/>
      <c r="V44" s="53"/>
      <c r="W44" s="53">
        <v>86949</v>
      </c>
      <c r="X44" s="54">
        <v>166710</v>
      </c>
      <c r="Y44" s="53">
        <v>-79761</v>
      </c>
      <c r="Z44" s="94">
        <v>-47.84</v>
      </c>
      <c r="AA44" s="95">
        <v>333420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>
        <v>41488</v>
      </c>
      <c r="L47" s="54"/>
      <c r="M47" s="54"/>
      <c r="N47" s="53">
        <v>41488</v>
      </c>
      <c r="O47" s="53"/>
      <c r="P47" s="54"/>
      <c r="Q47" s="54"/>
      <c r="R47" s="53"/>
      <c r="S47" s="53"/>
      <c r="T47" s="54"/>
      <c r="U47" s="54"/>
      <c r="V47" s="53"/>
      <c r="W47" s="53">
        <v>41488</v>
      </c>
      <c r="X47" s="54"/>
      <c r="Y47" s="53">
        <v>41488</v>
      </c>
      <c r="Z47" s="94"/>
      <c r="AA47" s="95"/>
    </row>
    <row r="48" spans="1:27" ht="13.5">
      <c r="A48" s="361" t="s">
        <v>254</v>
      </c>
      <c r="B48" s="136"/>
      <c r="C48" s="60">
        <v>208344</v>
      </c>
      <c r="D48" s="368"/>
      <c r="E48" s="54">
        <v>1182000</v>
      </c>
      <c r="F48" s="53">
        <v>1182000</v>
      </c>
      <c r="G48" s="53"/>
      <c r="H48" s="54">
        <v>7483</v>
      </c>
      <c r="I48" s="54"/>
      <c r="J48" s="53">
        <v>7483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7483</v>
      </c>
      <c r="X48" s="54">
        <v>591000</v>
      </c>
      <c r="Y48" s="53">
        <v>-583517</v>
      </c>
      <c r="Z48" s="94">
        <v>-98.73</v>
      </c>
      <c r="AA48" s="95">
        <v>1182000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373738</v>
      </c>
      <c r="D57" s="344">
        <f aca="true" t="shared" si="13" ref="D57:AA57">+D58</f>
        <v>0</v>
      </c>
      <c r="E57" s="343">
        <f t="shared" si="13"/>
        <v>826600</v>
      </c>
      <c r="F57" s="345">
        <f t="shared" si="13"/>
        <v>826600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413300</v>
      </c>
      <c r="Y57" s="345">
        <f t="shared" si="13"/>
        <v>-413300</v>
      </c>
      <c r="Z57" s="336">
        <f>+IF(X57&lt;&gt;0,+(Y57/X57)*100,0)</f>
        <v>-100</v>
      </c>
      <c r="AA57" s="350">
        <f t="shared" si="13"/>
        <v>826600</v>
      </c>
    </row>
    <row r="58" spans="1:27" ht="13.5">
      <c r="A58" s="361" t="s">
        <v>216</v>
      </c>
      <c r="B58" s="136"/>
      <c r="C58" s="60">
        <v>373738</v>
      </c>
      <c r="D58" s="340"/>
      <c r="E58" s="60">
        <v>826600</v>
      </c>
      <c r="F58" s="59">
        <v>826600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413300</v>
      </c>
      <c r="Y58" s="59">
        <v>-413300</v>
      </c>
      <c r="Z58" s="61">
        <v>-100</v>
      </c>
      <c r="AA58" s="62">
        <v>826600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3616198</v>
      </c>
      <c r="D60" s="346">
        <f t="shared" si="14"/>
        <v>0</v>
      </c>
      <c r="E60" s="219">
        <f t="shared" si="14"/>
        <v>2957020</v>
      </c>
      <c r="F60" s="264">
        <f t="shared" si="14"/>
        <v>2957020</v>
      </c>
      <c r="G60" s="264">
        <f t="shared" si="14"/>
        <v>1025</v>
      </c>
      <c r="H60" s="219">
        <f t="shared" si="14"/>
        <v>7483</v>
      </c>
      <c r="I60" s="219">
        <f t="shared" si="14"/>
        <v>11147</v>
      </c>
      <c r="J60" s="264">
        <f t="shared" si="14"/>
        <v>19655</v>
      </c>
      <c r="K60" s="264">
        <f t="shared" si="14"/>
        <v>135451</v>
      </c>
      <c r="L60" s="219">
        <f t="shared" si="14"/>
        <v>18500</v>
      </c>
      <c r="M60" s="219">
        <f t="shared" si="14"/>
        <v>0</v>
      </c>
      <c r="N60" s="264">
        <f t="shared" si="14"/>
        <v>153951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173606</v>
      </c>
      <c r="X60" s="219">
        <f t="shared" si="14"/>
        <v>1478510</v>
      </c>
      <c r="Y60" s="264">
        <f t="shared" si="14"/>
        <v>-1304904</v>
      </c>
      <c r="Z60" s="337">
        <f>+IF(X60&lt;&gt;0,+(Y60/X60)*100,0)</f>
        <v>-88.25804357089233</v>
      </c>
      <c r="AA60" s="232">
        <f>+AA57+AA54+AA51+AA40+AA37+AA34+AA22+AA5</f>
        <v>2957020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156140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156140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2236593</v>
      </c>
      <c r="D40" s="344">
        <f t="shared" si="9"/>
        <v>0</v>
      </c>
      <c r="E40" s="343">
        <f t="shared" si="9"/>
        <v>1332670</v>
      </c>
      <c r="F40" s="345">
        <f t="shared" si="9"/>
        <v>1332670</v>
      </c>
      <c r="G40" s="345">
        <f t="shared" si="9"/>
        <v>11821</v>
      </c>
      <c r="H40" s="343">
        <f t="shared" si="9"/>
        <v>26421</v>
      </c>
      <c r="I40" s="343">
        <f t="shared" si="9"/>
        <v>18300</v>
      </c>
      <c r="J40" s="345">
        <f t="shared" si="9"/>
        <v>56542</v>
      </c>
      <c r="K40" s="345">
        <f t="shared" si="9"/>
        <v>18915</v>
      </c>
      <c r="L40" s="343">
        <f t="shared" si="9"/>
        <v>41753</v>
      </c>
      <c r="M40" s="343">
        <f t="shared" si="9"/>
        <v>72075</v>
      </c>
      <c r="N40" s="345">
        <f t="shared" si="9"/>
        <v>132743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189285</v>
      </c>
      <c r="X40" s="343">
        <f t="shared" si="9"/>
        <v>666335</v>
      </c>
      <c r="Y40" s="345">
        <f t="shared" si="9"/>
        <v>-477050</v>
      </c>
      <c r="Z40" s="336">
        <f>+IF(X40&lt;&gt;0,+(Y40/X40)*100,0)</f>
        <v>-71.59311757599406</v>
      </c>
      <c r="AA40" s="350">
        <f>SUM(AA41:AA49)</f>
        <v>1332670</v>
      </c>
    </row>
    <row r="41" spans="1:27" ht="13.5">
      <c r="A41" s="361" t="s">
        <v>247</v>
      </c>
      <c r="B41" s="142"/>
      <c r="C41" s="362">
        <v>1780098</v>
      </c>
      <c r="D41" s="363"/>
      <c r="E41" s="362">
        <v>800000</v>
      </c>
      <c r="F41" s="364">
        <v>800000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400000</v>
      </c>
      <c r="Y41" s="364">
        <v>-400000</v>
      </c>
      <c r="Z41" s="365">
        <v>-100</v>
      </c>
      <c r="AA41" s="366">
        <v>800000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12600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>
        <v>66078</v>
      </c>
      <c r="N43" s="370">
        <v>66078</v>
      </c>
      <c r="O43" s="370"/>
      <c r="P43" s="305"/>
      <c r="Q43" s="305"/>
      <c r="R43" s="370"/>
      <c r="S43" s="370"/>
      <c r="T43" s="305"/>
      <c r="U43" s="305"/>
      <c r="V43" s="370"/>
      <c r="W43" s="370">
        <v>66078</v>
      </c>
      <c r="X43" s="305"/>
      <c r="Y43" s="370">
        <v>66078</v>
      </c>
      <c r="Z43" s="371"/>
      <c r="AA43" s="303"/>
    </row>
    <row r="44" spans="1:27" ht="13.5">
      <c r="A44" s="361" t="s">
        <v>250</v>
      </c>
      <c r="B44" s="136"/>
      <c r="C44" s="60">
        <v>435135</v>
      </c>
      <c r="D44" s="368"/>
      <c r="E44" s="54">
        <v>532670</v>
      </c>
      <c r="F44" s="53">
        <v>532670</v>
      </c>
      <c r="G44" s="53">
        <v>11821</v>
      </c>
      <c r="H44" s="54">
        <v>26421</v>
      </c>
      <c r="I44" s="54">
        <v>18300</v>
      </c>
      <c r="J44" s="53">
        <v>56542</v>
      </c>
      <c r="K44" s="53">
        <v>18915</v>
      </c>
      <c r="L44" s="54">
        <v>41753</v>
      </c>
      <c r="M44" s="54"/>
      <c r="N44" s="53">
        <v>60668</v>
      </c>
      <c r="O44" s="53"/>
      <c r="P44" s="54"/>
      <c r="Q44" s="54"/>
      <c r="R44" s="53"/>
      <c r="S44" s="53"/>
      <c r="T44" s="54"/>
      <c r="U44" s="54"/>
      <c r="V44" s="53"/>
      <c r="W44" s="53">
        <v>117210</v>
      </c>
      <c r="X44" s="54">
        <v>266335</v>
      </c>
      <c r="Y44" s="53">
        <v>-149125</v>
      </c>
      <c r="Z44" s="94">
        <v>-55.99</v>
      </c>
      <c r="AA44" s="95">
        <v>532670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8760</v>
      </c>
      <c r="D48" s="368"/>
      <c r="E48" s="54"/>
      <c r="F48" s="53"/>
      <c r="G48" s="53"/>
      <c r="H48" s="54"/>
      <c r="I48" s="54"/>
      <c r="J48" s="53"/>
      <c r="K48" s="53"/>
      <c r="L48" s="54"/>
      <c r="M48" s="54">
        <v>5997</v>
      </c>
      <c r="N48" s="53">
        <v>5997</v>
      </c>
      <c r="O48" s="53"/>
      <c r="P48" s="54"/>
      <c r="Q48" s="54"/>
      <c r="R48" s="53"/>
      <c r="S48" s="53"/>
      <c r="T48" s="54"/>
      <c r="U48" s="54"/>
      <c r="V48" s="53"/>
      <c r="W48" s="53">
        <v>5997</v>
      </c>
      <c r="X48" s="54"/>
      <c r="Y48" s="53">
        <v>5997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275598</v>
      </c>
      <c r="J57" s="345">
        <f t="shared" si="13"/>
        <v>275598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275598</v>
      </c>
      <c r="X57" s="343">
        <f t="shared" si="13"/>
        <v>0</v>
      </c>
      <c r="Y57" s="345">
        <f t="shared" si="13"/>
        <v>275598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>
        <v>275598</v>
      </c>
      <c r="J58" s="59">
        <v>275598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275598</v>
      </c>
      <c r="X58" s="60"/>
      <c r="Y58" s="59">
        <v>275598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2392733</v>
      </c>
      <c r="D60" s="346">
        <f t="shared" si="14"/>
        <v>0</v>
      </c>
      <c r="E60" s="219">
        <f t="shared" si="14"/>
        <v>1332670</v>
      </c>
      <c r="F60" s="264">
        <f t="shared" si="14"/>
        <v>1332670</v>
      </c>
      <c r="G60" s="264">
        <f t="shared" si="14"/>
        <v>11821</v>
      </c>
      <c r="H60" s="219">
        <f t="shared" si="14"/>
        <v>26421</v>
      </c>
      <c r="I60" s="219">
        <f t="shared" si="14"/>
        <v>293898</v>
      </c>
      <c r="J60" s="264">
        <f t="shared" si="14"/>
        <v>332140</v>
      </c>
      <c r="K60" s="264">
        <f t="shared" si="14"/>
        <v>18915</v>
      </c>
      <c r="L60" s="219">
        <f t="shared" si="14"/>
        <v>41753</v>
      </c>
      <c r="M60" s="219">
        <f t="shared" si="14"/>
        <v>72075</v>
      </c>
      <c r="N60" s="264">
        <f t="shared" si="14"/>
        <v>132743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464883</v>
      </c>
      <c r="X60" s="219">
        <f t="shared" si="14"/>
        <v>666335</v>
      </c>
      <c r="Y60" s="264">
        <f t="shared" si="14"/>
        <v>-201452</v>
      </c>
      <c r="Z60" s="337">
        <f>+IF(X60&lt;&gt;0,+(Y60/X60)*100,0)</f>
        <v>-30.232840838317067</v>
      </c>
      <c r="AA60" s="232">
        <f>+AA57+AA54+AA51+AA40+AA37+AA34+AA22+AA5</f>
        <v>1332670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2014-02-05T08:53:42Z</dcterms:created>
  <dcterms:modified xsi:type="dcterms:W3CDTF">2014-02-05T08:53:46Z</dcterms:modified>
  <cp:category/>
  <cp:version/>
  <cp:contentType/>
  <cp:contentStatus/>
</cp:coreProperties>
</file>