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Metro'!$A$1:$AH$83</definedName>
    <definedName name="_xlnm.Print_Area" localSheetId="0">'Summary per Province'!$A$1:$AH$83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<sst xmlns="http://schemas.openxmlformats.org/spreadsheetml/2006/main" count="1483" uniqueCount="656">
  <si>
    <t>Main appropriation</t>
  </si>
  <si>
    <t>Adjusted Budget</t>
  </si>
  <si>
    <t>First Quarter 2013/14</t>
  </si>
  <si>
    <t>Second Quarter 2013/14</t>
  </si>
  <si>
    <t>Third Quarter 2013/14</t>
  </si>
  <si>
    <t>Fourth Quarter 2013/14</t>
  </si>
  <si>
    <t>Year to date: 31 December 2013</t>
  </si>
  <si>
    <t>Second Quarter 2012/13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</si>
  <si>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</si>
  <si>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</si>
  <si>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</si>
  <si>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</si>
  <si>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</si>
  <si>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</si>
  <si>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</si>
  <si>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</si>
  <si>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</si>
  <si>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Main app</t>
  </si>
  <si>
    <t>Q2 of 2012/13 to Q2 of 2013/14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</si>
  <si>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</si>
  <si>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</si>
  <si>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</si>
  <si>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</si>
  <si>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</si>
  <si>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</si>
  <si>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</si>
  <si>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</si>
  <si>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</si>
  <si>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</si>
  <si>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</si>
  <si>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</si>
  <si>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</si>
  <si>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</si>
  <si>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</si>
  <si>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</si>
  <si>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</si>
  <si>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</si>
  <si>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</si>
  <si>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</si>
  <si>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</si>
  <si>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</si>
  <si>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</si>
  <si>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</si>
  <si>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</si>
  <si>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</si>
  <si>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</si>
  <si>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</si>
  <si>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</si>
  <si>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</si>
  <si>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</si>
  <si>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</si>
  <si>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</si>
  <si>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</si>
  <si>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</si>
  <si>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</si>
  <si>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</si>
  <si>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</si>
  <si>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</si>
  <si>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</si>
  <si>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</si>
  <si>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</si>
  <si>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</si>
  <si>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</si>
  <si>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</si>
  <si>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</si>
  <si>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</si>
  <si>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</si>
  <si>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</si>
  <si>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</si>
  <si>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</si>
  <si>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</si>
  <si>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</si>
  <si>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</si>
  <si>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</si>
  <si>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</si>
  <si>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</si>
  <si>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</si>
  <si>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</si>
  <si>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</si>
  <si>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</si>
  <si>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</si>
  <si>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</si>
  <si>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</si>
  <si>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</si>
  <si>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</si>
  <si>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</si>
  <si>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</si>
  <si>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</si>
  <si>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</si>
  <si>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</si>
  <si>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</si>
  <si>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</si>
  <si>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</si>
  <si>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</si>
  <si>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</si>
  <si>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</si>
  <si>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</si>
  <si>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</si>
  <si>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</si>
  <si>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</si>
  <si>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</si>
  <si>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</si>
  <si>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</si>
  <si>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</si>
  <si>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</si>
  <si>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</si>
  <si>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</si>
  <si>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</si>
  <si>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</si>
  <si>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</si>
  <si>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</si>
  <si>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</si>
  <si>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</si>
  <si>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</si>
  <si>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</si>
  <si>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</si>
  <si>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</si>
  <si>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</si>
  <si>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</si>
  <si>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</si>
  <si>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</si>
  <si>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</si>
  <si>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</si>
  <si>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</si>
  <si>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</si>
  <si>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</si>
  <si>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</si>
  <si>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</si>
  <si>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</si>
  <si>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</si>
  <si>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</si>
  <si>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</si>
  <si>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</si>
  <si>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</si>
  <si>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</si>
  <si>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</si>
  <si>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</si>
  <si>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</si>
  <si>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</si>
  <si>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</si>
  <si>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</si>
  <si>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</si>
  <si>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</si>
  <si>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</si>
  <si>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</si>
  <si>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</si>
  <si>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</si>
  <si>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</si>
  <si>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</si>
  <si>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</si>
  <si>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</si>
  <si>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</si>
  <si>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</si>
  <si>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</si>
  <si>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</si>
  <si>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</si>
  <si>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</si>
  <si>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</si>
  <si>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</si>
  <si>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</si>
  <si>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</si>
  <si>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</si>
  <si>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</si>
  <si>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</si>
  <si>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</si>
  <si>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</si>
  <si>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</si>
  <si>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</si>
  <si>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</si>
  <si>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</si>
  <si>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</si>
  <si>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</si>
  <si>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</si>
  <si>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</si>
  <si>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</si>
  <si>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</si>
  <si>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</si>
  <si>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</si>
  <si>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</si>
  <si>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</si>
  <si>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</si>
  <si>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</si>
  <si>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</si>
  <si>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</si>
  <si>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</si>
  <si>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</si>
  <si>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</si>
  <si>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</si>
  <si>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</si>
  <si>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</si>
  <si>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</si>
  <si>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</si>
  <si>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</si>
  <si>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</si>
  <si>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</si>
  <si>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</si>
  <si>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</si>
  <si>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</si>
  <si>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</si>
  <si>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</si>
  <si>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</si>
  <si>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</si>
  <si>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</si>
  <si>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</si>
  <si>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</si>
  <si>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</si>
  <si>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</si>
  <si>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</si>
  <si>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</si>
  <si>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</si>
  <si>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</si>
  <si>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</si>
  <si>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</si>
  <si>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</si>
  <si>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</si>
  <si>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</si>
  <si>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</si>
  <si>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</si>
  <si>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</si>
  <si>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</si>
  <si>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</si>
  <si>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</si>
  <si>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</si>
  <si>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</si>
  <si>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</si>
  <si>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</si>
  <si>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</si>
  <si>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</si>
  <si>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</si>
  <si>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</si>
  <si>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</si>
  <si>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</si>
  <si>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</si>
  <si>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</si>
  <si>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</si>
  <si>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</si>
  <si>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</si>
  <si>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</si>
  <si>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</si>
  <si>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</si>
  <si>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</si>
  <si>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</si>
  <si>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</si>
  <si>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</si>
  <si>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</si>
  <si>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</si>
  <si>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</si>
  <si>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</si>
  <si>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</si>
  <si>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</si>
  <si>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</si>
  <si>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</si>
  <si>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</si>
  <si>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</si>
  <si>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</si>
  <si>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</si>
  <si>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</si>
  <si>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</si>
  <si>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</si>
  <si>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</si>
  <si>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</si>
  <si>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</si>
  <si>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</si>
  <si>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</si>
  <si>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</si>
  <si>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</si>
  <si>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</si>
  <si>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</si>
  <si>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</si>
  <si>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</si>
  <si>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</si>
  <si>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</si>
  <si>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</si>
  <si>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</si>
  <si>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</si>
  <si>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</si>
  <si>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</si>
  <si>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</si>
  <si>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</si>
  <si>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</si>
  <si>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</si>
  <si>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</si>
  <si>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</si>
  <si>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</si>
  <si>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</si>
  <si>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</si>
  <si>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</si>
  <si>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</si>
  <si>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</si>
  <si>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</si>
  <si>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</si>
  <si>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</si>
  <si>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</si>
  <si>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</si>
  <si>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</si>
  <si>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</si>
  <si>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</si>
  <si>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</si>
  <si>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</si>
  <si>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</si>
  <si>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</si>
  <si>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</si>
  <si>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</si>
  <si>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</si>
  <si>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</si>
  <si>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</si>
  <si>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</si>
  <si>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</si>
  <si>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</si>
  <si>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</si>
  <si>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</si>
  <si>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</si>
  <si>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</si>
  <si>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</si>
  <si>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</si>
  <si>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</si>
  <si>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</si>
  <si>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</si>
  <si>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</si>
  <si>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</si>
  <si>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</si>
  <si>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</si>
  <si>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</si>
  <si>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</si>
  <si>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</si>
  <si>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</si>
  <si>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</si>
  <si>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</si>
  <si>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</si>
  <si>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</si>
  <si>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</si>
  <si>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</si>
  <si>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</si>
  <si>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</si>
  <si>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</si>
  <si>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</si>
  <si>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</si>
  <si>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</si>
  <si>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</si>
  <si>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</si>
  <si>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</si>
  <si>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</si>
  <si>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</si>
  <si>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</si>
  <si>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</si>
  <si>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</si>
  <si>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</si>
  <si>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</si>
  <si>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</si>
  <si>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</si>
  <si>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</si>
  <si>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</si>
  <si>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</si>
  <si>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</si>
  <si>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</si>
  <si>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</si>
  <si>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</si>
  <si>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</si>
  <si>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</si>
  <si>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</si>
  <si>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</si>
  <si>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</si>
  <si>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</si>
  <si>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</si>
  <si>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</si>
  <si>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</si>
  <si>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</si>
  <si>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</si>
  <si>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</si>
  <si>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</si>
  <si>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</si>
  <si>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</si>
  <si>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</si>
  <si>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</si>
  <si>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</si>
  <si>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</si>
  <si>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</si>
  <si>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</si>
  <si>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</si>
  <si>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</si>
  <si>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</si>
  <si>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</si>
  <si>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</si>
  <si>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</si>
  <si>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</si>
  <si>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</si>
  <si>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</si>
  <si>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</si>
  <si>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</si>
  <si>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</si>
  <si>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</si>
  <si>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</si>
  <si>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</si>
  <si>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</si>
  <si>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</si>
  <si>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</si>
  <si>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</si>
  <si>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</si>
  <si>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</si>
  <si>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</si>
  <si>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</si>
  <si>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</si>
  <si>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</si>
  <si>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</si>
  <si>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</si>
  <si>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</si>
  <si>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</si>
  <si>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</si>
  <si>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</si>
  <si>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</si>
  <si>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</si>
  <si>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</si>
  <si>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</si>
  <si>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</si>
  <si>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</si>
  <si>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</si>
  <si>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</si>
  <si>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</si>
  <si>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</si>
  <si>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</si>
  <si>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</si>
  <si>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</si>
  <si>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</si>
  <si>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</si>
  <si>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</si>
  <si>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</si>
  <si>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</si>
  <si>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</si>
  <si>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</si>
  <si>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</si>
  <si>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</si>
  <si>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</si>
  <si>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</si>
  <si>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</si>
  <si>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</si>
  <si>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</si>
  <si>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</si>
  <si>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</si>
  <si>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</si>
  <si>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</si>
  <si>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</si>
  <si>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</si>
  <si>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</si>
  <si>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</si>
  <si>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</si>
  <si>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</si>
  <si>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</si>
  <si>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</si>
  <si>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</si>
  <si>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</si>
  <si>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</si>
  <si>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</si>
  <si>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</si>
  <si>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</si>
  <si>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</si>
  <si>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</si>
  <si>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</si>
  <si>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</si>
  <si>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</si>
  <si>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</si>
  <si>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</si>
  <si>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</si>
  <si>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</si>
  <si>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</si>
  <si>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</si>
  <si>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</si>
  <si>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</si>
  <si>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</si>
  <si>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</si>
  <si>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</si>
  <si>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</si>
  <si>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</si>
  <si>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</si>
  <si>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</si>
  <si>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</si>
  <si>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</si>
  <si>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</si>
  <si>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</si>
  <si>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</si>
  <si>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</si>
  <si>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</si>
  <si>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</si>
  <si>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</si>
  <si>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</si>
  <si>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</si>
  <si>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</si>
  <si>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</si>
  <si>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</si>
  <si>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</si>
  <si>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</si>
  <si>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</si>
  <si>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</si>
  <si>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</si>
  <si>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</si>
  <si>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</si>
  <si>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</si>
  <si>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</si>
  <si>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</si>
  <si>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</si>
  <si>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</si>
  <si>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</si>
  <si>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</si>
  <si>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</si>
  <si>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</si>
  <si>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</si>
  <si>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</si>
  <si>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</si>
  <si>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</si>
  <si>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</si>
  <si>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</si>
  <si>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</si>
  <si>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</si>
  <si>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</si>
  <si>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</si>
  <si>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</si>
  <si>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</si>
  <si>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</si>
  <si>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</si>
  <si>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</si>
  <si>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</si>
  <si>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</si>
  <si>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</si>
  <si>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</si>
  <si>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</si>
  <si>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</si>
  <si>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</si>
  <si>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</si>
  <si>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</si>
  <si>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</si>
  <si>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</si>
  <si>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</si>
  <si>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</si>
  <si>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</si>
  <si>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</si>
  <si>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</si>
  <si>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</si>
  <si>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</si>
  <si>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</si>
  <si>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</si>
  <si>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</si>
  <si>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</si>
  <si>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</si>
  <si>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</si>
  <si>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</si>
  <si>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</si>
  <si>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</si>
  <si>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</si>
  <si>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</si>
  <si>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</si>
  <si>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</si>
  <si>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</si>
  <si>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</si>
  <si>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</si>
  <si>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</si>
  <si>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</si>
  <si>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</si>
  <si>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</si>
  <si>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</si>
  <si>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</si>
  <si>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</si>
  <si>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</si>
  <si>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</si>
  <si>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</si>
  <si>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</si>
  <si>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</si>
  <si>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</si>
  <si>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</si>
  <si>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</si>
  <si>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</si>
  <si>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</si>
  <si>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</si>
  <si>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</si>
  <si>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</si>
  <si>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</si>
  <si>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</si>
  <si>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</si>
  <si>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</si>
  <si>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</si>
  <si>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</si>
  <si>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</si>
  <si>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</si>
  <si>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</si>
  <si>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</si>
  <si>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</si>
  <si>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</si>
  <si>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</si>
  <si>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</si>
  <si>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</si>
  <si>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</si>
  <si>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</si>
  <si>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</si>
  <si>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</si>
  <si>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</si>
  <si>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</si>
  <si>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</si>
  <si>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</si>
  <si>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</si>
  <si>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</si>
  <si>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</si>
  <si>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</si>
  <si>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</si>
  <si>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</si>
  <si>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</si>
  <si>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</si>
  <si>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</si>
  <si>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</si>
  <si>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</si>
  <si>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</si>
  <si>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</si>
  <si>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</si>
  <si>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</si>
  <si>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</si>
  <si>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</si>
  <si>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</si>
  <si>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</si>
  <si>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</si>
  <si>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</si>
  <si>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</si>
  <si>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</si>
  <si>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</si>
  <si>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</si>
  <si>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</si>
  <si>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</si>
  <si>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</si>
  <si>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</si>
  <si>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</si>
  <si>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</si>
  <si>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</si>
  <si>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</si>
  <si>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</si>
  <si>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</si>
  <si>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</si>
  <si>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</si>
  <si>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</si>
  <si>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</si>
  <si>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</si>
  <si>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</si>
  <si>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</si>
  <si>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</si>
  <si>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</si>
  <si>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</si>
  <si>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</si>
  <si>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</si>
  <si>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</si>
  <si>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</si>
  <si>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</si>
  <si>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</si>
  <si>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</si>
  <si>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</si>
  <si>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</si>
  <si>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</si>
  <si>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</si>
  <si>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</si>
  <si>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</si>
  <si>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</si>
  <si>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REVENUE FOR THE 2nd QUARTER ENDED 31 DECEMBER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</si>
</sst>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showGridLines="0" tabSelected="1" zoomScalePageLayoutView="0" workbookViewId="0" topLeftCell="A1">
      <selection activeCell="F28" sqref="F28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19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20</v>
      </c>
      <c r="C9" s="39" t="s">
        <v>21</v>
      </c>
      <c r="D9" s="80">
        <v>27008021860</v>
      </c>
      <c r="E9" s="81">
        <v>5701779659</v>
      </c>
      <c r="F9" s="82">
        <f>$D9+$E9</f>
        <v>32709801519</v>
      </c>
      <c r="G9" s="80">
        <v>26937027866</v>
      </c>
      <c r="H9" s="81">
        <v>6654565739</v>
      </c>
      <c r="I9" s="83">
        <f>$G9+$H9</f>
        <v>33591593605</v>
      </c>
      <c r="J9" s="80">
        <v>7596004197</v>
      </c>
      <c r="K9" s="81">
        <v>764038204</v>
      </c>
      <c r="L9" s="81">
        <f>$J9+$K9</f>
        <v>8360042401</v>
      </c>
      <c r="M9" s="40">
        <f>IF($F9=0,0,$L9/$F9)</f>
        <v>0.255582180654442</v>
      </c>
      <c r="N9" s="108">
        <v>6517771866</v>
      </c>
      <c r="O9" s="109">
        <v>1365487932</v>
      </c>
      <c r="P9" s="110">
        <f>$N9+$O9</f>
        <v>7883259798</v>
      </c>
      <c r="Q9" s="40">
        <f>IF($F9=0,0,$P9/$F9)</f>
        <v>0.24100604197860648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14113776063</v>
      </c>
      <c r="AA9" s="81">
        <f>$K9+$O9</f>
        <v>2129526136</v>
      </c>
      <c r="AB9" s="81">
        <f>$Z9+$AA9</f>
        <v>16243302199</v>
      </c>
      <c r="AC9" s="40">
        <f>IF($F9=0,0,$AB9/$F9)</f>
        <v>0.4965882226330485</v>
      </c>
      <c r="AD9" s="80">
        <v>5540976978</v>
      </c>
      <c r="AE9" s="81">
        <v>1114599433</v>
      </c>
      <c r="AF9" s="81">
        <f>$AD9+$AE9</f>
        <v>6655576411</v>
      </c>
      <c r="AG9" s="40">
        <f>IF($AI9=0,0,$AK9/$AI9)</f>
        <v>0.48043977881178657</v>
      </c>
      <c r="AH9" s="40">
        <f>IF($AF9=0,0,(($P9/$AF9)-1))</f>
        <v>0.18445936327482415</v>
      </c>
      <c r="AI9" s="12">
        <v>31452896932</v>
      </c>
      <c r="AJ9" s="12">
        <v>34377598100</v>
      </c>
      <c r="AK9" s="12">
        <v>15111222845</v>
      </c>
      <c r="AL9" s="12"/>
    </row>
    <row r="10" spans="1:38" s="13" customFormat="1" ht="12.75">
      <c r="A10" s="29"/>
      <c r="B10" s="38" t="s">
        <v>22</v>
      </c>
      <c r="C10" s="39" t="s">
        <v>23</v>
      </c>
      <c r="D10" s="80">
        <v>15722615823</v>
      </c>
      <c r="E10" s="81">
        <v>2589747824</v>
      </c>
      <c r="F10" s="83">
        <f aca="true" t="shared" si="0" ref="F10:F18">$D10+$E10</f>
        <v>18312363647</v>
      </c>
      <c r="G10" s="80">
        <v>15722615823</v>
      </c>
      <c r="H10" s="81">
        <v>2589747824</v>
      </c>
      <c r="I10" s="83">
        <f aca="true" t="shared" si="1" ref="I10:I18">$G10+$H10</f>
        <v>18312363647</v>
      </c>
      <c r="J10" s="80">
        <v>4230609065</v>
      </c>
      <c r="K10" s="81">
        <v>360018298</v>
      </c>
      <c r="L10" s="81">
        <f aca="true" t="shared" si="2" ref="L10:L18">$J10+$K10</f>
        <v>4590627363</v>
      </c>
      <c r="M10" s="40">
        <f aca="true" t="shared" si="3" ref="M10:M18">IF($F10=0,0,$L10/$F10)</f>
        <v>0.25068458946598376</v>
      </c>
      <c r="N10" s="108">
        <v>3654406867</v>
      </c>
      <c r="O10" s="109">
        <v>494814255</v>
      </c>
      <c r="P10" s="110">
        <f aca="true" t="shared" si="4" ref="P10:P18">$N10+$O10</f>
        <v>4149221122</v>
      </c>
      <c r="Q10" s="40">
        <f aca="true" t="shared" si="5" ref="Q10:Q18">IF($F10=0,0,$P10/$F10)</f>
        <v>0.2265803149163511</v>
      </c>
      <c r="R10" s="108">
        <v>0</v>
      </c>
      <c r="S10" s="110">
        <v>0</v>
      </c>
      <c r="T10" s="110">
        <f aca="true" t="shared" si="6" ref="T10:T18">$R10+$S10</f>
        <v>0</v>
      </c>
      <c r="U10" s="40">
        <f aca="true" t="shared" si="7" ref="U10:U18">IF($I10=0,0,$T10/$I10)</f>
        <v>0</v>
      </c>
      <c r="V10" s="108">
        <v>0</v>
      </c>
      <c r="W10" s="110">
        <v>0</v>
      </c>
      <c r="X10" s="110">
        <f aca="true" t="shared" si="8" ref="X10:X18">$V10+$W10</f>
        <v>0</v>
      </c>
      <c r="Y10" s="40">
        <f aca="true" t="shared" si="9" ref="Y10:Y18">IF($I10=0,0,$X10/$I10)</f>
        <v>0</v>
      </c>
      <c r="Z10" s="80">
        <f aca="true" t="shared" si="10" ref="Z10:Z18">$J10+$N10</f>
        <v>7885015932</v>
      </c>
      <c r="AA10" s="81">
        <f aca="true" t="shared" si="11" ref="AA10:AA18">$K10+$O10</f>
        <v>854832553</v>
      </c>
      <c r="AB10" s="81">
        <f aca="true" t="shared" si="12" ref="AB10:AB18">$Z10+$AA10</f>
        <v>8739848485</v>
      </c>
      <c r="AC10" s="40">
        <f aca="true" t="shared" si="13" ref="AC10:AC18">IF($F10=0,0,$AB10/$F10)</f>
        <v>0.4772649043823349</v>
      </c>
      <c r="AD10" s="80">
        <v>3068700747</v>
      </c>
      <c r="AE10" s="81">
        <v>452177570</v>
      </c>
      <c r="AF10" s="81">
        <f aca="true" t="shared" si="14" ref="AF10:AF18">$AD10+$AE10</f>
        <v>3520878317</v>
      </c>
      <c r="AG10" s="40">
        <f aca="true" t="shared" si="15" ref="AG10:AG18">IF($AI10=0,0,$AK10/$AI10)</f>
        <v>0.5144842780774815</v>
      </c>
      <c r="AH10" s="40">
        <f aca="true" t="shared" si="16" ref="AH10:AH18">IF($AF10=0,0,(($P10/$AF10)-1))</f>
        <v>0.17846194853316777</v>
      </c>
      <c r="AI10" s="12">
        <v>15194842216</v>
      </c>
      <c r="AJ10" s="12">
        <v>16575199064</v>
      </c>
      <c r="AK10" s="12">
        <v>7817507428</v>
      </c>
      <c r="AL10" s="12"/>
    </row>
    <row r="11" spans="1:38" s="13" customFormat="1" ht="12.75">
      <c r="A11" s="29"/>
      <c r="B11" s="38" t="s">
        <v>24</v>
      </c>
      <c r="C11" s="39" t="s">
        <v>25</v>
      </c>
      <c r="D11" s="80">
        <v>101286674719</v>
      </c>
      <c r="E11" s="81">
        <v>16260676574</v>
      </c>
      <c r="F11" s="83">
        <f t="shared" si="0"/>
        <v>117547351293</v>
      </c>
      <c r="G11" s="80">
        <v>101237989493</v>
      </c>
      <c r="H11" s="81">
        <v>16269776575</v>
      </c>
      <c r="I11" s="83">
        <f t="shared" si="1"/>
        <v>117507766068</v>
      </c>
      <c r="J11" s="80">
        <v>25253439077</v>
      </c>
      <c r="K11" s="81">
        <v>1474858188</v>
      </c>
      <c r="L11" s="81">
        <f t="shared" si="2"/>
        <v>26728297265</v>
      </c>
      <c r="M11" s="40">
        <f t="shared" si="3"/>
        <v>0.22738323723157922</v>
      </c>
      <c r="N11" s="108">
        <v>24816202889</v>
      </c>
      <c r="O11" s="109">
        <v>3064928341</v>
      </c>
      <c r="P11" s="110">
        <f t="shared" si="4"/>
        <v>27881131230</v>
      </c>
      <c r="Q11" s="40">
        <f t="shared" si="5"/>
        <v>0.2371906378434946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50069641966</v>
      </c>
      <c r="AA11" s="81">
        <f t="shared" si="11"/>
        <v>4539786529</v>
      </c>
      <c r="AB11" s="81">
        <f t="shared" si="12"/>
        <v>54609428495</v>
      </c>
      <c r="AC11" s="40">
        <f t="shared" si="13"/>
        <v>0.4645738750750738</v>
      </c>
      <c r="AD11" s="80">
        <v>22364154619</v>
      </c>
      <c r="AE11" s="81">
        <v>1834212408</v>
      </c>
      <c r="AF11" s="81">
        <f t="shared" si="14"/>
        <v>24198367027</v>
      </c>
      <c r="AG11" s="40">
        <f t="shared" si="15"/>
        <v>0.460028429427565</v>
      </c>
      <c r="AH11" s="40">
        <f t="shared" si="16"/>
        <v>0.15219060851878363</v>
      </c>
      <c r="AI11" s="12">
        <v>106598202622</v>
      </c>
      <c r="AJ11" s="12">
        <v>107245498275</v>
      </c>
      <c r="AK11" s="12">
        <v>49038203732</v>
      </c>
      <c r="AL11" s="12"/>
    </row>
    <row r="12" spans="1:38" s="13" customFormat="1" ht="12.75">
      <c r="A12" s="29"/>
      <c r="B12" s="38" t="s">
        <v>26</v>
      </c>
      <c r="C12" s="39" t="s">
        <v>27</v>
      </c>
      <c r="D12" s="80">
        <v>50389862824</v>
      </c>
      <c r="E12" s="81">
        <v>11886116657</v>
      </c>
      <c r="F12" s="83">
        <f t="shared" si="0"/>
        <v>62275979481</v>
      </c>
      <c r="G12" s="80">
        <v>50534548391</v>
      </c>
      <c r="H12" s="81">
        <v>11983829423</v>
      </c>
      <c r="I12" s="83">
        <f t="shared" si="1"/>
        <v>62518377814</v>
      </c>
      <c r="J12" s="80">
        <v>13495520191</v>
      </c>
      <c r="K12" s="81">
        <v>1700974413</v>
      </c>
      <c r="L12" s="81">
        <f t="shared" si="2"/>
        <v>15196494604</v>
      </c>
      <c r="M12" s="40">
        <f t="shared" si="3"/>
        <v>0.24401855628198274</v>
      </c>
      <c r="N12" s="108">
        <v>12847172160</v>
      </c>
      <c r="O12" s="109">
        <v>2545669524</v>
      </c>
      <c r="P12" s="110">
        <f t="shared" si="4"/>
        <v>15392841684</v>
      </c>
      <c r="Q12" s="40">
        <f t="shared" si="5"/>
        <v>0.2471714104263307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26342692351</v>
      </c>
      <c r="AA12" s="81">
        <f t="shared" si="11"/>
        <v>4246643937</v>
      </c>
      <c r="AB12" s="81">
        <f t="shared" si="12"/>
        <v>30589336288</v>
      </c>
      <c r="AC12" s="40">
        <f t="shared" si="13"/>
        <v>0.49118996670831344</v>
      </c>
      <c r="AD12" s="80">
        <v>11339578079</v>
      </c>
      <c r="AE12" s="81">
        <v>1797001711</v>
      </c>
      <c r="AF12" s="81">
        <f t="shared" si="14"/>
        <v>13136579790</v>
      </c>
      <c r="AG12" s="40">
        <f t="shared" si="15"/>
        <v>0.4642918626650409</v>
      </c>
      <c r="AH12" s="40">
        <f t="shared" si="16"/>
        <v>0.17175413464298694</v>
      </c>
      <c r="AI12" s="12">
        <v>57028501092</v>
      </c>
      <c r="AJ12" s="12">
        <v>55537245194</v>
      </c>
      <c r="AK12" s="12">
        <v>26477868997</v>
      </c>
      <c r="AL12" s="12"/>
    </row>
    <row r="13" spans="1:38" s="13" customFormat="1" ht="12.75">
      <c r="A13" s="29"/>
      <c r="B13" s="38" t="s">
        <v>28</v>
      </c>
      <c r="C13" s="39" t="s">
        <v>29</v>
      </c>
      <c r="D13" s="80">
        <v>13632138080</v>
      </c>
      <c r="E13" s="81">
        <v>4891791867</v>
      </c>
      <c r="F13" s="83">
        <f t="shared" si="0"/>
        <v>18523929947</v>
      </c>
      <c r="G13" s="80">
        <v>13632138080</v>
      </c>
      <c r="H13" s="81">
        <v>4891791867</v>
      </c>
      <c r="I13" s="83">
        <f t="shared" si="1"/>
        <v>18523929947</v>
      </c>
      <c r="J13" s="80">
        <v>3916755574</v>
      </c>
      <c r="K13" s="81">
        <v>473651111</v>
      </c>
      <c r="L13" s="81">
        <f t="shared" si="2"/>
        <v>4390406685</v>
      </c>
      <c r="M13" s="40">
        <f t="shared" si="3"/>
        <v>0.2370127018166055</v>
      </c>
      <c r="N13" s="108">
        <v>3979760042</v>
      </c>
      <c r="O13" s="109">
        <v>872530349</v>
      </c>
      <c r="P13" s="110">
        <f t="shared" si="4"/>
        <v>4852290391</v>
      </c>
      <c r="Q13" s="40">
        <f t="shared" si="5"/>
        <v>0.26194713567170674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7896515616</v>
      </c>
      <c r="AA13" s="81">
        <f t="shared" si="11"/>
        <v>1346181460</v>
      </c>
      <c r="AB13" s="81">
        <f t="shared" si="12"/>
        <v>9242697076</v>
      </c>
      <c r="AC13" s="40">
        <f t="shared" si="13"/>
        <v>0.49895983748831224</v>
      </c>
      <c r="AD13" s="80">
        <v>3356825094</v>
      </c>
      <c r="AE13" s="81">
        <v>591994813</v>
      </c>
      <c r="AF13" s="81">
        <f t="shared" si="14"/>
        <v>3948819907</v>
      </c>
      <c r="AG13" s="40">
        <f t="shared" si="15"/>
        <v>0.4520008335666842</v>
      </c>
      <c r="AH13" s="40">
        <f t="shared" si="16"/>
        <v>0.2287950591006782</v>
      </c>
      <c r="AI13" s="12">
        <v>17116005559</v>
      </c>
      <c r="AJ13" s="12">
        <v>17758002661</v>
      </c>
      <c r="AK13" s="12">
        <v>7736448780</v>
      </c>
      <c r="AL13" s="12"/>
    </row>
    <row r="14" spans="1:38" s="13" customFormat="1" ht="12.75">
      <c r="A14" s="29"/>
      <c r="B14" s="38" t="s">
        <v>30</v>
      </c>
      <c r="C14" s="39" t="s">
        <v>31</v>
      </c>
      <c r="D14" s="80">
        <v>13289717685</v>
      </c>
      <c r="E14" s="81">
        <v>2981370184</v>
      </c>
      <c r="F14" s="83">
        <f t="shared" si="0"/>
        <v>16271087869</v>
      </c>
      <c r="G14" s="80">
        <v>13351140189</v>
      </c>
      <c r="H14" s="81">
        <v>3050957033</v>
      </c>
      <c r="I14" s="83">
        <f t="shared" si="1"/>
        <v>16402097222</v>
      </c>
      <c r="J14" s="80">
        <v>3515811641</v>
      </c>
      <c r="K14" s="81">
        <v>236649009</v>
      </c>
      <c r="L14" s="81">
        <f t="shared" si="2"/>
        <v>3752460650</v>
      </c>
      <c r="M14" s="40">
        <f t="shared" si="3"/>
        <v>0.23062137456397508</v>
      </c>
      <c r="N14" s="108">
        <v>3263991977</v>
      </c>
      <c r="O14" s="109">
        <v>499017394</v>
      </c>
      <c r="P14" s="110">
        <f t="shared" si="4"/>
        <v>3763009371</v>
      </c>
      <c r="Q14" s="40">
        <f t="shared" si="5"/>
        <v>0.23126968530293296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6779803618</v>
      </c>
      <c r="AA14" s="81">
        <f t="shared" si="11"/>
        <v>735666403</v>
      </c>
      <c r="AB14" s="81">
        <f t="shared" si="12"/>
        <v>7515470021</v>
      </c>
      <c r="AC14" s="40">
        <f t="shared" si="13"/>
        <v>0.46189105986690804</v>
      </c>
      <c r="AD14" s="80">
        <v>2985051202</v>
      </c>
      <c r="AE14" s="81">
        <v>337616616</v>
      </c>
      <c r="AF14" s="81">
        <f t="shared" si="14"/>
        <v>3322667818</v>
      </c>
      <c r="AG14" s="40">
        <f t="shared" si="15"/>
        <v>0.48038628731236926</v>
      </c>
      <c r="AH14" s="40">
        <f t="shared" si="16"/>
        <v>0.1325265049411568</v>
      </c>
      <c r="AI14" s="12">
        <v>14165486944</v>
      </c>
      <c r="AJ14" s="12">
        <v>14705221163</v>
      </c>
      <c r="AK14" s="12">
        <v>6804905681</v>
      </c>
      <c r="AL14" s="12"/>
    </row>
    <row r="15" spans="1:38" s="13" customFormat="1" ht="12.75">
      <c r="A15" s="29"/>
      <c r="B15" s="38" t="s">
        <v>32</v>
      </c>
      <c r="C15" s="39" t="s">
        <v>33</v>
      </c>
      <c r="D15" s="80">
        <v>12528014913</v>
      </c>
      <c r="E15" s="81">
        <v>3368513360</v>
      </c>
      <c r="F15" s="83">
        <f t="shared" si="0"/>
        <v>15896528273</v>
      </c>
      <c r="G15" s="80">
        <v>12528014913</v>
      </c>
      <c r="H15" s="81">
        <v>3368513360</v>
      </c>
      <c r="I15" s="83">
        <f t="shared" si="1"/>
        <v>15896528273</v>
      </c>
      <c r="J15" s="80">
        <v>3418185107</v>
      </c>
      <c r="K15" s="81">
        <v>480141236</v>
      </c>
      <c r="L15" s="81">
        <f t="shared" si="2"/>
        <v>3898326343</v>
      </c>
      <c r="M15" s="40">
        <f t="shared" si="3"/>
        <v>0.24523130309032604</v>
      </c>
      <c r="N15" s="108">
        <v>2812982691</v>
      </c>
      <c r="O15" s="109">
        <v>691121266</v>
      </c>
      <c r="P15" s="110">
        <f t="shared" si="4"/>
        <v>3504103957</v>
      </c>
      <c r="Q15" s="40">
        <f t="shared" si="5"/>
        <v>0.22043202747304672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6231167798</v>
      </c>
      <c r="AA15" s="81">
        <f t="shared" si="11"/>
        <v>1171262502</v>
      </c>
      <c r="AB15" s="81">
        <f t="shared" si="12"/>
        <v>7402430300</v>
      </c>
      <c r="AC15" s="40">
        <f t="shared" si="13"/>
        <v>0.4656633305633728</v>
      </c>
      <c r="AD15" s="80">
        <v>2630925327</v>
      </c>
      <c r="AE15" s="81">
        <v>611907543</v>
      </c>
      <c r="AF15" s="81">
        <f t="shared" si="14"/>
        <v>3242832870</v>
      </c>
      <c r="AG15" s="40">
        <f t="shared" si="15"/>
        <v>0.44916262190204836</v>
      </c>
      <c r="AH15" s="40">
        <f t="shared" si="16"/>
        <v>0.08056877966702003</v>
      </c>
      <c r="AI15" s="12">
        <v>15624033196</v>
      </c>
      <c r="AJ15" s="12">
        <v>15625968632</v>
      </c>
      <c r="AK15" s="12">
        <v>7017731715</v>
      </c>
      <c r="AL15" s="12"/>
    </row>
    <row r="16" spans="1:38" s="13" customFormat="1" ht="12.75">
      <c r="A16" s="29"/>
      <c r="B16" s="38" t="s">
        <v>34</v>
      </c>
      <c r="C16" s="39" t="s">
        <v>35</v>
      </c>
      <c r="D16" s="80">
        <v>5652164799</v>
      </c>
      <c r="E16" s="81">
        <v>1254732032</v>
      </c>
      <c r="F16" s="83">
        <f t="shared" si="0"/>
        <v>6906896831</v>
      </c>
      <c r="G16" s="80">
        <v>5652164799</v>
      </c>
      <c r="H16" s="81">
        <v>1254732032</v>
      </c>
      <c r="I16" s="83">
        <f t="shared" si="1"/>
        <v>6906896831</v>
      </c>
      <c r="J16" s="80">
        <v>1977535848</v>
      </c>
      <c r="K16" s="81">
        <v>166705801</v>
      </c>
      <c r="L16" s="81">
        <f t="shared" si="2"/>
        <v>2144241649</v>
      </c>
      <c r="M16" s="40">
        <f t="shared" si="3"/>
        <v>0.3104493525045966</v>
      </c>
      <c r="N16" s="108">
        <v>1076390567</v>
      </c>
      <c r="O16" s="109">
        <v>264488975</v>
      </c>
      <c r="P16" s="110">
        <f t="shared" si="4"/>
        <v>1340879542</v>
      </c>
      <c r="Q16" s="40">
        <f t="shared" si="5"/>
        <v>0.1941363212465798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3053926415</v>
      </c>
      <c r="AA16" s="81">
        <f t="shared" si="11"/>
        <v>431194776</v>
      </c>
      <c r="AB16" s="81">
        <f t="shared" si="12"/>
        <v>3485121191</v>
      </c>
      <c r="AC16" s="40">
        <f t="shared" si="13"/>
        <v>0.5045856737511764</v>
      </c>
      <c r="AD16" s="80">
        <v>1119210678</v>
      </c>
      <c r="AE16" s="81">
        <v>267726330</v>
      </c>
      <c r="AF16" s="81">
        <f t="shared" si="14"/>
        <v>1386937008</v>
      </c>
      <c r="AG16" s="40">
        <f t="shared" si="15"/>
        <v>0.5009362256686026</v>
      </c>
      <c r="AH16" s="40">
        <f t="shared" si="16"/>
        <v>-0.033208044586261365</v>
      </c>
      <c r="AI16" s="12">
        <v>6192244236</v>
      </c>
      <c r="AJ16" s="12">
        <v>6557966614</v>
      </c>
      <c r="AK16" s="12">
        <v>3101919456</v>
      </c>
      <c r="AL16" s="12"/>
    </row>
    <row r="17" spans="1:38" s="13" customFormat="1" ht="12.75">
      <c r="A17" s="29"/>
      <c r="B17" s="41" t="s">
        <v>36</v>
      </c>
      <c r="C17" s="39" t="s">
        <v>37</v>
      </c>
      <c r="D17" s="80">
        <v>51524730838</v>
      </c>
      <c r="E17" s="81">
        <v>7483037480</v>
      </c>
      <c r="F17" s="83">
        <f t="shared" si="0"/>
        <v>59007768318</v>
      </c>
      <c r="G17" s="80">
        <v>51687382650</v>
      </c>
      <c r="H17" s="81">
        <v>7834026760</v>
      </c>
      <c r="I17" s="83">
        <f t="shared" si="1"/>
        <v>59521409410</v>
      </c>
      <c r="J17" s="80">
        <v>13525928732</v>
      </c>
      <c r="K17" s="81">
        <v>755530808</v>
      </c>
      <c r="L17" s="81">
        <f t="shared" si="2"/>
        <v>14281459540</v>
      </c>
      <c r="M17" s="40">
        <f t="shared" si="3"/>
        <v>0.24202676947610502</v>
      </c>
      <c r="N17" s="108">
        <v>11685930781</v>
      </c>
      <c r="O17" s="109">
        <v>1519831744</v>
      </c>
      <c r="P17" s="110">
        <f t="shared" si="4"/>
        <v>13205762525</v>
      </c>
      <c r="Q17" s="40">
        <f t="shared" si="5"/>
        <v>0.22379701692550968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25211859513</v>
      </c>
      <c r="AA17" s="81">
        <f t="shared" si="11"/>
        <v>2275362552</v>
      </c>
      <c r="AB17" s="81">
        <f t="shared" si="12"/>
        <v>27487222065</v>
      </c>
      <c r="AC17" s="40">
        <f t="shared" si="13"/>
        <v>0.4658237864016147</v>
      </c>
      <c r="AD17" s="80">
        <v>11350293872</v>
      </c>
      <c r="AE17" s="81">
        <v>1644131923</v>
      </c>
      <c r="AF17" s="81">
        <f t="shared" si="14"/>
        <v>12994425795</v>
      </c>
      <c r="AG17" s="40">
        <f t="shared" si="15"/>
        <v>0.468795084496836</v>
      </c>
      <c r="AH17" s="40">
        <f t="shared" si="16"/>
        <v>0.016263645145545347</v>
      </c>
      <c r="AI17" s="12">
        <v>56874298372</v>
      </c>
      <c r="AJ17" s="12">
        <v>57914380464</v>
      </c>
      <c r="AK17" s="12">
        <v>26662391511</v>
      </c>
      <c r="AL17" s="12"/>
    </row>
    <row r="18" spans="1:38" s="13" customFormat="1" ht="12.75">
      <c r="A18" s="42"/>
      <c r="B18" s="43" t="s">
        <v>653</v>
      </c>
      <c r="C18" s="42"/>
      <c r="D18" s="84">
        <f>SUM(D9:D17)</f>
        <v>291033941541</v>
      </c>
      <c r="E18" s="85">
        <f>SUM(E9:E17)</f>
        <v>56417765637</v>
      </c>
      <c r="F18" s="86">
        <f t="shared" si="0"/>
        <v>347451707178</v>
      </c>
      <c r="G18" s="84">
        <f>SUM(G9:G17)</f>
        <v>291283022204</v>
      </c>
      <c r="H18" s="85">
        <f>SUM(H9:H17)</f>
        <v>57897940613</v>
      </c>
      <c r="I18" s="86">
        <f t="shared" si="1"/>
        <v>349180962817</v>
      </c>
      <c r="J18" s="84">
        <f>SUM(J9:J17)</f>
        <v>76929789432</v>
      </c>
      <c r="K18" s="85">
        <f>SUM(K9:K17)</f>
        <v>6412567068</v>
      </c>
      <c r="L18" s="85">
        <f t="shared" si="2"/>
        <v>83342356500</v>
      </c>
      <c r="M18" s="44">
        <f t="shared" si="3"/>
        <v>0.23986745432021606</v>
      </c>
      <c r="N18" s="111">
        <f>SUM(N9:N17)</f>
        <v>70654609840</v>
      </c>
      <c r="O18" s="112">
        <f>SUM(O9:O17)</f>
        <v>11317889780</v>
      </c>
      <c r="P18" s="113">
        <f t="shared" si="4"/>
        <v>81972499620</v>
      </c>
      <c r="Q18" s="44">
        <f t="shared" si="5"/>
        <v>0.23592487222405667</v>
      </c>
      <c r="R18" s="111">
        <f>SUM(R9:R17)</f>
        <v>0</v>
      </c>
      <c r="S18" s="113">
        <f>SUM(S9:S17)</f>
        <v>0</v>
      </c>
      <c r="T18" s="113">
        <f t="shared" si="6"/>
        <v>0</v>
      </c>
      <c r="U18" s="44">
        <f t="shared" si="7"/>
        <v>0</v>
      </c>
      <c r="V18" s="111">
        <f>SUM(V9:V17)</f>
        <v>0</v>
      </c>
      <c r="W18" s="113">
        <f>SUM(W9:W17)</f>
        <v>0</v>
      </c>
      <c r="X18" s="113">
        <f t="shared" si="8"/>
        <v>0</v>
      </c>
      <c r="Y18" s="44">
        <f t="shared" si="9"/>
        <v>0</v>
      </c>
      <c r="Z18" s="84">
        <f t="shared" si="10"/>
        <v>147584399272</v>
      </c>
      <c r="AA18" s="85">
        <f t="shared" si="11"/>
        <v>17730456848</v>
      </c>
      <c r="AB18" s="85">
        <f t="shared" si="12"/>
        <v>165314856120</v>
      </c>
      <c r="AC18" s="44">
        <f t="shared" si="13"/>
        <v>0.4757923265442727</v>
      </c>
      <c r="AD18" s="84">
        <f>SUM(AD9:AD17)</f>
        <v>63755716596</v>
      </c>
      <c r="AE18" s="85">
        <f>SUM(AE9:AE17)</f>
        <v>8651368347</v>
      </c>
      <c r="AF18" s="85">
        <f t="shared" si="14"/>
        <v>72407084943</v>
      </c>
      <c r="AG18" s="44">
        <f t="shared" si="15"/>
        <v>0.46766536065701136</v>
      </c>
      <c r="AH18" s="44">
        <f t="shared" si="16"/>
        <v>0.13210605957317645</v>
      </c>
      <c r="AI18" s="12">
        <f>SUM(AI9:AI17)</f>
        <v>320246511169</v>
      </c>
      <c r="AJ18" s="12">
        <f>SUM(AJ9:AJ17)</f>
        <v>326297080167</v>
      </c>
      <c r="AK18" s="12">
        <f>SUM(AK9:AK17)</f>
        <v>149768200145</v>
      </c>
      <c r="AL18" s="12"/>
    </row>
    <row r="19" spans="1:38" s="13" customFormat="1" ht="12.75" customHeight="1">
      <c r="A19" s="45"/>
      <c r="B19" s="46"/>
      <c r="C19" s="47"/>
      <c r="D19" s="87"/>
      <c r="E19" s="88"/>
      <c r="F19" s="89"/>
      <c r="G19" s="87"/>
      <c r="H19" s="88"/>
      <c r="I19" s="89"/>
      <c r="J19" s="90"/>
      <c r="K19" s="88"/>
      <c r="L19" s="89"/>
      <c r="M19" s="48"/>
      <c r="N19" s="90"/>
      <c r="O19" s="89"/>
      <c r="P19" s="88"/>
      <c r="Q19" s="48"/>
      <c r="R19" s="90"/>
      <c r="S19" s="88"/>
      <c r="T19" s="88"/>
      <c r="U19" s="48"/>
      <c r="V19" s="90"/>
      <c r="W19" s="88"/>
      <c r="X19" s="88"/>
      <c r="Y19" s="48"/>
      <c r="Z19" s="90"/>
      <c r="AA19" s="88"/>
      <c r="AB19" s="89"/>
      <c r="AC19" s="48"/>
      <c r="AD19" s="90"/>
      <c r="AE19" s="88"/>
      <c r="AF19" s="88"/>
      <c r="AG19" s="48"/>
      <c r="AH19" s="48"/>
      <c r="AI19" s="12"/>
      <c r="AJ19" s="12"/>
      <c r="AK19" s="12"/>
      <c r="AL19" s="12"/>
    </row>
    <row r="20" spans="1:38" s="13" customFormat="1" ht="12.75">
      <c r="A20" s="12"/>
      <c r="B20" s="49"/>
      <c r="C20" s="12"/>
      <c r="D20" s="91"/>
      <c r="E20" s="91"/>
      <c r="F20" s="91"/>
      <c r="G20" s="91"/>
      <c r="H20" s="91"/>
      <c r="I20" s="91"/>
      <c r="J20" s="91"/>
      <c r="K20" s="91"/>
      <c r="L20" s="91"/>
      <c r="M20" s="12"/>
      <c r="N20" s="91"/>
      <c r="O20" s="91"/>
      <c r="P20" s="91"/>
      <c r="Q20" s="12"/>
      <c r="R20" s="91"/>
      <c r="S20" s="91"/>
      <c r="T20" s="91"/>
      <c r="U20" s="12"/>
      <c r="V20" s="91"/>
      <c r="W20" s="91"/>
      <c r="X20" s="91"/>
      <c r="Y20" s="12"/>
      <c r="Z20" s="91"/>
      <c r="AA20" s="91"/>
      <c r="AB20" s="91"/>
      <c r="AC20" s="12"/>
      <c r="AD20" s="91"/>
      <c r="AE20" s="91"/>
      <c r="AF20" s="91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6">
      <selection activeCell="F28" sqref="F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34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484</v>
      </c>
      <c r="C9" s="39" t="s">
        <v>485</v>
      </c>
      <c r="D9" s="80">
        <v>181557410</v>
      </c>
      <c r="E9" s="81">
        <v>81858824</v>
      </c>
      <c r="F9" s="82">
        <f>$D9+$E9</f>
        <v>263416234</v>
      </c>
      <c r="G9" s="80">
        <v>181557410</v>
      </c>
      <c r="H9" s="81">
        <v>81858824</v>
      </c>
      <c r="I9" s="83">
        <f>$G9+$H9</f>
        <v>263416234</v>
      </c>
      <c r="J9" s="80">
        <v>83409868</v>
      </c>
      <c r="K9" s="81">
        <v>30148476</v>
      </c>
      <c r="L9" s="81">
        <f>$J9+$K9</f>
        <v>113558344</v>
      </c>
      <c r="M9" s="40">
        <f>IF($F9=0,0,$L9/$F9)</f>
        <v>0.4310985024560028</v>
      </c>
      <c r="N9" s="108">
        <v>67940327</v>
      </c>
      <c r="O9" s="109">
        <v>35374889</v>
      </c>
      <c r="P9" s="110">
        <f>$N9+$O9</f>
        <v>103315216</v>
      </c>
      <c r="Q9" s="40">
        <f>IF($F9=0,0,$P9/$F9)</f>
        <v>0.3922127897402102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151350195</v>
      </c>
      <c r="AA9" s="81">
        <f>$K9+$O9</f>
        <v>65523365</v>
      </c>
      <c r="AB9" s="81">
        <f>$Z9+$AA9</f>
        <v>216873560</v>
      </c>
      <c r="AC9" s="40">
        <f>IF($F9=0,0,$AB9/$F9)</f>
        <v>0.8233112921962129</v>
      </c>
      <c r="AD9" s="80">
        <v>65310175</v>
      </c>
      <c r="AE9" s="81">
        <v>36641036</v>
      </c>
      <c r="AF9" s="81">
        <f>$AD9+$AE9</f>
        <v>101951211</v>
      </c>
      <c r="AG9" s="40">
        <f>IF($AI9=0,0,$AK9/$AI9)</f>
        <v>1.0537967363333303</v>
      </c>
      <c r="AH9" s="40">
        <f>IF($AF9=0,0,(($P9/$AF9)-1))</f>
        <v>0.013378997528533443</v>
      </c>
      <c r="AI9" s="12">
        <v>227880441</v>
      </c>
      <c r="AJ9" s="12">
        <v>306499535</v>
      </c>
      <c r="AK9" s="12">
        <v>240139665</v>
      </c>
      <c r="AL9" s="12"/>
    </row>
    <row r="10" spans="1:38" s="13" customFormat="1" ht="12.75">
      <c r="A10" s="29" t="s">
        <v>96</v>
      </c>
      <c r="B10" s="63" t="s">
        <v>486</v>
      </c>
      <c r="C10" s="39" t="s">
        <v>487</v>
      </c>
      <c r="D10" s="80">
        <v>322107665</v>
      </c>
      <c r="E10" s="81">
        <v>142802687</v>
      </c>
      <c r="F10" s="83">
        <f aca="true" t="shared" si="0" ref="F10:F46">$D10+$E10</f>
        <v>464910352</v>
      </c>
      <c r="G10" s="80">
        <v>322107665</v>
      </c>
      <c r="H10" s="81">
        <v>142802687</v>
      </c>
      <c r="I10" s="83">
        <f aca="true" t="shared" si="1" ref="I10:I46">$G10+$H10</f>
        <v>464910352</v>
      </c>
      <c r="J10" s="80">
        <v>94286942</v>
      </c>
      <c r="K10" s="81">
        <v>11568469</v>
      </c>
      <c r="L10" s="81">
        <f aca="true" t="shared" si="2" ref="L10:L46">$J10+$K10</f>
        <v>105855411</v>
      </c>
      <c r="M10" s="40">
        <f aca="true" t="shared" si="3" ref="M10:M46">IF($F10=0,0,$L10/$F10)</f>
        <v>0.22768994182345073</v>
      </c>
      <c r="N10" s="108">
        <v>84441971</v>
      </c>
      <c r="O10" s="109">
        <v>25051320</v>
      </c>
      <c r="P10" s="110">
        <f aca="true" t="shared" si="4" ref="P10:P46">$N10+$O10</f>
        <v>109493291</v>
      </c>
      <c r="Q10" s="40">
        <f aca="true" t="shared" si="5" ref="Q10:Q46">IF($F10=0,0,$P10/$F10)</f>
        <v>0.23551484824756064</v>
      </c>
      <c r="R10" s="108">
        <v>0</v>
      </c>
      <c r="S10" s="110">
        <v>0</v>
      </c>
      <c r="T10" s="110">
        <f aca="true" t="shared" si="6" ref="T10:T46">$R10+$S10</f>
        <v>0</v>
      </c>
      <c r="U10" s="40">
        <f aca="true" t="shared" si="7" ref="U10:U46">IF($I10=0,0,$T10/$I10)</f>
        <v>0</v>
      </c>
      <c r="V10" s="108">
        <v>0</v>
      </c>
      <c r="W10" s="110">
        <v>0</v>
      </c>
      <c r="X10" s="110">
        <f aca="true" t="shared" si="8" ref="X10:X46">$V10+$W10</f>
        <v>0</v>
      </c>
      <c r="Y10" s="40">
        <f aca="true" t="shared" si="9" ref="Y10:Y46">IF($I10=0,0,$X10/$I10)</f>
        <v>0</v>
      </c>
      <c r="Z10" s="80">
        <f aca="true" t="shared" si="10" ref="Z10:Z46">$J10+$N10</f>
        <v>178728913</v>
      </c>
      <c r="AA10" s="81">
        <f aca="true" t="shared" si="11" ref="AA10:AA46">$K10+$O10</f>
        <v>36619789</v>
      </c>
      <c r="AB10" s="81">
        <f aca="true" t="shared" si="12" ref="AB10:AB46">$Z10+$AA10</f>
        <v>215348702</v>
      </c>
      <c r="AC10" s="40">
        <f aca="true" t="shared" si="13" ref="AC10:AC46">IF($F10=0,0,$AB10/$F10)</f>
        <v>0.46320479007101134</v>
      </c>
      <c r="AD10" s="80">
        <v>65784857</v>
      </c>
      <c r="AE10" s="81">
        <v>13898186</v>
      </c>
      <c r="AF10" s="81">
        <f aca="true" t="shared" si="14" ref="AF10:AF46">$AD10+$AE10</f>
        <v>79683043</v>
      </c>
      <c r="AG10" s="40">
        <f aca="true" t="shared" si="15" ref="AG10:AG46">IF($AI10=0,0,$AK10/$AI10)</f>
        <v>0.4186497818082942</v>
      </c>
      <c r="AH10" s="40">
        <f aca="true" t="shared" si="16" ref="AH10:AH46">IF($AF10=0,0,(($P10/$AF10)-1))</f>
        <v>0.37411031102313697</v>
      </c>
      <c r="AI10" s="12">
        <v>371209115</v>
      </c>
      <c r="AJ10" s="12">
        <v>442713901</v>
      </c>
      <c r="AK10" s="12">
        <v>155406615</v>
      </c>
      <c r="AL10" s="12"/>
    </row>
    <row r="11" spans="1:38" s="13" customFormat="1" ht="12.75">
      <c r="A11" s="29" t="s">
        <v>96</v>
      </c>
      <c r="B11" s="63" t="s">
        <v>488</v>
      </c>
      <c r="C11" s="39" t="s">
        <v>489</v>
      </c>
      <c r="D11" s="80">
        <v>345505011</v>
      </c>
      <c r="E11" s="81">
        <v>180030143</v>
      </c>
      <c r="F11" s="82">
        <f t="shared" si="0"/>
        <v>525535154</v>
      </c>
      <c r="G11" s="80">
        <v>345505011</v>
      </c>
      <c r="H11" s="81">
        <v>180030143</v>
      </c>
      <c r="I11" s="83">
        <f t="shared" si="1"/>
        <v>525535154</v>
      </c>
      <c r="J11" s="80">
        <v>63385461</v>
      </c>
      <c r="K11" s="81">
        <v>11395360</v>
      </c>
      <c r="L11" s="81">
        <f t="shared" si="2"/>
        <v>74780821</v>
      </c>
      <c r="M11" s="40">
        <f t="shared" si="3"/>
        <v>0.1422946123219761</v>
      </c>
      <c r="N11" s="108">
        <v>98748806</v>
      </c>
      <c r="O11" s="109">
        <v>28699539</v>
      </c>
      <c r="P11" s="110">
        <f t="shared" si="4"/>
        <v>127448345</v>
      </c>
      <c r="Q11" s="40">
        <f t="shared" si="5"/>
        <v>0.24251155042617759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162134267</v>
      </c>
      <c r="AA11" s="81">
        <f t="shared" si="11"/>
        <v>40094899</v>
      </c>
      <c r="AB11" s="81">
        <f t="shared" si="12"/>
        <v>202229166</v>
      </c>
      <c r="AC11" s="40">
        <f t="shared" si="13"/>
        <v>0.38480616274815366</v>
      </c>
      <c r="AD11" s="80">
        <v>73967764</v>
      </c>
      <c r="AE11" s="81">
        <v>22482008</v>
      </c>
      <c r="AF11" s="81">
        <f t="shared" si="14"/>
        <v>96449772</v>
      </c>
      <c r="AG11" s="40">
        <f t="shared" si="15"/>
        <v>0.4253457391982895</v>
      </c>
      <c r="AH11" s="40">
        <f t="shared" si="16"/>
        <v>0.32139602154787883</v>
      </c>
      <c r="AI11" s="12">
        <v>372986273</v>
      </c>
      <c r="AJ11" s="12">
        <v>483966095</v>
      </c>
      <c r="AK11" s="12">
        <v>158648122</v>
      </c>
      <c r="AL11" s="12"/>
    </row>
    <row r="12" spans="1:38" s="13" customFormat="1" ht="12.75">
      <c r="A12" s="29" t="s">
        <v>115</v>
      </c>
      <c r="B12" s="63" t="s">
        <v>490</v>
      </c>
      <c r="C12" s="39" t="s">
        <v>491</v>
      </c>
      <c r="D12" s="80">
        <v>79602000</v>
      </c>
      <c r="E12" s="81">
        <v>3107000</v>
      </c>
      <c r="F12" s="82">
        <f t="shared" si="0"/>
        <v>82709000</v>
      </c>
      <c r="G12" s="80">
        <v>79602000</v>
      </c>
      <c r="H12" s="81">
        <v>3107000</v>
      </c>
      <c r="I12" s="83">
        <f t="shared" si="1"/>
        <v>82709000</v>
      </c>
      <c r="J12" s="80">
        <v>28323527</v>
      </c>
      <c r="K12" s="81">
        <v>0</v>
      </c>
      <c r="L12" s="81">
        <f t="shared" si="2"/>
        <v>28323527</v>
      </c>
      <c r="M12" s="40">
        <f t="shared" si="3"/>
        <v>0.3424479439964212</v>
      </c>
      <c r="N12" s="108">
        <v>27448348</v>
      </c>
      <c r="O12" s="109">
        <v>206550</v>
      </c>
      <c r="P12" s="110">
        <f t="shared" si="4"/>
        <v>27654898</v>
      </c>
      <c r="Q12" s="40">
        <f t="shared" si="5"/>
        <v>0.3343638298129587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55771875</v>
      </c>
      <c r="AA12" s="81">
        <f t="shared" si="11"/>
        <v>206550</v>
      </c>
      <c r="AB12" s="81">
        <f t="shared" si="12"/>
        <v>55978425</v>
      </c>
      <c r="AC12" s="40">
        <f t="shared" si="13"/>
        <v>0.6768117738093798</v>
      </c>
      <c r="AD12" s="80">
        <v>20603907</v>
      </c>
      <c r="AE12" s="81">
        <v>48385</v>
      </c>
      <c r="AF12" s="81">
        <f t="shared" si="14"/>
        <v>20652292</v>
      </c>
      <c r="AG12" s="40">
        <f t="shared" si="15"/>
        <v>0.7297757277313363</v>
      </c>
      <c r="AH12" s="40">
        <f t="shared" si="16"/>
        <v>0.3390716149084083</v>
      </c>
      <c r="AI12" s="12">
        <v>64800700</v>
      </c>
      <c r="AJ12" s="12">
        <v>64800700</v>
      </c>
      <c r="AK12" s="12">
        <v>47289978</v>
      </c>
      <c r="AL12" s="12"/>
    </row>
    <row r="13" spans="1:38" s="59" customFormat="1" ht="12.75">
      <c r="A13" s="64"/>
      <c r="B13" s="65" t="s">
        <v>492</v>
      </c>
      <c r="C13" s="32"/>
      <c r="D13" s="84">
        <f>SUM(D9:D12)</f>
        <v>928772086</v>
      </c>
      <c r="E13" s="85">
        <f>SUM(E9:E12)</f>
        <v>407798654</v>
      </c>
      <c r="F13" s="93">
        <f t="shared" si="0"/>
        <v>1336570740</v>
      </c>
      <c r="G13" s="84">
        <f>SUM(G9:G12)</f>
        <v>928772086</v>
      </c>
      <c r="H13" s="85">
        <f>SUM(H9:H12)</f>
        <v>407798654</v>
      </c>
      <c r="I13" s="86">
        <f t="shared" si="1"/>
        <v>1336570740</v>
      </c>
      <c r="J13" s="84">
        <f>SUM(J9:J12)</f>
        <v>269405798</v>
      </c>
      <c r="K13" s="85">
        <f>SUM(K9:K12)</f>
        <v>53112305</v>
      </c>
      <c r="L13" s="85">
        <f t="shared" si="2"/>
        <v>322518103</v>
      </c>
      <c r="M13" s="44">
        <f t="shared" si="3"/>
        <v>0.2413026810687177</v>
      </c>
      <c r="N13" s="114">
        <f>SUM(N9:N12)</f>
        <v>278579452</v>
      </c>
      <c r="O13" s="115">
        <f>SUM(O9:O12)</f>
        <v>89332298</v>
      </c>
      <c r="P13" s="116">
        <f t="shared" si="4"/>
        <v>367911750</v>
      </c>
      <c r="Q13" s="44">
        <f t="shared" si="5"/>
        <v>0.27526545284090237</v>
      </c>
      <c r="R13" s="114">
        <f>SUM(R9:R12)</f>
        <v>0</v>
      </c>
      <c r="S13" s="116">
        <f>SUM(S9:S12)</f>
        <v>0</v>
      </c>
      <c r="T13" s="116">
        <f t="shared" si="6"/>
        <v>0</v>
      </c>
      <c r="U13" s="44">
        <f t="shared" si="7"/>
        <v>0</v>
      </c>
      <c r="V13" s="114">
        <f>SUM(V9:V12)</f>
        <v>0</v>
      </c>
      <c r="W13" s="116">
        <f>SUM(W9:W12)</f>
        <v>0</v>
      </c>
      <c r="X13" s="116">
        <f t="shared" si="8"/>
        <v>0</v>
      </c>
      <c r="Y13" s="44">
        <f t="shared" si="9"/>
        <v>0</v>
      </c>
      <c r="Z13" s="84">
        <f t="shared" si="10"/>
        <v>547985250</v>
      </c>
      <c r="AA13" s="85">
        <f t="shared" si="11"/>
        <v>142444603</v>
      </c>
      <c r="AB13" s="85">
        <f t="shared" si="12"/>
        <v>690429853</v>
      </c>
      <c r="AC13" s="44">
        <f t="shared" si="13"/>
        <v>0.5165681339096201</v>
      </c>
      <c r="AD13" s="84">
        <f>SUM(AD9:AD12)</f>
        <v>225666703</v>
      </c>
      <c r="AE13" s="85">
        <f>SUM(AE9:AE12)</f>
        <v>73069615</v>
      </c>
      <c r="AF13" s="85">
        <f t="shared" si="14"/>
        <v>298736318</v>
      </c>
      <c r="AG13" s="44">
        <f t="shared" si="15"/>
        <v>0.5800925791811419</v>
      </c>
      <c r="AH13" s="44">
        <f t="shared" si="16"/>
        <v>0.2315601680542907</v>
      </c>
      <c r="AI13" s="66">
        <f>SUM(AI9:AI12)</f>
        <v>1036876529</v>
      </c>
      <c r="AJ13" s="66">
        <f>SUM(AJ9:AJ12)</f>
        <v>1297980231</v>
      </c>
      <c r="AK13" s="66">
        <f>SUM(AK9:AK12)</f>
        <v>601484380</v>
      </c>
      <c r="AL13" s="66"/>
    </row>
    <row r="14" spans="1:38" s="13" customFormat="1" ht="12.75">
      <c r="A14" s="29" t="s">
        <v>96</v>
      </c>
      <c r="B14" s="63" t="s">
        <v>493</v>
      </c>
      <c r="C14" s="39" t="s">
        <v>494</v>
      </c>
      <c r="D14" s="80">
        <v>67673485</v>
      </c>
      <c r="E14" s="81">
        <v>19917000</v>
      </c>
      <c r="F14" s="82">
        <f t="shared" si="0"/>
        <v>87590485</v>
      </c>
      <c r="G14" s="80">
        <v>67673485</v>
      </c>
      <c r="H14" s="81">
        <v>19917000</v>
      </c>
      <c r="I14" s="83">
        <f t="shared" si="1"/>
        <v>87590485</v>
      </c>
      <c r="J14" s="80">
        <v>3010218</v>
      </c>
      <c r="K14" s="81">
        <v>17824</v>
      </c>
      <c r="L14" s="81">
        <f t="shared" si="2"/>
        <v>3028042</v>
      </c>
      <c r="M14" s="40">
        <f t="shared" si="3"/>
        <v>0.03457044449519831</v>
      </c>
      <c r="N14" s="108">
        <v>4297342</v>
      </c>
      <c r="O14" s="109">
        <v>28117</v>
      </c>
      <c r="P14" s="110">
        <f t="shared" si="4"/>
        <v>4325459</v>
      </c>
      <c r="Q14" s="40">
        <f t="shared" si="5"/>
        <v>0.04938274973588741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7307560</v>
      </c>
      <c r="AA14" s="81">
        <f t="shared" si="11"/>
        <v>45941</v>
      </c>
      <c r="AB14" s="81">
        <f t="shared" si="12"/>
        <v>7353501</v>
      </c>
      <c r="AC14" s="40">
        <f t="shared" si="13"/>
        <v>0.08395319423108571</v>
      </c>
      <c r="AD14" s="80">
        <v>9297283</v>
      </c>
      <c r="AE14" s="81">
        <v>404828</v>
      </c>
      <c r="AF14" s="81">
        <f t="shared" si="14"/>
        <v>9702111</v>
      </c>
      <c r="AG14" s="40">
        <f t="shared" si="15"/>
        <v>0.5015792950498189</v>
      </c>
      <c r="AH14" s="40">
        <f t="shared" si="16"/>
        <v>-0.5541734164863709</v>
      </c>
      <c r="AI14" s="12">
        <v>57679849</v>
      </c>
      <c r="AJ14" s="12">
        <v>66506909</v>
      </c>
      <c r="AK14" s="12">
        <v>28931018</v>
      </c>
      <c r="AL14" s="12"/>
    </row>
    <row r="15" spans="1:38" s="13" customFormat="1" ht="12.75">
      <c r="A15" s="29" t="s">
        <v>96</v>
      </c>
      <c r="B15" s="63" t="s">
        <v>495</v>
      </c>
      <c r="C15" s="39" t="s">
        <v>496</v>
      </c>
      <c r="D15" s="80">
        <v>241089061</v>
      </c>
      <c r="E15" s="81">
        <v>36014150</v>
      </c>
      <c r="F15" s="82">
        <f t="shared" si="0"/>
        <v>277103211</v>
      </c>
      <c r="G15" s="80">
        <v>241089061</v>
      </c>
      <c r="H15" s="81">
        <v>36014150</v>
      </c>
      <c r="I15" s="83">
        <f t="shared" si="1"/>
        <v>277103211</v>
      </c>
      <c r="J15" s="80">
        <v>71524077</v>
      </c>
      <c r="K15" s="81">
        <v>10005943</v>
      </c>
      <c r="L15" s="81">
        <f t="shared" si="2"/>
        <v>81530020</v>
      </c>
      <c r="M15" s="40">
        <f t="shared" si="3"/>
        <v>0.2942225739852578</v>
      </c>
      <c r="N15" s="108">
        <v>38070580</v>
      </c>
      <c r="O15" s="109">
        <v>14944070</v>
      </c>
      <c r="P15" s="110">
        <f t="shared" si="4"/>
        <v>53014650</v>
      </c>
      <c r="Q15" s="40">
        <f t="shared" si="5"/>
        <v>0.1913173427643897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109594657</v>
      </c>
      <c r="AA15" s="81">
        <f t="shared" si="11"/>
        <v>24950013</v>
      </c>
      <c r="AB15" s="81">
        <f t="shared" si="12"/>
        <v>134544670</v>
      </c>
      <c r="AC15" s="40">
        <f t="shared" si="13"/>
        <v>0.48553991674964747</v>
      </c>
      <c r="AD15" s="80">
        <v>29153254</v>
      </c>
      <c r="AE15" s="81">
        <v>4698963</v>
      </c>
      <c r="AF15" s="81">
        <f t="shared" si="14"/>
        <v>33852217</v>
      </c>
      <c r="AG15" s="40">
        <f t="shared" si="15"/>
        <v>0.38168021689240217</v>
      </c>
      <c r="AH15" s="40">
        <f t="shared" si="16"/>
        <v>0.5660613897163662</v>
      </c>
      <c r="AI15" s="12">
        <v>265494224</v>
      </c>
      <c r="AJ15" s="12">
        <v>251571940</v>
      </c>
      <c r="AK15" s="12">
        <v>101333893</v>
      </c>
      <c r="AL15" s="12"/>
    </row>
    <row r="16" spans="1:38" s="13" customFormat="1" ht="12.75">
      <c r="A16" s="29" t="s">
        <v>96</v>
      </c>
      <c r="B16" s="63" t="s">
        <v>497</v>
      </c>
      <c r="C16" s="39" t="s">
        <v>498</v>
      </c>
      <c r="D16" s="80">
        <v>44256000</v>
      </c>
      <c r="E16" s="81">
        <v>11095000</v>
      </c>
      <c r="F16" s="82">
        <f t="shared" si="0"/>
        <v>55351000</v>
      </c>
      <c r="G16" s="80">
        <v>44256000</v>
      </c>
      <c r="H16" s="81">
        <v>11095000</v>
      </c>
      <c r="I16" s="83">
        <f t="shared" si="1"/>
        <v>55351000</v>
      </c>
      <c r="J16" s="80">
        <v>20880447</v>
      </c>
      <c r="K16" s="81">
        <v>1722013</v>
      </c>
      <c r="L16" s="81">
        <f t="shared" si="2"/>
        <v>22602460</v>
      </c>
      <c r="M16" s="40">
        <f t="shared" si="3"/>
        <v>0.4083478166609456</v>
      </c>
      <c r="N16" s="108">
        <v>5511445</v>
      </c>
      <c r="O16" s="109">
        <v>816304</v>
      </c>
      <c r="P16" s="110">
        <f t="shared" si="4"/>
        <v>6327749</v>
      </c>
      <c r="Q16" s="40">
        <f t="shared" si="5"/>
        <v>0.11432040974869469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26391892</v>
      </c>
      <c r="AA16" s="81">
        <f t="shared" si="11"/>
        <v>2538317</v>
      </c>
      <c r="AB16" s="81">
        <f t="shared" si="12"/>
        <v>28930209</v>
      </c>
      <c r="AC16" s="40">
        <f t="shared" si="13"/>
        <v>0.5226682264096403</v>
      </c>
      <c r="AD16" s="80">
        <v>11600784</v>
      </c>
      <c r="AE16" s="81">
        <v>3565904</v>
      </c>
      <c r="AF16" s="81">
        <f t="shared" si="14"/>
        <v>15166688</v>
      </c>
      <c r="AG16" s="40">
        <f t="shared" si="15"/>
        <v>0.6562084090222643</v>
      </c>
      <c r="AH16" s="40">
        <f t="shared" si="16"/>
        <v>-0.5827863670697254</v>
      </c>
      <c r="AI16" s="12">
        <v>62608230</v>
      </c>
      <c r="AJ16" s="12">
        <v>58624000</v>
      </c>
      <c r="AK16" s="12">
        <v>41084047</v>
      </c>
      <c r="AL16" s="12"/>
    </row>
    <row r="17" spans="1:38" s="13" customFormat="1" ht="12.75">
      <c r="A17" s="29" t="s">
        <v>96</v>
      </c>
      <c r="B17" s="63" t="s">
        <v>499</v>
      </c>
      <c r="C17" s="39" t="s">
        <v>500</v>
      </c>
      <c r="D17" s="80">
        <v>67954448</v>
      </c>
      <c r="E17" s="81">
        <v>23544070</v>
      </c>
      <c r="F17" s="82">
        <f t="shared" si="0"/>
        <v>91498518</v>
      </c>
      <c r="G17" s="80">
        <v>67954448</v>
      </c>
      <c r="H17" s="81">
        <v>23544070</v>
      </c>
      <c r="I17" s="83">
        <f t="shared" si="1"/>
        <v>91498518</v>
      </c>
      <c r="J17" s="80">
        <v>15728394</v>
      </c>
      <c r="K17" s="81">
        <v>1278928</v>
      </c>
      <c r="L17" s="81">
        <f t="shared" si="2"/>
        <v>17007322</v>
      </c>
      <c r="M17" s="40">
        <f t="shared" si="3"/>
        <v>0.1858753821564629</v>
      </c>
      <c r="N17" s="108">
        <v>23477214</v>
      </c>
      <c r="O17" s="109">
        <v>12139215</v>
      </c>
      <c r="P17" s="110">
        <f t="shared" si="4"/>
        <v>35616429</v>
      </c>
      <c r="Q17" s="40">
        <f t="shared" si="5"/>
        <v>0.38925689484937886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39205608</v>
      </c>
      <c r="AA17" s="81">
        <f t="shared" si="11"/>
        <v>13418143</v>
      </c>
      <c r="AB17" s="81">
        <f t="shared" si="12"/>
        <v>52623751</v>
      </c>
      <c r="AC17" s="40">
        <f t="shared" si="13"/>
        <v>0.5751322770058418</v>
      </c>
      <c r="AD17" s="80">
        <v>8520977</v>
      </c>
      <c r="AE17" s="81">
        <v>7096837</v>
      </c>
      <c r="AF17" s="81">
        <f t="shared" si="14"/>
        <v>15617814</v>
      </c>
      <c r="AG17" s="40">
        <f t="shared" si="15"/>
        <v>0.36053215607896316</v>
      </c>
      <c r="AH17" s="40">
        <f t="shared" si="16"/>
        <v>1.280500267194884</v>
      </c>
      <c r="AI17" s="12">
        <v>94078790</v>
      </c>
      <c r="AJ17" s="12">
        <v>79705606</v>
      </c>
      <c r="AK17" s="12">
        <v>33918429</v>
      </c>
      <c r="AL17" s="12"/>
    </row>
    <row r="18" spans="1:38" s="13" customFormat="1" ht="12.75">
      <c r="A18" s="29" t="s">
        <v>96</v>
      </c>
      <c r="B18" s="63" t="s">
        <v>501</v>
      </c>
      <c r="C18" s="39" t="s">
        <v>502</v>
      </c>
      <c r="D18" s="80">
        <v>39695221</v>
      </c>
      <c r="E18" s="81">
        <v>11805000</v>
      </c>
      <c r="F18" s="82">
        <f t="shared" si="0"/>
        <v>51500221</v>
      </c>
      <c r="G18" s="80">
        <v>39695221</v>
      </c>
      <c r="H18" s="81">
        <v>11805000</v>
      </c>
      <c r="I18" s="83">
        <f t="shared" si="1"/>
        <v>51500221</v>
      </c>
      <c r="J18" s="80">
        <v>16978858</v>
      </c>
      <c r="K18" s="81">
        <v>216492</v>
      </c>
      <c r="L18" s="81">
        <f t="shared" si="2"/>
        <v>17195350</v>
      </c>
      <c r="M18" s="40">
        <f t="shared" si="3"/>
        <v>0.33388885845752003</v>
      </c>
      <c r="N18" s="108">
        <v>18104250</v>
      </c>
      <c r="O18" s="109">
        <v>5555540</v>
      </c>
      <c r="P18" s="110">
        <f t="shared" si="4"/>
        <v>23659790</v>
      </c>
      <c r="Q18" s="40">
        <f t="shared" si="5"/>
        <v>0.4594114266033926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35083108</v>
      </c>
      <c r="AA18" s="81">
        <f t="shared" si="11"/>
        <v>5772032</v>
      </c>
      <c r="AB18" s="81">
        <f t="shared" si="12"/>
        <v>40855140</v>
      </c>
      <c r="AC18" s="40">
        <f t="shared" si="13"/>
        <v>0.7933002850609127</v>
      </c>
      <c r="AD18" s="80">
        <v>10903338</v>
      </c>
      <c r="AE18" s="81">
        <v>6097830</v>
      </c>
      <c r="AF18" s="81">
        <f t="shared" si="14"/>
        <v>17001168</v>
      </c>
      <c r="AG18" s="40">
        <f t="shared" si="15"/>
        <v>0.6139083060759953</v>
      </c>
      <c r="AH18" s="40">
        <f t="shared" si="16"/>
        <v>0.3916567379370641</v>
      </c>
      <c r="AI18" s="12">
        <v>76893361</v>
      </c>
      <c r="AJ18" s="12">
        <v>76893361</v>
      </c>
      <c r="AK18" s="12">
        <v>47205473</v>
      </c>
      <c r="AL18" s="12"/>
    </row>
    <row r="19" spans="1:38" s="13" customFormat="1" ht="12.75">
      <c r="A19" s="29" t="s">
        <v>96</v>
      </c>
      <c r="B19" s="63" t="s">
        <v>503</v>
      </c>
      <c r="C19" s="39" t="s">
        <v>504</v>
      </c>
      <c r="D19" s="80">
        <v>64143170</v>
      </c>
      <c r="E19" s="81">
        <v>15803360</v>
      </c>
      <c r="F19" s="82">
        <f t="shared" si="0"/>
        <v>79946530</v>
      </c>
      <c r="G19" s="80">
        <v>64143170</v>
      </c>
      <c r="H19" s="81">
        <v>15803360</v>
      </c>
      <c r="I19" s="83">
        <f t="shared" si="1"/>
        <v>79946530</v>
      </c>
      <c r="J19" s="80">
        <v>11408798</v>
      </c>
      <c r="K19" s="81">
        <v>1262775</v>
      </c>
      <c r="L19" s="81">
        <f t="shared" si="2"/>
        <v>12671573</v>
      </c>
      <c r="M19" s="40">
        <f t="shared" si="3"/>
        <v>0.1585006003387514</v>
      </c>
      <c r="N19" s="108">
        <v>8871914</v>
      </c>
      <c r="O19" s="109">
        <v>1051428</v>
      </c>
      <c r="P19" s="110">
        <f t="shared" si="4"/>
        <v>9923342</v>
      </c>
      <c r="Q19" s="40">
        <f t="shared" si="5"/>
        <v>0.12412473687100616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20280712</v>
      </c>
      <c r="AA19" s="81">
        <f t="shared" si="11"/>
        <v>2314203</v>
      </c>
      <c r="AB19" s="81">
        <f t="shared" si="12"/>
        <v>22594915</v>
      </c>
      <c r="AC19" s="40">
        <f t="shared" si="13"/>
        <v>0.2826253372097576</v>
      </c>
      <c r="AD19" s="80">
        <v>9041895</v>
      </c>
      <c r="AE19" s="81">
        <v>585275</v>
      </c>
      <c r="AF19" s="81">
        <f t="shared" si="14"/>
        <v>9627170</v>
      </c>
      <c r="AG19" s="40">
        <f t="shared" si="15"/>
        <v>0.30418516493164127</v>
      </c>
      <c r="AH19" s="40">
        <f t="shared" si="16"/>
        <v>0.030764180958682497</v>
      </c>
      <c r="AI19" s="12">
        <v>65722380</v>
      </c>
      <c r="AJ19" s="12">
        <v>70529470</v>
      </c>
      <c r="AK19" s="12">
        <v>19991773</v>
      </c>
      <c r="AL19" s="12"/>
    </row>
    <row r="20" spans="1:38" s="13" customFormat="1" ht="12.75">
      <c r="A20" s="29" t="s">
        <v>115</v>
      </c>
      <c r="B20" s="63" t="s">
        <v>505</v>
      </c>
      <c r="C20" s="39" t="s">
        <v>506</v>
      </c>
      <c r="D20" s="80">
        <v>79176603</v>
      </c>
      <c r="E20" s="81">
        <v>3400000</v>
      </c>
      <c r="F20" s="82">
        <f t="shared" si="0"/>
        <v>82576603</v>
      </c>
      <c r="G20" s="80">
        <v>79176603</v>
      </c>
      <c r="H20" s="81">
        <v>3400000</v>
      </c>
      <c r="I20" s="83">
        <f t="shared" si="1"/>
        <v>82576603</v>
      </c>
      <c r="J20" s="80">
        <v>16384426</v>
      </c>
      <c r="K20" s="81">
        <v>102989</v>
      </c>
      <c r="L20" s="81">
        <f t="shared" si="2"/>
        <v>16487415</v>
      </c>
      <c r="M20" s="40">
        <f t="shared" si="3"/>
        <v>0.19966206408369694</v>
      </c>
      <c r="N20" s="108">
        <v>15947224</v>
      </c>
      <c r="O20" s="109">
        <v>105824</v>
      </c>
      <c r="P20" s="110">
        <f t="shared" si="4"/>
        <v>16053048</v>
      </c>
      <c r="Q20" s="40">
        <f t="shared" si="5"/>
        <v>0.19440189371800629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32331650</v>
      </c>
      <c r="AA20" s="81">
        <f t="shared" si="11"/>
        <v>208813</v>
      </c>
      <c r="AB20" s="81">
        <f t="shared" si="12"/>
        <v>32540463</v>
      </c>
      <c r="AC20" s="40">
        <f t="shared" si="13"/>
        <v>0.3940639578017032</v>
      </c>
      <c r="AD20" s="80">
        <v>11528331</v>
      </c>
      <c r="AE20" s="81">
        <v>362847</v>
      </c>
      <c r="AF20" s="81">
        <f t="shared" si="14"/>
        <v>11891178</v>
      </c>
      <c r="AG20" s="40">
        <f t="shared" si="15"/>
        <v>0.4148146342163232</v>
      </c>
      <c r="AH20" s="40">
        <f t="shared" si="16"/>
        <v>0.3499964427409967</v>
      </c>
      <c r="AI20" s="12">
        <v>76535646</v>
      </c>
      <c r="AJ20" s="12">
        <v>84928498</v>
      </c>
      <c r="AK20" s="12">
        <v>31748106</v>
      </c>
      <c r="AL20" s="12"/>
    </row>
    <row r="21" spans="1:38" s="59" customFormat="1" ht="12.75">
      <c r="A21" s="64"/>
      <c r="B21" s="65" t="s">
        <v>507</v>
      </c>
      <c r="C21" s="32"/>
      <c r="D21" s="84">
        <f>SUM(D14:D20)</f>
        <v>603987988</v>
      </c>
      <c r="E21" s="85">
        <f>SUM(E14:E20)</f>
        <v>121578580</v>
      </c>
      <c r="F21" s="86">
        <f t="shared" si="0"/>
        <v>725566568</v>
      </c>
      <c r="G21" s="84">
        <f>SUM(G14:G20)</f>
        <v>603987988</v>
      </c>
      <c r="H21" s="85">
        <f>SUM(H14:H20)</f>
        <v>121578580</v>
      </c>
      <c r="I21" s="86">
        <f t="shared" si="1"/>
        <v>725566568</v>
      </c>
      <c r="J21" s="84">
        <f>SUM(J14:J20)</f>
        <v>155915218</v>
      </c>
      <c r="K21" s="85">
        <f>SUM(K14:K20)</f>
        <v>14606964</v>
      </c>
      <c r="L21" s="85">
        <f t="shared" si="2"/>
        <v>170522182</v>
      </c>
      <c r="M21" s="44">
        <f t="shared" si="3"/>
        <v>0.23501934835564253</v>
      </c>
      <c r="N21" s="114">
        <f>SUM(N14:N20)</f>
        <v>114279969</v>
      </c>
      <c r="O21" s="115">
        <f>SUM(O14:O20)</f>
        <v>34640498</v>
      </c>
      <c r="P21" s="116">
        <f t="shared" si="4"/>
        <v>148920467</v>
      </c>
      <c r="Q21" s="44">
        <f t="shared" si="5"/>
        <v>0.20524714556583593</v>
      </c>
      <c r="R21" s="114">
        <f>SUM(R14:R20)</f>
        <v>0</v>
      </c>
      <c r="S21" s="116">
        <f>SUM(S14:S20)</f>
        <v>0</v>
      </c>
      <c r="T21" s="116">
        <f t="shared" si="6"/>
        <v>0</v>
      </c>
      <c r="U21" s="44">
        <f t="shared" si="7"/>
        <v>0</v>
      </c>
      <c r="V21" s="114">
        <f>SUM(V14:V20)</f>
        <v>0</v>
      </c>
      <c r="W21" s="116">
        <f>SUM(W14:W20)</f>
        <v>0</v>
      </c>
      <c r="X21" s="116">
        <f t="shared" si="8"/>
        <v>0</v>
      </c>
      <c r="Y21" s="44">
        <f t="shared" si="9"/>
        <v>0</v>
      </c>
      <c r="Z21" s="84">
        <f t="shared" si="10"/>
        <v>270195187</v>
      </c>
      <c r="AA21" s="85">
        <f t="shared" si="11"/>
        <v>49247462</v>
      </c>
      <c r="AB21" s="85">
        <f t="shared" si="12"/>
        <v>319442649</v>
      </c>
      <c r="AC21" s="44">
        <f t="shared" si="13"/>
        <v>0.4402664939214785</v>
      </c>
      <c r="AD21" s="84">
        <f>SUM(AD14:AD20)</f>
        <v>90045862</v>
      </c>
      <c r="AE21" s="85">
        <f>SUM(AE14:AE20)</f>
        <v>22812484</v>
      </c>
      <c r="AF21" s="85">
        <f t="shared" si="14"/>
        <v>112858346</v>
      </c>
      <c r="AG21" s="44">
        <f t="shared" si="15"/>
        <v>0.4352035874953191</v>
      </c>
      <c r="AH21" s="44">
        <f t="shared" si="16"/>
        <v>0.3195343745335413</v>
      </c>
      <c r="AI21" s="66">
        <f>SUM(AI14:AI20)</f>
        <v>699012480</v>
      </c>
      <c r="AJ21" s="66">
        <f>SUM(AJ14:AJ20)</f>
        <v>688759784</v>
      </c>
      <c r="AK21" s="66">
        <f>SUM(AK14:AK20)</f>
        <v>304212739</v>
      </c>
      <c r="AL21" s="66"/>
    </row>
    <row r="22" spans="1:38" s="13" customFormat="1" ht="12.75">
      <c r="A22" s="29" t="s">
        <v>96</v>
      </c>
      <c r="B22" s="63" t="s">
        <v>508</v>
      </c>
      <c r="C22" s="39" t="s">
        <v>509</v>
      </c>
      <c r="D22" s="80">
        <v>88969088</v>
      </c>
      <c r="E22" s="81">
        <v>10927000</v>
      </c>
      <c r="F22" s="82">
        <f t="shared" si="0"/>
        <v>99896088</v>
      </c>
      <c r="G22" s="80">
        <v>88969088</v>
      </c>
      <c r="H22" s="81">
        <v>10927000</v>
      </c>
      <c r="I22" s="83">
        <f t="shared" si="1"/>
        <v>99896088</v>
      </c>
      <c r="J22" s="80">
        <v>14795758</v>
      </c>
      <c r="K22" s="81">
        <v>136</v>
      </c>
      <c r="L22" s="81">
        <f t="shared" si="2"/>
        <v>14795894</v>
      </c>
      <c r="M22" s="40">
        <f t="shared" si="3"/>
        <v>0.14811284702159708</v>
      </c>
      <c r="N22" s="108">
        <v>12662628</v>
      </c>
      <c r="O22" s="109">
        <v>42000</v>
      </c>
      <c r="P22" s="110">
        <f t="shared" si="4"/>
        <v>12704628</v>
      </c>
      <c r="Q22" s="40">
        <f t="shared" si="5"/>
        <v>0.12717843365397852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27458386</v>
      </c>
      <c r="AA22" s="81">
        <f t="shared" si="11"/>
        <v>42136</v>
      </c>
      <c r="AB22" s="81">
        <f t="shared" si="12"/>
        <v>27500522</v>
      </c>
      <c r="AC22" s="40">
        <f t="shared" si="13"/>
        <v>0.2752912806755756</v>
      </c>
      <c r="AD22" s="80">
        <v>17247231</v>
      </c>
      <c r="AE22" s="81">
        <v>161851</v>
      </c>
      <c r="AF22" s="81">
        <f t="shared" si="14"/>
        <v>17409082</v>
      </c>
      <c r="AG22" s="40">
        <f t="shared" si="15"/>
        <v>0.43873447731100895</v>
      </c>
      <c r="AH22" s="40">
        <f t="shared" si="16"/>
        <v>-0.2702298719714228</v>
      </c>
      <c r="AI22" s="12">
        <v>82706917</v>
      </c>
      <c r="AJ22" s="12">
        <v>82706917</v>
      </c>
      <c r="AK22" s="12">
        <v>36286376</v>
      </c>
      <c r="AL22" s="12"/>
    </row>
    <row r="23" spans="1:38" s="13" customFormat="1" ht="12.75">
      <c r="A23" s="29" t="s">
        <v>96</v>
      </c>
      <c r="B23" s="63" t="s">
        <v>510</v>
      </c>
      <c r="C23" s="39" t="s">
        <v>511</v>
      </c>
      <c r="D23" s="80">
        <v>147529745</v>
      </c>
      <c r="E23" s="81">
        <v>71016939</v>
      </c>
      <c r="F23" s="82">
        <f t="shared" si="0"/>
        <v>218546684</v>
      </c>
      <c r="G23" s="80">
        <v>147529745</v>
      </c>
      <c r="H23" s="81">
        <v>71016939</v>
      </c>
      <c r="I23" s="83">
        <f t="shared" si="1"/>
        <v>218546684</v>
      </c>
      <c r="J23" s="80">
        <v>31081386</v>
      </c>
      <c r="K23" s="81">
        <v>8294662</v>
      </c>
      <c r="L23" s="81">
        <f t="shared" si="2"/>
        <v>39376048</v>
      </c>
      <c r="M23" s="40">
        <f t="shared" si="3"/>
        <v>0.18017225097773618</v>
      </c>
      <c r="N23" s="108">
        <v>15213292</v>
      </c>
      <c r="O23" s="109">
        <v>9701453</v>
      </c>
      <c r="P23" s="110">
        <f t="shared" si="4"/>
        <v>24914745</v>
      </c>
      <c r="Q23" s="40">
        <f t="shared" si="5"/>
        <v>0.11400193562305434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46294678</v>
      </c>
      <c r="AA23" s="81">
        <f t="shared" si="11"/>
        <v>17996115</v>
      </c>
      <c r="AB23" s="81">
        <f t="shared" si="12"/>
        <v>64290793</v>
      </c>
      <c r="AC23" s="40">
        <f t="shared" si="13"/>
        <v>0.29417418660079053</v>
      </c>
      <c r="AD23" s="80">
        <v>16172230</v>
      </c>
      <c r="AE23" s="81">
        <v>8979984</v>
      </c>
      <c r="AF23" s="81">
        <f t="shared" si="14"/>
        <v>25152214</v>
      </c>
      <c r="AG23" s="40">
        <f t="shared" si="15"/>
        <v>0.2990441409839756</v>
      </c>
      <c r="AH23" s="40">
        <f t="shared" si="16"/>
        <v>-0.009441276223238204</v>
      </c>
      <c r="AI23" s="12">
        <v>203565376</v>
      </c>
      <c r="AJ23" s="12">
        <v>140675810</v>
      </c>
      <c r="AK23" s="12">
        <v>60875033</v>
      </c>
      <c r="AL23" s="12"/>
    </row>
    <row r="24" spans="1:38" s="13" customFormat="1" ht="12.75">
      <c r="A24" s="29" t="s">
        <v>96</v>
      </c>
      <c r="B24" s="63" t="s">
        <v>512</v>
      </c>
      <c r="C24" s="39" t="s">
        <v>513</v>
      </c>
      <c r="D24" s="80">
        <v>222753672</v>
      </c>
      <c r="E24" s="81">
        <v>44038631</v>
      </c>
      <c r="F24" s="82">
        <f t="shared" si="0"/>
        <v>266792303</v>
      </c>
      <c r="G24" s="80">
        <v>222753672</v>
      </c>
      <c r="H24" s="81">
        <v>44038631</v>
      </c>
      <c r="I24" s="83">
        <f t="shared" si="1"/>
        <v>266792303</v>
      </c>
      <c r="J24" s="80">
        <v>56541762</v>
      </c>
      <c r="K24" s="81">
        <v>2039798</v>
      </c>
      <c r="L24" s="81">
        <f t="shared" si="2"/>
        <v>58581560</v>
      </c>
      <c r="M24" s="40">
        <f t="shared" si="3"/>
        <v>0.21957739912759028</v>
      </c>
      <c r="N24" s="108">
        <v>37434991</v>
      </c>
      <c r="O24" s="109">
        <v>2181621</v>
      </c>
      <c r="P24" s="110">
        <f t="shared" si="4"/>
        <v>39616612</v>
      </c>
      <c r="Q24" s="40">
        <f t="shared" si="5"/>
        <v>0.14849233487819175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93976753</v>
      </c>
      <c r="AA24" s="81">
        <f t="shared" si="11"/>
        <v>4221419</v>
      </c>
      <c r="AB24" s="81">
        <f t="shared" si="12"/>
        <v>98198172</v>
      </c>
      <c r="AC24" s="40">
        <f t="shared" si="13"/>
        <v>0.368069734005782</v>
      </c>
      <c r="AD24" s="80">
        <v>40756812</v>
      </c>
      <c r="AE24" s="81">
        <v>3182085</v>
      </c>
      <c r="AF24" s="81">
        <f t="shared" si="14"/>
        <v>43938897</v>
      </c>
      <c r="AG24" s="40">
        <f t="shared" si="15"/>
        <v>0.38398120591637097</v>
      </c>
      <c r="AH24" s="40">
        <f t="shared" si="16"/>
        <v>-0.09837035736240718</v>
      </c>
      <c r="AI24" s="12">
        <v>205919271</v>
      </c>
      <c r="AJ24" s="12">
        <v>198036250</v>
      </c>
      <c r="AK24" s="12">
        <v>79069130</v>
      </c>
      <c r="AL24" s="12"/>
    </row>
    <row r="25" spans="1:38" s="13" customFormat="1" ht="12.75">
      <c r="A25" s="29" t="s">
        <v>96</v>
      </c>
      <c r="B25" s="63" t="s">
        <v>514</v>
      </c>
      <c r="C25" s="39" t="s">
        <v>515</v>
      </c>
      <c r="D25" s="80">
        <v>52274632</v>
      </c>
      <c r="E25" s="81">
        <v>9089000</v>
      </c>
      <c r="F25" s="82">
        <f t="shared" si="0"/>
        <v>61363632</v>
      </c>
      <c r="G25" s="80">
        <v>52274632</v>
      </c>
      <c r="H25" s="81">
        <v>9089000</v>
      </c>
      <c r="I25" s="83">
        <f t="shared" si="1"/>
        <v>61363632</v>
      </c>
      <c r="J25" s="80">
        <v>10328824</v>
      </c>
      <c r="K25" s="81">
        <v>39670</v>
      </c>
      <c r="L25" s="81">
        <f t="shared" si="2"/>
        <v>10368494</v>
      </c>
      <c r="M25" s="40">
        <f t="shared" si="3"/>
        <v>0.16896806238587703</v>
      </c>
      <c r="N25" s="108">
        <v>13115411</v>
      </c>
      <c r="O25" s="109">
        <v>408295</v>
      </c>
      <c r="P25" s="110">
        <f t="shared" si="4"/>
        <v>13523706</v>
      </c>
      <c r="Q25" s="40">
        <f t="shared" si="5"/>
        <v>0.2203863356719172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23444235</v>
      </c>
      <c r="AA25" s="81">
        <f t="shared" si="11"/>
        <v>447965</v>
      </c>
      <c r="AB25" s="81">
        <f t="shared" si="12"/>
        <v>23892200</v>
      </c>
      <c r="AC25" s="40">
        <f t="shared" si="13"/>
        <v>0.38935439805779426</v>
      </c>
      <c r="AD25" s="80">
        <v>9153393</v>
      </c>
      <c r="AE25" s="81">
        <v>0</v>
      </c>
      <c r="AF25" s="81">
        <f t="shared" si="14"/>
        <v>9153393</v>
      </c>
      <c r="AG25" s="40">
        <f t="shared" si="15"/>
        <v>0.3945415346979845</v>
      </c>
      <c r="AH25" s="40">
        <f t="shared" si="16"/>
        <v>0.47745278717957373</v>
      </c>
      <c r="AI25" s="12">
        <v>58851084</v>
      </c>
      <c r="AJ25" s="12">
        <v>71751084</v>
      </c>
      <c r="AK25" s="12">
        <v>23219197</v>
      </c>
      <c r="AL25" s="12"/>
    </row>
    <row r="26" spans="1:38" s="13" customFormat="1" ht="12.75">
      <c r="A26" s="29" t="s">
        <v>96</v>
      </c>
      <c r="B26" s="63" t="s">
        <v>516</v>
      </c>
      <c r="C26" s="39" t="s">
        <v>517</v>
      </c>
      <c r="D26" s="80">
        <v>48925800</v>
      </c>
      <c r="E26" s="81">
        <v>12639000</v>
      </c>
      <c r="F26" s="82">
        <f t="shared" si="0"/>
        <v>61564800</v>
      </c>
      <c r="G26" s="80">
        <v>48925800</v>
      </c>
      <c r="H26" s="81">
        <v>12639000</v>
      </c>
      <c r="I26" s="83">
        <f t="shared" si="1"/>
        <v>61564800</v>
      </c>
      <c r="J26" s="80">
        <v>14101404</v>
      </c>
      <c r="K26" s="81">
        <v>4542129</v>
      </c>
      <c r="L26" s="81">
        <f t="shared" si="2"/>
        <v>18643533</v>
      </c>
      <c r="M26" s="40">
        <f t="shared" si="3"/>
        <v>0.3028278009511929</v>
      </c>
      <c r="N26" s="108">
        <v>13395914</v>
      </c>
      <c r="O26" s="109">
        <v>2180980</v>
      </c>
      <c r="P26" s="110">
        <f t="shared" si="4"/>
        <v>15576894</v>
      </c>
      <c r="Q26" s="40">
        <f t="shared" si="5"/>
        <v>0.2530162365507563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27497318</v>
      </c>
      <c r="AA26" s="81">
        <f t="shared" si="11"/>
        <v>6723109</v>
      </c>
      <c r="AB26" s="81">
        <f t="shared" si="12"/>
        <v>34220427</v>
      </c>
      <c r="AC26" s="40">
        <f t="shared" si="13"/>
        <v>0.5558440375019492</v>
      </c>
      <c r="AD26" s="80">
        <v>12964428</v>
      </c>
      <c r="AE26" s="81">
        <v>0</v>
      </c>
      <c r="AF26" s="81">
        <f t="shared" si="14"/>
        <v>12964428</v>
      </c>
      <c r="AG26" s="40">
        <f t="shared" si="15"/>
        <v>0.5016936224681876</v>
      </c>
      <c r="AH26" s="40">
        <f t="shared" si="16"/>
        <v>0.20151031730825308</v>
      </c>
      <c r="AI26" s="12">
        <v>53124000</v>
      </c>
      <c r="AJ26" s="12">
        <v>53124000</v>
      </c>
      <c r="AK26" s="12">
        <v>26651972</v>
      </c>
      <c r="AL26" s="12"/>
    </row>
    <row r="27" spans="1:38" s="13" customFormat="1" ht="12.75">
      <c r="A27" s="29" t="s">
        <v>96</v>
      </c>
      <c r="B27" s="63" t="s">
        <v>518</v>
      </c>
      <c r="C27" s="39" t="s">
        <v>519</v>
      </c>
      <c r="D27" s="80">
        <v>76252286</v>
      </c>
      <c r="E27" s="81">
        <v>31372900</v>
      </c>
      <c r="F27" s="82">
        <f t="shared" si="0"/>
        <v>107625186</v>
      </c>
      <c r="G27" s="80">
        <v>76252286</v>
      </c>
      <c r="H27" s="81">
        <v>31372900</v>
      </c>
      <c r="I27" s="83">
        <f t="shared" si="1"/>
        <v>107625186</v>
      </c>
      <c r="J27" s="80">
        <v>14958346</v>
      </c>
      <c r="K27" s="81">
        <v>2207817</v>
      </c>
      <c r="L27" s="81">
        <f t="shared" si="2"/>
        <v>17166163</v>
      </c>
      <c r="M27" s="40">
        <f t="shared" si="3"/>
        <v>0.15949949670702543</v>
      </c>
      <c r="N27" s="108">
        <v>8197176</v>
      </c>
      <c r="O27" s="109">
        <v>1798951</v>
      </c>
      <c r="P27" s="110">
        <f t="shared" si="4"/>
        <v>9996127</v>
      </c>
      <c r="Q27" s="40">
        <f t="shared" si="5"/>
        <v>0.0928790682879749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23155522</v>
      </c>
      <c r="AA27" s="81">
        <f t="shared" si="11"/>
        <v>4006768</v>
      </c>
      <c r="AB27" s="81">
        <f t="shared" si="12"/>
        <v>27162290</v>
      </c>
      <c r="AC27" s="40">
        <f t="shared" si="13"/>
        <v>0.25237856499500033</v>
      </c>
      <c r="AD27" s="80">
        <v>5347582</v>
      </c>
      <c r="AE27" s="81">
        <v>12787985</v>
      </c>
      <c r="AF27" s="81">
        <f t="shared" si="14"/>
        <v>18135567</v>
      </c>
      <c r="AG27" s="40">
        <f t="shared" si="15"/>
        <v>0.298934715504743</v>
      </c>
      <c r="AH27" s="40">
        <f t="shared" si="16"/>
        <v>-0.448810891878925</v>
      </c>
      <c r="AI27" s="12">
        <v>129536852</v>
      </c>
      <c r="AJ27" s="12">
        <v>107518206</v>
      </c>
      <c r="AK27" s="12">
        <v>38723062</v>
      </c>
      <c r="AL27" s="12"/>
    </row>
    <row r="28" spans="1:38" s="13" customFormat="1" ht="12.75">
      <c r="A28" s="29" t="s">
        <v>96</v>
      </c>
      <c r="B28" s="63" t="s">
        <v>520</v>
      </c>
      <c r="C28" s="39" t="s">
        <v>521</v>
      </c>
      <c r="D28" s="80">
        <v>91697000</v>
      </c>
      <c r="E28" s="81">
        <v>23035000</v>
      </c>
      <c r="F28" s="82">
        <f t="shared" si="0"/>
        <v>114732000</v>
      </c>
      <c r="G28" s="80">
        <v>91697000</v>
      </c>
      <c r="H28" s="81">
        <v>23035000</v>
      </c>
      <c r="I28" s="83">
        <f t="shared" si="1"/>
        <v>114732000</v>
      </c>
      <c r="J28" s="80">
        <v>33647629</v>
      </c>
      <c r="K28" s="81">
        <v>1543516</v>
      </c>
      <c r="L28" s="81">
        <f t="shared" si="2"/>
        <v>35191145</v>
      </c>
      <c r="M28" s="40">
        <f t="shared" si="3"/>
        <v>0.30672475856779274</v>
      </c>
      <c r="N28" s="108">
        <v>10046303</v>
      </c>
      <c r="O28" s="109">
        <v>4557325</v>
      </c>
      <c r="P28" s="110">
        <f t="shared" si="4"/>
        <v>14603628</v>
      </c>
      <c r="Q28" s="40">
        <f t="shared" si="5"/>
        <v>0.12728469825332078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43693932</v>
      </c>
      <c r="AA28" s="81">
        <f t="shared" si="11"/>
        <v>6100841</v>
      </c>
      <c r="AB28" s="81">
        <f t="shared" si="12"/>
        <v>49794773</v>
      </c>
      <c r="AC28" s="40">
        <f t="shared" si="13"/>
        <v>0.4340094568211135</v>
      </c>
      <c r="AD28" s="80">
        <v>16252856</v>
      </c>
      <c r="AE28" s="81">
        <v>669719</v>
      </c>
      <c r="AF28" s="81">
        <f t="shared" si="14"/>
        <v>16922575</v>
      </c>
      <c r="AG28" s="40">
        <f t="shared" si="15"/>
        <v>0.3622958937085669</v>
      </c>
      <c r="AH28" s="40">
        <f t="shared" si="16"/>
        <v>-0.13703275063044484</v>
      </c>
      <c r="AI28" s="12">
        <v>101433424</v>
      </c>
      <c r="AJ28" s="12">
        <v>101433424</v>
      </c>
      <c r="AK28" s="12">
        <v>36748913</v>
      </c>
      <c r="AL28" s="12"/>
    </row>
    <row r="29" spans="1:38" s="13" customFormat="1" ht="12.75">
      <c r="A29" s="29" t="s">
        <v>96</v>
      </c>
      <c r="B29" s="63" t="s">
        <v>522</v>
      </c>
      <c r="C29" s="39" t="s">
        <v>523</v>
      </c>
      <c r="D29" s="80">
        <v>141960000</v>
      </c>
      <c r="E29" s="81">
        <v>26515000</v>
      </c>
      <c r="F29" s="82">
        <f t="shared" si="0"/>
        <v>168475000</v>
      </c>
      <c r="G29" s="80">
        <v>141960000</v>
      </c>
      <c r="H29" s="81">
        <v>26515000</v>
      </c>
      <c r="I29" s="83">
        <f t="shared" si="1"/>
        <v>168475000</v>
      </c>
      <c r="J29" s="80">
        <v>43678309</v>
      </c>
      <c r="K29" s="81">
        <v>5423135</v>
      </c>
      <c r="L29" s="81">
        <f t="shared" si="2"/>
        <v>49101444</v>
      </c>
      <c r="M29" s="40">
        <f t="shared" si="3"/>
        <v>0.29144646980264133</v>
      </c>
      <c r="N29" s="108">
        <v>31456786</v>
      </c>
      <c r="O29" s="109">
        <v>4377813</v>
      </c>
      <c r="P29" s="110">
        <f t="shared" si="4"/>
        <v>35834599</v>
      </c>
      <c r="Q29" s="40">
        <f t="shared" si="5"/>
        <v>0.21269980115744175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75135095</v>
      </c>
      <c r="AA29" s="81">
        <f t="shared" si="11"/>
        <v>9800948</v>
      </c>
      <c r="AB29" s="81">
        <f t="shared" si="12"/>
        <v>84936043</v>
      </c>
      <c r="AC29" s="40">
        <f t="shared" si="13"/>
        <v>0.5041462709600831</v>
      </c>
      <c r="AD29" s="80">
        <v>16666158</v>
      </c>
      <c r="AE29" s="81">
        <v>0</v>
      </c>
      <c r="AF29" s="81">
        <f t="shared" si="14"/>
        <v>16666158</v>
      </c>
      <c r="AG29" s="40">
        <f t="shared" si="15"/>
        <v>2.441536331883375</v>
      </c>
      <c r="AH29" s="40">
        <f t="shared" si="16"/>
        <v>1.1501415623204818</v>
      </c>
      <c r="AI29" s="12">
        <v>27303085</v>
      </c>
      <c r="AJ29" s="12">
        <v>27303085</v>
      </c>
      <c r="AK29" s="12">
        <v>66661474</v>
      </c>
      <c r="AL29" s="12"/>
    </row>
    <row r="30" spans="1:38" s="13" customFormat="1" ht="12.75">
      <c r="A30" s="29" t="s">
        <v>115</v>
      </c>
      <c r="B30" s="63" t="s">
        <v>524</v>
      </c>
      <c r="C30" s="39" t="s">
        <v>525</v>
      </c>
      <c r="D30" s="80">
        <v>38073000</v>
      </c>
      <c r="E30" s="81">
        <v>350000</v>
      </c>
      <c r="F30" s="82">
        <f t="shared" si="0"/>
        <v>38423000</v>
      </c>
      <c r="G30" s="80">
        <v>38073000</v>
      </c>
      <c r="H30" s="81">
        <v>350000</v>
      </c>
      <c r="I30" s="83">
        <f t="shared" si="1"/>
        <v>38423000</v>
      </c>
      <c r="J30" s="80">
        <v>11830234</v>
      </c>
      <c r="K30" s="81">
        <v>412</v>
      </c>
      <c r="L30" s="81">
        <f t="shared" si="2"/>
        <v>11830646</v>
      </c>
      <c r="M30" s="40">
        <f t="shared" si="3"/>
        <v>0.30790531712776203</v>
      </c>
      <c r="N30" s="108">
        <v>11593306</v>
      </c>
      <c r="O30" s="109">
        <v>8698</v>
      </c>
      <c r="P30" s="110">
        <f t="shared" si="4"/>
        <v>11602004</v>
      </c>
      <c r="Q30" s="40">
        <f t="shared" si="5"/>
        <v>0.301954662571897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23423540</v>
      </c>
      <c r="AA30" s="81">
        <f t="shared" si="11"/>
        <v>9110</v>
      </c>
      <c r="AB30" s="81">
        <f t="shared" si="12"/>
        <v>23432650</v>
      </c>
      <c r="AC30" s="40">
        <f t="shared" si="13"/>
        <v>0.6098599796996591</v>
      </c>
      <c r="AD30" s="80">
        <v>13681084</v>
      </c>
      <c r="AE30" s="81">
        <v>750</v>
      </c>
      <c r="AF30" s="81">
        <f t="shared" si="14"/>
        <v>13681834</v>
      </c>
      <c r="AG30" s="40">
        <f t="shared" si="15"/>
        <v>0.5245380555943997</v>
      </c>
      <c r="AH30" s="40">
        <f t="shared" si="16"/>
        <v>-0.15201397707354147</v>
      </c>
      <c r="AI30" s="12">
        <v>54634280</v>
      </c>
      <c r="AJ30" s="12">
        <v>54634280</v>
      </c>
      <c r="AK30" s="12">
        <v>28657759</v>
      </c>
      <c r="AL30" s="12"/>
    </row>
    <row r="31" spans="1:38" s="59" customFormat="1" ht="12.75">
      <c r="A31" s="64"/>
      <c r="B31" s="65" t="s">
        <v>526</v>
      </c>
      <c r="C31" s="32"/>
      <c r="D31" s="84">
        <f>SUM(D22:D30)</f>
        <v>908435223</v>
      </c>
      <c r="E31" s="85">
        <f>SUM(E22:E30)</f>
        <v>228983470</v>
      </c>
      <c r="F31" s="86">
        <f t="shared" si="0"/>
        <v>1137418693</v>
      </c>
      <c r="G31" s="84">
        <f>SUM(G22:G30)</f>
        <v>908435223</v>
      </c>
      <c r="H31" s="85">
        <f>SUM(H22:H30)</f>
        <v>228983470</v>
      </c>
      <c r="I31" s="86">
        <f t="shared" si="1"/>
        <v>1137418693</v>
      </c>
      <c r="J31" s="84">
        <f>SUM(J22:J30)</f>
        <v>230963652</v>
      </c>
      <c r="K31" s="85">
        <f>SUM(K22:K30)</f>
        <v>24091275</v>
      </c>
      <c r="L31" s="85">
        <f t="shared" si="2"/>
        <v>255054927</v>
      </c>
      <c r="M31" s="44">
        <f t="shared" si="3"/>
        <v>0.22424014003786027</v>
      </c>
      <c r="N31" s="114">
        <f>SUM(N22:N30)</f>
        <v>153115807</v>
      </c>
      <c r="O31" s="115">
        <f>SUM(O22:O30)</f>
        <v>25257136</v>
      </c>
      <c r="P31" s="116">
        <f t="shared" si="4"/>
        <v>178372943</v>
      </c>
      <c r="Q31" s="44">
        <f t="shared" si="5"/>
        <v>0.15682258793332493</v>
      </c>
      <c r="R31" s="114">
        <f>SUM(R22:R30)</f>
        <v>0</v>
      </c>
      <c r="S31" s="116">
        <f>SUM(S22:S30)</f>
        <v>0</v>
      </c>
      <c r="T31" s="116">
        <f t="shared" si="6"/>
        <v>0</v>
      </c>
      <c r="U31" s="44">
        <f t="shared" si="7"/>
        <v>0</v>
      </c>
      <c r="V31" s="114">
        <f>SUM(V22:V30)</f>
        <v>0</v>
      </c>
      <c r="W31" s="116">
        <f>SUM(W22:W30)</f>
        <v>0</v>
      </c>
      <c r="X31" s="116">
        <f t="shared" si="8"/>
        <v>0</v>
      </c>
      <c r="Y31" s="44">
        <f t="shared" si="9"/>
        <v>0</v>
      </c>
      <c r="Z31" s="84">
        <f t="shared" si="10"/>
        <v>384079459</v>
      </c>
      <c r="AA31" s="85">
        <f t="shared" si="11"/>
        <v>49348411</v>
      </c>
      <c r="AB31" s="85">
        <f t="shared" si="12"/>
        <v>433427870</v>
      </c>
      <c r="AC31" s="44">
        <f t="shared" si="13"/>
        <v>0.3810627279711852</v>
      </c>
      <c r="AD31" s="84">
        <f>SUM(AD22:AD30)</f>
        <v>148241774</v>
      </c>
      <c r="AE31" s="85">
        <f>SUM(AE22:AE30)</f>
        <v>25782374</v>
      </c>
      <c r="AF31" s="85">
        <f t="shared" si="14"/>
        <v>174024148</v>
      </c>
      <c r="AG31" s="44">
        <f t="shared" si="15"/>
        <v>0.43278164131368424</v>
      </c>
      <c r="AH31" s="44">
        <f t="shared" si="16"/>
        <v>0.024989606614824522</v>
      </c>
      <c r="AI31" s="66">
        <f>SUM(AI22:AI30)</f>
        <v>917074289</v>
      </c>
      <c r="AJ31" s="66">
        <f>SUM(AJ22:AJ30)</f>
        <v>837183056</v>
      </c>
      <c r="AK31" s="66">
        <f>SUM(AK22:AK30)</f>
        <v>396892916</v>
      </c>
      <c r="AL31" s="66"/>
    </row>
    <row r="32" spans="1:38" s="13" customFormat="1" ht="12.75">
      <c r="A32" s="29" t="s">
        <v>96</v>
      </c>
      <c r="B32" s="63" t="s">
        <v>527</v>
      </c>
      <c r="C32" s="39" t="s">
        <v>528</v>
      </c>
      <c r="D32" s="80">
        <v>33480950</v>
      </c>
      <c r="E32" s="81">
        <v>13116000</v>
      </c>
      <c r="F32" s="82">
        <f t="shared" si="0"/>
        <v>46596950</v>
      </c>
      <c r="G32" s="80">
        <v>33480950</v>
      </c>
      <c r="H32" s="81">
        <v>13116000</v>
      </c>
      <c r="I32" s="83">
        <f t="shared" si="1"/>
        <v>46596950</v>
      </c>
      <c r="J32" s="80">
        <v>10108896</v>
      </c>
      <c r="K32" s="81">
        <v>0</v>
      </c>
      <c r="L32" s="81">
        <f t="shared" si="2"/>
        <v>10108896</v>
      </c>
      <c r="M32" s="40">
        <f t="shared" si="3"/>
        <v>0.21694329779094984</v>
      </c>
      <c r="N32" s="108">
        <v>6446379</v>
      </c>
      <c r="O32" s="109">
        <v>270477</v>
      </c>
      <c r="P32" s="110">
        <f t="shared" si="4"/>
        <v>6716856</v>
      </c>
      <c r="Q32" s="40">
        <f t="shared" si="5"/>
        <v>0.14414797535031798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16555275</v>
      </c>
      <c r="AA32" s="81">
        <f t="shared" si="11"/>
        <v>270477</v>
      </c>
      <c r="AB32" s="81">
        <f t="shared" si="12"/>
        <v>16825752</v>
      </c>
      <c r="AC32" s="40">
        <f t="shared" si="13"/>
        <v>0.3610912731412678</v>
      </c>
      <c r="AD32" s="80">
        <v>2993372</v>
      </c>
      <c r="AE32" s="81">
        <v>750026</v>
      </c>
      <c r="AF32" s="81">
        <f t="shared" si="14"/>
        <v>3743398</v>
      </c>
      <c r="AG32" s="40">
        <f t="shared" si="15"/>
        <v>0.45916373390010906</v>
      </c>
      <c r="AH32" s="40">
        <f t="shared" si="16"/>
        <v>0.794320561158605</v>
      </c>
      <c r="AI32" s="12">
        <v>43033599</v>
      </c>
      <c r="AJ32" s="12">
        <v>49700477</v>
      </c>
      <c r="AK32" s="12">
        <v>19759468</v>
      </c>
      <c r="AL32" s="12"/>
    </row>
    <row r="33" spans="1:38" s="13" customFormat="1" ht="12.75">
      <c r="A33" s="29" t="s">
        <v>96</v>
      </c>
      <c r="B33" s="63" t="s">
        <v>529</v>
      </c>
      <c r="C33" s="39" t="s">
        <v>530</v>
      </c>
      <c r="D33" s="80">
        <v>192324004</v>
      </c>
      <c r="E33" s="81">
        <v>33953500</v>
      </c>
      <c r="F33" s="82">
        <f t="shared" si="0"/>
        <v>226277504</v>
      </c>
      <c r="G33" s="80">
        <v>192324004</v>
      </c>
      <c r="H33" s="81">
        <v>33953500</v>
      </c>
      <c r="I33" s="83">
        <f t="shared" si="1"/>
        <v>226277504</v>
      </c>
      <c r="J33" s="80">
        <v>76107243</v>
      </c>
      <c r="K33" s="81">
        <v>1732639</v>
      </c>
      <c r="L33" s="81">
        <f t="shared" si="2"/>
        <v>77839882</v>
      </c>
      <c r="M33" s="40">
        <f t="shared" si="3"/>
        <v>0.34400185888562745</v>
      </c>
      <c r="N33" s="108">
        <v>42824092</v>
      </c>
      <c r="O33" s="109">
        <v>6244731</v>
      </c>
      <c r="P33" s="110">
        <f t="shared" si="4"/>
        <v>49068823</v>
      </c>
      <c r="Q33" s="40">
        <f t="shared" si="5"/>
        <v>0.21685241410476228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118931335</v>
      </c>
      <c r="AA33" s="81">
        <f t="shared" si="11"/>
        <v>7977370</v>
      </c>
      <c r="AB33" s="81">
        <f t="shared" si="12"/>
        <v>126908705</v>
      </c>
      <c r="AC33" s="40">
        <f t="shared" si="13"/>
        <v>0.5608542729903897</v>
      </c>
      <c r="AD33" s="80">
        <v>47515073</v>
      </c>
      <c r="AE33" s="81">
        <v>6905216</v>
      </c>
      <c r="AF33" s="81">
        <f t="shared" si="14"/>
        <v>54420289</v>
      </c>
      <c r="AG33" s="40">
        <f t="shared" si="15"/>
        <v>0.6963067350814445</v>
      </c>
      <c r="AH33" s="40">
        <f t="shared" si="16"/>
        <v>-0.09833586146519724</v>
      </c>
      <c r="AI33" s="12">
        <v>173315187</v>
      </c>
      <c r="AJ33" s="12">
        <v>207386370</v>
      </c>
      <c r="AK33" s="12">
        <v>120680532</v>
      </c>
      <c r="AL33" s="12"/>
    </row>
    <row r="34" spans="1:38" s="13" customFormat="1" ht="12.75">
      <c r="A34" s="29" t="s">
        <v>96</v>
      </c>
      <c r="B34" s="63" t="s">
        <v>531</v>
      </c>
      <c r="C34" s="39" t="s">
        <v>532</v>
      </c>
      <c r="D34" s="80">
        <v>502477927</v>
      </c>
      <c r="E34" s="81">
        <v>65814924</v>
      </c>
      <c r="F34" s="82">
        <f t="shared" si="0"/>
        <v>568292851</v>
      </c>
      <c r="G34" s="80">
        <v>502477927</v>
      </c>
      <c r="H34" s="81">
        <v>65814924</v>
      </c>
      <c r="I34" s="83">
        <f t="shared" si="1"/>
        <v>568292851</v>
      </c>
      <c r="J34" s="80">
        <v>130463800</v>
      </c>
      <c r="K34" s="81">
        <v>19204824</v>
      </c>
      <c r="L34" s="81">
        <f t="shared" si="2"/>
        <v>149668624</v>
      </c>
      <c r="M34" s="40">
        <f t="shared" si="3"/>
        <v>0.26336531198067104</v>
      </c>
      <c r="N34" s="108">
        <v>132399164</v>
      </c>
      <c r="O34" s="109">
        <v>32202936</v>
      </c>
      <c r="P34" s="110">
        <f t="shared" si="4"/>
        <v>164602100</v>
      </c>
      <c r="Q34" s="40">
        <f t="shared" si="5"/>
        <v>0.2896430945952547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262862964</v>
      </c>
      <c r="AA34" s="81">
        <f t="shared" si="11"/>
        <v>51407760</v>
      </c>
      <c r="AB34" s="81">
        <f t="shared" si="12"/>
        <v>314270724</v>
      </c>
      <c r="AC34" s="40">
        <f t="shared" si="13"/>
        <v>0.5530084065759258</v>
      </c>
      <c r="AD34" s="80">
        <v>107097999</v>
      </c>
      <c r="AE34" s="81">
        <v>18430963</v>
      </c>
      <c r="AF34" s="81">
        <f t="shared" si="14"/>
        <v>125528962</v>
      </c>
      <c r="AG34" s="40">
        <f t="shared" si="15"/>
        <v>0.4542588454649287</v>
      </c>
      <c r="AH34" s="40">
        <f t="shared" si="16"/>
        <v>0.31126791281839794</v>
      </c>
      <c r="AI34" s="12">
        <v>535840093</v>
      </c>
      <c r="AJ34" s="12">
        <v>633063965</v>
      </c>
      <c r="AK34" s="12">
        <v>243410102</v>
      </c>
      <c r="AL34" s="12"/>
    </row>
    <row r="35" spans="1:38" s="13" customFormat="1" ht="12.75">
      <c r="A35" s="29" t="s">
        <v>96</v>
      </c>
      <c r="B35" s="63" t="s">
        <v>533</v>
      </c>
      <c r="C35" s="39" t="s">
        <v>534</v>
      </c>
      <c r="D35" s="80">
        <v>45572000</v>
      </c>
      <c r="E35" s="81">
        <v>14533000</v>
      </c>
      <c r="F35" s="82">
        <f t="shared" si="0"/>
        <v>60105000</v>
      </c>
      <c r="G35" s="80">
        <v>45572000</v>
      </c>
      <c r="H35" s="81">
        <v>14533000</v>
      </c>
      <c r="I35" s="83">
        <f t="shared" si="1"/>
        <v>60105000</v>
      </c>
      <c r="J35" s="80">
        <v>2914516</v>
      </c>
      <c r="K35" s="81">
        <v>7795902</v>
      </c>
      <c r="L35" s="81">
        <f t="shared" si="2"/>
        <v>10710418</v>
      </c>
      <c r="M35" s="40">
        <f t="shared" si="3"/>
        <v>0.1781951251975709</v>
      </c>
      <c r="N35" s="108">
        <v>26886406</v>
      </c>
      <c r="O35" s="109">
        <v>4996474</v>
      </c>
      <c r="P35" s="110">
        <f t="shared" si="4"/>
        <v>31882880</v>
      </c>
      <c r="Q35" s="40">
        <f t="shared" si="5"/>
        <v>0.5304530405124366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29800922</v>
      </c>
      <c r="AA35" s="81">
        <f t="shared" si="11"/>
        <v>12792376</v>
      </c>
      <c r="AB35" s="81">
        <f t="shared" si="12"/>
        <v>42593298</v>
      </c>
      <c r="AC35" s="40">
        <f t="shared" si="13"/>
        <v>0.7086481657100074</v>
      </c>
      <c r="AD35" s="80">
        <v>15041215</v>
      </c>
      <c r="AE35" s="81">
        <v>2837571</v>
      </c>
      <c r="AF35" s="81">
        <f t="shared" si="14"/>
        <v>17878786</v>
      </c>
      <c r="AG35" s="40">
        <f t="shared" si="15"/>
        <v>0.655226824555931</v>
      </c>
      <c r="AH35" s="40">
        <f t="shared" si="16"/>
        <v>0.783279916209076</v>
      </c>
      <c r="AI35" s="12">
        <v>64183549</v>
      </c>
      <c r="AJ35" s="12">
        <v>64183549</v>
      </c>
      <c r="AK35" s="12">
        <v>42054783</v>
      </c>
      <c r="AL35" s="12"/>
    </row>
    <row r="36" spans="1:38" s="13" customFormat="1" ht="12.75">
      <c r="A36" s="29" t="s">
        <v>96</v>
      </c>
      <c r="B36" s="63" t="s">
        <v>535</v>
      </c>
      <c r="C36" s="39" t="s">
        <v>536</v>
      </c>
      <c r="D36" s="80">
        <v>153973000</v>
      </c>
      <c r="E36" s="81">
        <v>34700100</v>
      </c>
      <c r="F36" s="82">
        <f t="shared" si="0"/>
        <v>188673100</v>
      </c>
      <c r="G36" s="80">
        <v>153973000</v>
      </c>
      <c r="H36" s="81">
        <v>34700100</v>
      </c>
      <c r="I36" s="83">
        <f t="shared" si="1"/>
        <v>188673100</v>
      </c>
      <c r="J36" s="80">
        <v>43249726</v>
      </c>
      <c r="K36" s="81">
        <v>2540724</v>
      </c>
      <c r="L36" s="81">
        <f t="shared" si="2"/>
        <v>45790450</v>
      </c>
      <c r="M36" s="40">
        <f t="shared" si="3"/>
        <v>0.24269728965072393</v>
      </c>
      <c r="N36" s="108">
        <v>19341427</v>
      </c>
      <c r="O36" s="109">
        <v>4846839</v>
      </c>
      <c r="P36" s="110">
        <f t="shared" si="4"/>
        <v>24188266</v>
      </c>
      <c r="Q36" s="40">
        <f t="shared" si="5"/>
        <v>0.12820198533866248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62591153</v>
      </c>
      <c r="AA36" s="81">
        <f t="shared" si="11"/>
        <v>7387563</v>
      </c>
      <c r="AB36" s="81">
        <f t="shared" si="12"/>
        <v>69978716</v>
      </c>
      <c r="AC36" s="40">
        <f t="shared" si="13"/>
        <v>0.3708992749893864</v>
      </c>
      <c r="AD36" s="80">
        <v>33385901</v>
      </c>
      <c r="AE36" s="81">
        <v>1581211</v>
      </c>
      <c r="AF36" s="81">
        <f t="shared" si="14"/>
        <v>34967112</v>
      </c>
      <c r="AG36" s="40">
        <f t="shared" si="15"/>
        <v>0.5641725744870308</v>
      </c>
      <c r="AH36" s="40">
        <f t="shared" si="16"/>
        <v>-0.30825668416653906</v>
      </c>
      <c r="AI36" s="12">
        <v>158369180</v>
      </c>
      <c r="AJ36" s="12">
        <v>173861780</v>
      </c>
      <c r="AK36" s="12">
        <v>89347548</v>
      </c>
      <c r="AL36" s="12"/>
    </row>
    <row r="37" spans="1:38" s="13" customFormat="1" ht="12.75">
      <c r="A37" s="29" t="s">
        <v>96</v>
      </c>
      <c r="B37" s="63" t="s">
        <v>537</v>
      </c>
      <c r="C37" s="39" t="s">
        <v>538</v>
      </c>
      <c r="D37" s="80">
        <v>66676000</v>
      </c>
      <c r="E37" s="81">
        <v>22798000</v>
      </c>
      <c r="F37" s="82">
        <f t="shared" si="0"/>
        <v>89474000</v>
      </c>
      <c r="G37" s="80">
        <v>66676000</v>
      </c>
      <c r="H37" s="81">
        <v>22798000</v>
      </c>
      <c r="I37" s="83">
        <f t="shared" si="1"/>
        <v>89474000</v>
      </c>
      <c r="J37" s="80">
        <v>28585233</v>
      </c>
      <c r="K37" s="81">
        <v>1771474</v>
      </c>
      <c r="L37" s="81">
        <f t="shared" si="2"/>
        <v>30356707</v>
      </c>
      <c r="M37" s="40">
        <f t="shared" si="3"/>
        <v>0.3392796454836042</v>
      </c>
      <c r="N37" s="108">
        <v>14163823</v>
      </c>
      <c r="O37" s="109">
        <v>803983</v>
      </c>
      <c r="P37" s="110">
        <f t="shared" si="4"/>
        <v>14967806</v>
      </c>
      <c r="Q37" s="40">
        <f t="shared" si="5"/>
        <v>0.16728665310593022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42749056</v>
      </c>
      <c r="AA37" s="81">
        <f t="shared" si="11"/>
        <v>2575457</v>
      </c>
      <c r="AB37" s="81">
        <f t="shared" si="12"/>
        <v>45324513</v>
      </c>
      <c r="AC37" s="40">
        <f t="shared" si="13"/>
        <v>0.5065662985895344</v>
      </c>
      <c r="AD37" s="80">
        <v>8752249</v>
      </c>
      <c r="AE37" s="81">
        <v>775000</v>
      </c>
      <c r="AF37" s="81">
        <f t="shared" si="14"/>
        <v>9527249</v>
      </c>
      <c r="AG37" s="40">
        <f t="shared" si="15"/>
        <v>0.52386600760343</v>
      </c>
      <c r="AH37" s="40">
        <f t="shared" si="16"/>
        <v>0.5710522523343307</v>
      </c>
      <c r="AI37" s="12">
        <v>65389173</v>
      </c>
      <c r="AJ37" s="12">
        <v>106005000</v>
      </c>
      <c r="AK37" s="12">
        <v>34255165</v>
      </c>
      <c r="AL37" s="12"/>
    </row>
    <row r="38" spans="1:38" s="13" customFormat="1" ht="12.75">
      <c r="A38" s="29" t="s">
        <v>115</v>
      </c>
      <c r="B38" s="63" t="s">
        <v>539</v>
      </c>
      <c r="C38" s="39" t="s">
        <v>540</v>
      </c>
      <c r="D38" s="80">
        <v>66532880</v>
      </c>
      <c r="E38" s="81">
        <v>2470000</v>
      </c>
      <c r="F38" s="82">
        <f t="shared" si="0"/>
        <v>69002880</v>
      </c>
      <c r="G38" s="80">
        <v>66532880</v>
      </c>
      <c r="H38" s="81">
        <v>2470000</v>
      </c>
      <c r="I38" s="83">
        <f t="shared" si="1"/>
        <v>69002880</v>
      </c>
      <c r="J38" s="80">
        <v>19120216</v>
      </c>
      <c r="K38" s="81">
        <v>189727</v>
      </c>
      <c r="L38" s="81">
        <f t="shared" si="2"/>
        <v>19309943</v>
      </c>
      <c r="M38" s="40">
        <f t="shared" si="3"/>
        <v>0.27984256599144847</v>
      </c>
      <c r="N38" s="108">
        <v>204576</v>
      </c>
      <c r="O38" s="109">
        <v>20459</v>
      </c>
      <c r="P38" s="110">
        <f t="shared" si="4"/>
        <v>225035</v>
      </c>
      <c r="Q38" s="40">
        <f t="shared" si="5"/>
        <v>0.003261240690243654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19324792</v>
      </c>
      <c r="AA38" s="81">
        <f t="shared" si="11"/>
        <v>210186</v>
      </c>
      <c r="AB38" s="81">
        <f t="shared" si="12"/>
        <v>19534978</v>
      </c>
      <c r="AC38" s="40">
        <f t="shared" si="13"/>
        <v>0.2831038066816921</v>
      </c>
      <c r="AD38" s="80">
        <v>18552914</v>
      </c>
      <c r="AE38" s="81">
        <v>2931807</v>
      </c>
      <c r="AF38" s="81">
        <f t="shared" si="14"/>
        <v>21484721</v>
      </c>
      <c r="AG38" s="40">
        <f t="shared" si="15"/>
        <v>0.5430283388950033</v>
      </c>
      <c r="AH38" s="40">
        <f t="shared" si="16"/>
        <v>-0.9895258123202996</v>
      </c>
      <c r="AI38" s="12">
        <v>83677504</v>
      </c>
      <c r="AJ38" s="12">
        <v>85808612</v>
      </c>
      <c r="AK38" s="12">
        <v>45439256</v>
      </c>
      <c r="AL38" s="12"/>
    </row>
    <row r="39" spans="1:38" s="59" customFormat="1" ht="12.75">
      <c r="A39" s="64"/>
      <c r="B39" s="65" t="s">
        <v>541</v>
      </c>
      <c r="C39" s="32"/>
      <c r="D39" s="84">
        <f>SUM(D32:D38)</f>
        <v>1061036761</v>
      </c>
      <c r="E39" s="85">
        <f>SUM(E32:E38)</f>
        <v>187385524</v>
      </c>
      <c r="F39" s="93">
        <f t="shared" si="0"/>
        <v>1248422285</v>
      </c>
      <c r="G39" s="84">
        <f>SUM(G32:G38)</f>
        <v>1061036761</v>
      </c>
      <c r="H39" s="85">
        <f>SUM(H32:H38)</f>
        <v>187385524</v>
      </c>
      <c r="I39" s="86">
        <f t="shared" si="1"/>
        <v>1248422285</v>
      </c>
      <c r="J39" s="84">
        <f>SUM(J32:J38)</f>
        <v>310549630</v>
      </c>
      <c r="K39" s="85">
        <f>SUM(K32:K38)</f>
        <v>33235290</v>
      </c>
      <c r="L39" s="85">
        <f t="shared" si="2"/>
        <v>343784920</v>
      </c>
      <c r="M39" s="44">
        <f t="shared" si="3"/>
        <v>0.27537550725474275</v>
      </c>
      <c r="N39" s="114">
        <f>SUM(N32:N38)</f>
        <v>242265867</v>
      </c>
      <c r="O39" s="115">
        <f>SUM(O32:O38)</f>
        <v>49385899</v>
      </c>
      <c r="P39" s="116">
        <f t="shared" si="4"/>
        <v>291651766</v>
      </c>
      <c r="Q39" s="44">
        <f t="shared" si="5"/>
        <v>0.2336162767232243</v>
      </c>
      <c r="R39" s="114">
        <f>SUM(R32:R38)</f>
        <v>0</v>
      </c>
      <c r="S39" s="116">
        <f>SUM(S32:S38)</f>
        <v>0</v>
      </c>
      <c r="T39" s="116">
        <f t="shared" si="6"/>
        <v>0</v>
      </c>
      <c r="U39" s="44">
        <f t="shared" si="7"/>
        <v>0</v>
      </c>
      <c r="V39" s="114">
        <f>SUM(V32:V38)</f>
        <v>0</v>
      </c>
      <c r="W39" s="116">
        <f>SUM(W32:W38)</f>
        <v>0</v>
      </c>
      <c r="X39" s="116">
        <f t="shared" si="8"/>
        <v>0</v>
      </c>
      <c r="Y39" s="44">
        <f t="shared" si="9"/>
        <v>0</v>
      </c>
      <c r="Z39" s="84">
        <f t="shared" si="10"/>
        <v>552815497</v>
      </c>
      <c r="AA39" s="85">
        <f t="shared" si="11"/>
        <v>82621189</v>
      </c>
      <c r="AB39" s="85">
        <f t="shared" si="12"/>
        <v>635436686</v>
      </c>
      <c r="AC39" s="44">
        <f t="shared" si="13"/>
        <v>0.5089917839779671</v>
      </c>
      <c r="AD39" s="84">
        <f>SUM(AD32:AD38)</f>
        <v>233338723</v>
      </c>
      <c r="AE39" s="85">
        <f>SUM(AE32:AE38)</f>
        <v>34211794</v>
      </c>
      <c r="AF39" s="85">
        <f t="shared" si="14"/>
        <v>267550517</v>
      </c>
      <c r="AG39" s="44">
        <f t="shared" si="15"/>
        <v>0.529402445186636</v>
      </c>
      <c r="AH39" s="44">
        <f t="shared" si="16"/>
        <v>0.0900811154104404</v>
      </c>
      <c r="AI39" s="66">
        <f>SUM(AI32:AI38)</f>
        <v>1123808285</v>
      </c>
      <c r="AJ39" s="66">
        <f>SUM(AJ32:AJ38)</f>
        <v>1320009753</v>
      </c>
      <c r="AK39" s="66">
        <f>SUM(AK32:AK38)</f>
        <v>594946854</v>
      </c>
      <c r="AL39" s="66"/>
    </row>
    <row r="40" spans="1:38" s="13" customFormat="1" ht="12.75">
      <c r="A40" s="29" t="s">
        <v>96</v>
      </c>
      <c r="B40" s="63" t="s">
        <v>84</v>
      </c>
      <c r="C40" s="39" t="s">
        <v>85</v>
      </c>
      <c r="D40" s="80">
        <v>1606485937</v>
      </c>
      <c r="E40" s="81">
        <v>238867113</v>
      </c>
      <c r="F40" s="82">
        <f t="shared" si="0"/>
        <v>1845353050</v>
      </c>
      <c r="G40" s="80">
        <v>1606485937</v>
      </c>
      <c r="H40" s="81">
        <v>238867113</v>
      </c>
      <c r="I40" s="83">
        <f t="shared" si="1"/>
        <v>1845353050</v>
      </c>
      <c r="J40" s="80">
        <v>852785064</v>
      </c>
      <c r="K40" s="81">
        <v>26658389</v>
      </c>
      <c r="L40" s="81">
        <f t="shared" si="2"/>
        <v>879443453</v>
      </c>
      <c r="M40" s="40">
        <f t="shared" si="3"/>
        <v>0.47657192373025853</v>
      </c>
      <c r="N40" s="108">
        <v>170777186</v>
      </c>
      <c r="O40" s="109">
        <v>46158445</v>
      </c>
      <c r="P40" s="110">
        <f t="shared" si="4"/>
        <v>216935631</v>
      </c>
      <c r="Q40" s="40">
        <f t="shared" si="5"/>
        <v>0.11755779253189519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1023562250</v>
      </c>
      <c r="AA40" s="81">
        <f t="shared" si="11"/>
        <v>72816834</v>
      </c>
      <c r="AB40" s="81">
        <f t="shared" si="12"/>
        <v>1096379084</v>
      </c>
      <c r="AC40" s="40">
        <f t="shared" si="13"/>
        <v>0.5941297162621537</v>
      </c>
      <c r="AD40" s="80">
        <v>302161801</v>
      </c>
      <c r="AE40" s="81">
        <v>77365546</v>
      </c>
      <c r="AF40" s="81">
        <f t="shared" si="14"/>
        <v>379527347</v>
      </c>
      <c r="AG40" s="40">
        <f t="shared" si="15"/>
        <v>0.48396045580843017</v>
      </c>
      <c r="AH40" s="40">
        <f t="shared" si="16"/>
        <v>-0.42840579812026036</v>
      </c>
      <c r="AI40" s="12">
        <v>1819823472</v>
      </c>
      <c r="AJ40" s="12">
        <v>1854421100</v>
      </c>
      <c r="AK40" s="12">
        <v>880722597</v>
      </c>
      <c r="AL40" s="12"/>
    </row>
    <row r="41" spans="1:38" s="13" customFormat="1" ht="12.75">
      <c r="A41" s="29" t="s">
        <v>96</v>
      </c>
      <c r="B41" s="63" t="s">
        <v>542</v>
      </c>
      <c r="C41" s="39" t="s">
        <v>543</v>
      </c>
      <c r="D41" s="80">
        <v>107601000</v>
      </c>
      <c r="E41" s="81">
        <v>1</v>
      </c>
      <c r="F41" s="82">
        <f t="shared" si="0"/>
        <v>107601001</v>
      </c>
      <c r="G41" s="80">
        <v>107601000</v>
      </c>
      <c r="H41" s="81">
        <v>1</v>
      </c>
      <c r="I41" s="83">
        <f t="shared" si="1"/>
        <v>107601001</v>
      </c>
      <c r="J41" s="80">
        <v>42232853</v>
      </c>
      <c r="K41" s="81">
        <v>2720857</v>
      </c>
      <c r="L41" s="81">
        <f t="shared" si="2"/>
        <v>44953710</v>
      </c>
      <c r="M41" s="40">
        <f t="shared" si="3"/>
        <v>0.41778152231130267</v>
      </c>
      <c r="N41" s="108">
        <v>16110149</v>
      </c>
      <c r="O41" s="109">
        <v>10038277</v>
      </c>
      <c r="P41" s="110">
        <f t="shared" si="4"/>
        <v>26148426</v>
      </c>
      <c r="Q41" s="40">
        <f t="shared" si="5"/>
        <v>0.2430128507819365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58343002</v>
      </c>
      <c r="AA41" s="81">
        <f t="shared" si="11"/>
        <v>12759134</v>
      </c>
      <c r="AB41" s="81">
        <f t="shared" si="12"/>
        <v>71102136</v>
      </c>
      <c r="AC41" s="40">
        <f t="shared" si="13"/>
        <v>0.6607943730932392</v>
      </c>
      <c r="AD41" s="80">
        <v>12177268</v>
      </c>
      <c r="AE41" s="81">
        <v>13732973</v>
      </c>
      <c r="AF41" s="81">
        <f t="shared" si="14"/>
        <v>25910241</v>
      </c>
      <c r="AG41" s="40">
        <f t="shared" si="15"/>
        <v>0.4206908558960474</v>
      </c>
      <c r="AH41" s="40">
        <f t="shared" si="16"/>
        <v>0.009192697204167155</v>
      </c>
      <c r="AI41" s="12">
        <v>156899638</v>
      </c>
      <c r="AJ41" s="12">
        <v>105409959</v>
      </c>
      <c r="AK41" s="12">
        <v>66006243</v>
      </c>
      <c r="AL41" s="12"/>
    </row>
    <row r="42" spans="1:38" s="13" customFormat="1" ht="12.75">
      <c r="A42" s="29" t="s">
        <v>96</v>
      </c>
      <c r="B42" s="63" t="s">
        <v>544</v>
      </c>
      <c r="C42" s="39" t="s">
        <v>545</v>
      </c>
      <c r="D42" s="80">
        <v>98746804</v>
      </c>
      <c r="E42" s="81">
        <v>20235000</v>
      </c>
      <c r="F42" s="82">
        <f t="shared" si="0"/>
        <v>118981804</v>
      </c>
      <c r="G42" s="80">
        <v>98746804</v>
      </c>
      <c r="H42" s="81">
        <v>20235000</v>
      </c>
      <c r="I42" s="83">
        <f t="shared" si="1"/>
        <v>118981804</v>
      </c>
      <c r="J42" s="80">
        <v>30907779</v>
      </c>
      <c r="K42" s="81">
        <v>353905</v>
      </c>
      <c r="L42" s="81">
        <f t="shared" si="2"/>
        <v>31261684</v>
      </c>
      <c r="M42" s="40">
        <f t="shared" si="3"/>
        <v>0.2627434023441097</v>
      </c>
      <c r="N42" s="108">
        <v>18553199</v>
      </c>
      <c r="O42" s="109">
        <v>901388</v>
      </c>
      <c r="P42" s="110">
        <f t="shared" si="4"/>
        <v>19454587</v>
      </c>
      <c r="Q42" s="40">
        <f t="shared" si="5"/>
        <v>0.16350892612117396</v>
      </c>
      <c r="R42" s="108">
        <v>0</v>
      </c>
      <c r="S42" s="110">
        <v>0</v>
      </c>
      <c r="T42" s="110">
        <f t="shared" si="6"/>
        <v>0</v>
      </c>
      <c r="U42" s="40">
        <f t="shared" si="7"/>
        <v>0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49460978</v>
      </c>
      <c r="AA42" s="81">
        <f t="shared" si="11"/>
        <v>1255293</v>
      </c>
      <c r="AB42" s="81">
        <f t="shared" si="12"/>
        <v>50716271</v>
      </c>
      <c r="AC42" s="40">
        <f t="shared" si="13"/>
        <v>0.42625232846528366</v>
      </c>
      <c r="AD42" s="80">
        <v>21098193</v>
      </c>
      <c r="AE42" s="81">
        <v>4980097</v>
      </c>
      <c r="AF42" s="81">
        <f t="shared" si="14"/>
        <v>26078290</v>
      </c>
      <c r="AG42" s="40">
        <f t="shared" si="15"/>
        <v>0.634810441339112</v>
      </c>
      <c r="AH42" s="40">
        <f t="shared" si="16"/>
        <v>-0.2539929957063902</v>
      </c>
      <c r="AI42" s="12">
        <v>99972694</v>
      </c>
      <c r="AJ42" s="12">
        <v>113071694</v>
      </c>
      <c r="AK42" s="12">
        <v>63463710</v>
      </c>
      <c r="AL42" s="12"/>
    </row>
    <row r="43" spans="1:38" s="13" customFormat="1" ht="12.75">
      <c r="A43" s="29" t="s">
        <v>96</v>
      </c>
      <c r="B43" s="63" t="s">
        <v>546</v>
      </c>
      <c r="C43" s="39" t="s">
        <v>547</v>
      </c>
      <c r="D43" s="80">
        <v>237619590</v>
      </c>
      <c r="E43" s="81">
        <v>45594000</v>
      </c>
      <c r="F43" s="83">
        <f t="shared" si="0"/>
        <v>283213590</v>
      </c>
      <c r="G43" s="80">
        <v>237619590</v>
      </c>
      <c r="H43" s="81">
        <v>45594000</v>
      </c>
      <c r="I43" s="82">
        <f t="shared" si="1"/>
        <v>283213590</v>
      </c>
      <c r="J43" s="80">
        <v>52114275</v>
      </c>
      <c r="K43" s="94">
        <v>11575021</v>
      </c>
      <c r="L43" s="81">
        <f t="shared" si="2"/>
        <v>63689296</v>
      </c>
      <c r="M43" s="40">
        <f t="shared" si="3"/>
        <v>0.224880790501614</v>
      </c>
      <c r="N43" s="108">
        <v>47995375</v>
      </c>
      <c r="O43" s="109">
        <v>8488340</v>
      </c>
      <c r="P43" s="110">
        <f t="shared" si="4"/>
        <v>56483715</v>
      </c>
      <c r="Q43" s="40">
        <f t="shared" si="5"/>
        <v>0.19943857567004464</v>
      </c>
      <c r="R43" s="108">
        <v>0</v>
      </c>
      <c r="S43" s="110">
        <v>0</v>
      </c>
      <c r="T43" s="110">
        <f t="shared" si="6"/>
        <v>0</v>
      </c>
      <c r="U43" s="40">
        <f t="shared" si="7"/>
        <v>0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100109650</v>
      </c>
      <c r="AA43" s="81">
        <f t="shared" si="11"/>
        <v>20063361</v>
      </c>
      <c r="AB43" s="81">
        <f t="shared" si="12"/>
        <v>120173011</v>
      </c>
      <c r="AC43" s="40">
        <f t="shared" si="13"/>
        <v>0.42431936617165866</v>
      </c>
      <c r="AD43" s="80">
        <v>52864802</v>
      </c>
      <c r="AE43" s="81">
        <v>13922600</v>
      </c>
      <c r="AF43" s="81">
        <f t="shared" si="14"/>
        <v>66787402</v>
      </c>
      <c r="AG43" s="40">
        <f t="shared" si="15"/>
        <v>0.5451206257858845</v>
      </c>
      <c r="AH43" s="40">
        <f t="shared" si="16"/>
        <v>-0.1542759067046806</v>
      </c>
      <c r="AI43" s="12">
        <v>231707879</v>
      </c>
      <c r="AJ43" s="12">
        <v>235055177</v>
      </c>
      <c r="AK43" s="12">
        <v>126308744</v>
      </c>
      <c r="AL43" s="12"/>
    </row>
    <row r="44" spans="1:38" s="13" customFormat="1" ht="12.75">
      <c r="A44" s="29" t="s">
        <v>115</v>
      </c>
      <c r="B44" s="63" t="s">
        <v>548</v>
      </c>
      <c r="C44" s="39" t="s">
        <v>549</v>
      </c>
      <c r="D44" s="80">
        <v>99479410</v>
      </c>
      <c r="E44" s="81">
        <v>4289690</v>
      </c>
      <c r="F44" s="83">
        <f t="shared" si="0"/>
        <v>103769100</v>
      </c>
      <c r="G44" s="80">
        <v>99479410</v>
      </c>
      <c r="H44" s="81">
        <v>4289690</v>
      </c>
      <c r="I44" s="82">
        <f t="shared" si="1"/>
        <v>103769100</v>
      </c>
      <c r="J44" s="80">
        <v>32661579</v>
      </c>
      <c r="K44" s="94">
        <v>351795</v>
      </c>
      <c r="L44" s="81">
        <f t="shared" si="2"/>
        <v>33013374</v>
      </c>
      <c r="M44" s="40">
        <f t="shared" si="3"/>
        <v>0.3181426262731391</v>
      </c>
      <c r="N44" s="108">
        <v>34713563</v>
      </c>
      <c r="O44" s="109">
        <v>286694</v>
      </c>
      <c r="P44" s="110">
        <f t="shared" si="4"/>
        <v>35000257</v>
      </c>
      <c r="Q44" s="40">
        <f t="shared" si="5"/>
        <v>0.3372897808692568</v>
      </c>
      <c r="R44" s="108">
        <v>0</v>
      </c>
      <c r="S44" s="110">
        <v>0</v>
      </c>
      <c r="T44" s="110">
        <f t="shared" si="6"/>
        <v>0</v>
      </c>
      <c r="U44" s="40">
        <f t="shared" si="7"/>
        <v>0</v>
      </c>
      <c r="V44" s="108">
        <v>0</v>
      </c>
      <c r="W44" s="110">
        <v>0</v>
      </c>
      <c r="X44" s="110">
        <f t="shared" si="8"/>
        <v>0</v>
      </c>
      <c r="Y44" s="40">
        <f t="shared" si="9"/>
        <v>0</v>
      </c>
      <c r="Z44" s="80">
        <f t="shared" si="10"/>
        <v>67375142</v>
      </c>
      <c r="AA44" s="81">
        <f t="shared" si="11"/>
        <v>638489</v>
      </c>
      <c r="AB44" s="81">
        <f t="shared" si="12"/>
        <v>68013631</v>
      </c>
      <c r="AC44" s="40">
        <f t="shared" si="13"/>
        <v>0.6554324071423959</v>
      </c>
      <c r="AD44" s="80">
        <v>33615552</v>
      </c>
      <c r="AE44" s="81">
        <v>1848847</v>
      </c>
      <c r="AF44" s="81">
        <f t="shared" si="14"/>
        <v>35464399</v>
      </c>
      <c r="AG44" s="40">
        <f t="shared" si="15"/>
        <v>0.6339957599293241</v>
      </c>
      <c r="AH44" s="40">
        <f t="shared" si="16"/>
        <v>-0.013087547317522596</v>
      </c>
      <c r="AI44" s="12">
        <v>107068970</v>
      </c>
      <c r="AJ44" s="12">
        <v>106075860</v>
      </c>
      <c r="AK44" s="12">
        <v>67881273</v>
      </c>
      <c r="AL44" s="12"/>
    </row>
    <row r="45" spans="1:38" s="59" customFormat="1" ht="12.75">
      <c r="A45" s="64"/>
      <c r="B45" s="65" t="s">
        <v>550</v>
      </c>
      <c r="C45" s="32"/>
      <c r="D45" s="84">
        <f>SUM(D40:D44)</f>
        <v>2149932741</v>
      </c>
      <c r="E45" s="85">
        <f>SUM(E40:E44)</f>
        <v>308985804</v>
      </c>
      <c r="F45" s="93">
        <f t="shared" si="0"/>
        <v>2458918545</v>
      </c>
      <c r="G45" s="84">
        <f>SUM(G40:G44)</f>
        <v>2149932741</v>
      </c>
      <c r="H45" s="85">
        <f>SUM(H40:H44)</f>
        <v>308985804</v>
      </c>
      <c r="I45" s="86">
        <f t="shared" si="1"/>
        <v>2458918545</v>
      </c>
      <c r="J45" s="84">
        <f>SUM(J40:J44)</f>
        <v>1010701550</v>
      </c>
      <c r="K45" s="85">
        <f>SUM(K40:K44)</f>
        <v>41659967</v>
      </c>
      <c r="L45" s="85">
        <f t="shared" si="2"/>
        <v>1052361517</v>
      </c>
      <c r="M45" s="44">
        <f t="shared" si="3"/>
        <v>0.42797738019418613</v>
      </c>
      <c r="N45" s="114">
        <f>SUM(N40:N44)</f>
        <v>288149472</v>
      </c>
      <c r="O45" s="115">
        <f>SUM(O40:O44)</f>
        <v>65873144</v>
      </c>
      <c r="P45" s="116">
        <f t="shared" si="4"/>
        <v>354022616</v>
      </c>
      <c r="Q45" s="44">
        <f t="shared" si="5"/>
        <v>0.14397492618040342</v>
      </c>
      <c r="R45" s="114">
        <f>SUM(R40:R44)</f>
        <v>0</v>
      </c>
      <c r="S45" s="116">
        <f>SUM(S40:S44)</f>
        <v>0</v>
      </c>
      <c r="T45" s="116">
        <f t="shared" si="6"/>
        <v>0</v>
      </c>
      <c r="U45" s="44">
        <f t="shared" si="7"/>
        <v>0</v>
      </c>
      <c r="V45" s="114">
        <f>SUM(V40:V44)</f>
        <v>0</v>
      </c>
      <c r="W45" s="116">
        <f>SUM(W40:W44)</f>
        <v>0</v>
      </c>
      <c r="X45" s="116">
        <f t="shared" si="8"/>
        <v>0</v>
      </c>
      <c r="Y45" s="44">
        <f t="shared" si="9"/>
        <v>0</v>
      </c>
      <c r="Z45" s="84">
        <f t="shared" si="10"/>
        <v>1298851022</v>
      </c>
      <c r="AA45" s="85">
        <f t="shared" si="11"/>
        <v>107533111</v>
      </c>
      <c r="AB45" s="85">
        <f t="shared" si="12"/>
        <v>1406384133</v>
      </c>
      <c r="AC45" s="44">
        <f t="shared" si="13"/>
        <v>0.5719523063745896</v>
      </c>
      <c r="AD45" s="84">
        <f>SUM(AD40:AD44)</f>
        <v>421917616</v>
      </c>
      <c r="AE45" s="85">
        <f>SUM(AE40:AE44)</f>
        <v>111850063</v>
      </c>
      <c r="AF45" s="85">
        <f t="shared" si="14"/>
        <v>533767679</v>
      </c>
      <c r="AG45" s="44">
        <f t="shared" si="15"/>
        <v>0.4986115514510857</v>
      </c>
      <c r="AH45" s="44">
        <f t="shared" si="16"/>
        <v>-0.33674774639174054</v>
      </c>
      <c r="AI45" s="66">
        <f>SUM(AI40:AI44)</f>
        <v>2415472653</v>
      </c>
      <c r="AJ45" s="66">
        <f>SUM(AJ40:AJ44)</f>
        <v>2414033790</v>
      </c>
      <c r="AK45" s="66">
        <f>SUM(AK40:AK44)</f>
        <v>1204382567</v>
      </c>
      <c r="AL45" s="66"/>
    </row>
    <row r="46" spans="1:38" s="59" customFormat="1" ht="12.75">
      <c r="A46" s="64"/>
      <c r="B46" s="65" t="s">
        <v>551</v>
      </c>
      <c r="C46" s="32"/>
      <c r="D46" s="84">
        <f>SUM(D9:D12,D14:D20,D22:D30,D32:D38,D40:D44)</f>
        <v>5652164799</v>
      </c>
      <c r="E46" s="85">
        <f>SUM(E9:E12,E14:E20,E22:E30,E32:E38,E40:E44)</f>
        <v>1254732032</v>
      </c>
      <c r="F46" s="93">
        <f t="shared" si="0"/>
        <v>6906896831</v>
      </c>
      <c r="G46" s="84">
        <f>SUM(G9:G12,G14:G20,G22:G30,G32:G38,G40:G44)</f>
        <v>5652164799</v>
      </c>
      <c r="H46" s="85">
        <f>SUM(H9:H12,H14:H20,H22:H30,H32:H38,H40:H44)</f>
        <v>1254732032</v>
      </c>
      <c r="I46" s="86">
        <f t="shared" si="1"/>
        <v>6906896831</v>
      </c>
      <c r="J46" s="84">
        <f>SUM(J9:J12,J14:J20,J22:J30,J32:J38,J40:J44)</f>
        <v>1977535848</v>
      </c>
      <c r="K46" s="85">
        <f>SUM(K9:K12,K14:K20,K22:K30,K32:K38,K40:K44)</f>
        <v>166705801</v>
      </c>
      <c r="L46" s="85">
        <f t="shared" si="2"/>
        <v>2144241649</v>
      </c>
      <c r="M46" s="44">
        <f t="shared" si="3"/>
        <v>0.3104493525045966</v>
      </c>
      <c r="N46" s="114">
        <f>SUM(N9:N12,N14:N20,N22:N30,N32:N38,N40:N44)</f>
        <v>1076390567</v>
      </c>
      <c r="O46" s="115">
        <f>SUM(O9:O12,O14:O20,O22:O30,O32:O38,O40:O44)</f>
        <v>264488975</v>
      </c>
      <c r="P46" s="116">
        <f t="shared" si="4"/>
        <v>1340879542</v>
      </c>
      <c r="Q46" s="44">
        <f t="shared" si="5"/>
        <v>0.1941363212465798</v>
      </c>
      <c r="R46" s="114">
        <f>SUM(R9:R12,R14:R20,R22:R30,R32:R38,R40:R44)</f>
        <v>0</v>
      </c>
      <c r="S46" s="116">
        <f>SUM(S9:S12,S14:S20,S22:S30,S32:S38,S40:S44)</f>
        <v>0</v>
      </c>
      <c r="T46" s="116">
        <f t="shared" si="6"/>
        <v>0</v>
      </c>
      <c r="U46" s="44">
        <f t="shared" si="7"/>
        <v>0</v>
      </c>
      <c r="V46" s="114">
        <f>SUM(V9:V12,V14:V20,V22:V30,V32:V38,V40:V44)</f>
        <v>0</v>
      </c>
      <c r="W46" s="116">
        <f>SUM(W9:W12,W14:W20,W22:W30,W32:W38,W40:W44)</f>
        <v>0</v>
      </c>
      <c r="X46" s="116">
        <f t="shared" si="8"/>
        <v>0</v>
      </c>
      <c r="Y46" s="44">
        <f t="shared" si="9"/>
        <v>0</v>
      </c>
      <c r="Z46" s="84">
        <f t="shared" si="10"/>
        <v>3053926415</v>
      </c>
      <c r="AA46" s="85">
        <f t="shared" si="11"/>
        <v>431194776</v>
      </c>
      <c r="AB46" s="85">
        <f t="shared" si="12"/>
        <v>3485121191</v>
      </c>
      <c r="AC46" s="44">
        <f t="shared" si="13"/>
        <v>0.5045856737511764</v>
      </c>
      <c r="AD46" s="84">
        <f>SUM(AD9:AD12,AD14:AD20,AD22:AD30,AD32:AD38,AD40:AD44)</f>
        <v>1119210678</v>
      </c>
      <c r="AE46" s="85">
        <f>SUM(AE9:AE12,AE14:AE20,AE22:AE30,AE32:AE38,AE40:AE44)</f>
        <v>267726330</v>
      </c>
      <c r="AF46" s="85">
        <f t="shared" si="14"/>
        <v>1386937008</v>
      </c>
      <c r="AG46" s="44">
        <f t="shared" si="15"/>
        <v>0.5009362256686026</v>
      </c>
      <c r="AH46" s="44">
        <f t="shared" si="16"/>
        <v>-0.033208044586261365</v>
      </c>
      <c r="AI46" s="66">
        <f>SUM(AI9:AI12,AI14:AI20,AI22:AI30,AI32:AI38,AI40:AI44)</f>
        <v>6192244236</v>
      </c>
      <c r="AJ46" s="66">
        <f>SUM(AJ9:AJ12,AJ14:AJ20,AJ22:AJ30,AJ32:AJ38,AJ40:AJ44)</f>
        <v>6557966614</v>
      </c>
      <c r="AK46" s="66">
        <f>SUM(AK9:AK12,AK14:AK20,AK22:AK30,AK32:AK38,AK40:AK44)</f>
        <v>3101919456</v>
      </c>
      <c r="AL46" s="66"/>
    </row>
    <row r="47" spans="1:38" s="13" customFormat="1" ht="12.75">
      <c r="A47" s="67"/>
      <c r="B47" s="68"/>
      <c r="C47" s="69"/>
      <c r="D47" s="96"/>
      <c r="E47" s="96"/>
      <c r="F47" s="97"/>
      <c r="G47" s="98"/>
      <c r="H47" s="96"/>
      <c r="I47" s="99"/>
      <c r="J47" s="98"/>
      <c r="K47" s="100"/>
      <c r="L47" s="96"/>
      <c r="M47" s="73"/>
      <c r="N47" s="98"/>
      <c r="O47" s="100"/>
      <c r="P47" s="96"/>
      <c r="Q47" s="73"/>
      <c r="R47" s="98"/>
      <c r="S47" s="100"/>
      <c r="T47" s="96"/>
      <c r="U47" s="73"/>
      <c r="V47" s="98"/>
      <c r="W47" s="100"/>
      <c r="X47" s="96"/>
      <c r="Y47" s="73"/>
      <c r="Z47" s="98"/>
      <c r="AA47" s="100"/>
      <c r="AB47" s="96"/>
      <c r="AC47" s="73"/>
      <c r="AD47" s="98"/>
      <c r="AE47" s="96"/>
      <c r="AF47" s="96"/>
      <c r="AG47" s="73"/>
      <c r="AH47" s="73"/>
      <c r="AI47" s="12"/>
      <c r="AJ47" s="12"/>
      <c r="AK47" s="12"/>
      <c r="AL47" s="12"/>
    </row>
    <row r="48" spans="1:38" s="76" customFormat="1" ht="12" customHeight="1">
      <c r="A48" s="78"/>
      <c r="B48" s="78"/>
      <c r="C48" s="78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6" customFormat="1" ht="12.75">
      <c r="A49" s="78"/>
      <c r="B49" s="78"/>
      <c r="C49" s="78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6" customFormat="1" ht="12.75">
      <c r="A50" s="78"/>
      <c r="B50" s="78"/>
      <c r="C50" s="78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0">
      <selection activeCell="F28" sqref="F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32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552</v>
      </c>
      <c r="C9" s="39" t="s">
        <v>553</v>
      </c>
      <c r="D9" s="80">
        <v>343815160</v>
      </c>
      <c r="E9" s="81">
        <v>111660000</v>
      </c>
      <c r="F9" s="82">
        <f>$D9+$E9</f>
        <v>455475160</v>
      </c>
      <c r="G9" s="80">
        <v>343815160</v>
      </c>
      <c r="H9" s="81">
        <v>111660000</v>
      </c>
      <c r="I9" s="83">
        <f>$G9+$H9</f>
        <v>455475160</v>
      </c>
      <c r="J9" s="80">
        <v>112623294</v>
      </c>
      <c r="K9" s="81">
        <v>12507904</v>
      </c>
      <c r="L9" s="81">
        <f>$J9+$K9</f>
        <v>125131198</v>
      </c>
      <c r="M9" s="40">
        <f>IF($F9=0,0,$L9/$F9)</f>
        <v>0.27472672274817356</v>
      </c>
      <c r="N9" s="108">
        <v>54580629</v>
      </c>
      <c r="O9" s="109">
        <v>19249145</v>
      </c>
      <c r="P9" s="110">
        <f>$N9+$O9</f>
        <v>73829774</v>
      </c>
      <c r="Q9" s="40">
        <f>IF($F9=0,0,$P9/$F9)</f>
        <v>0.16209396358738862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167203923</v>
      </c>
      <c r="AA9" s="81">
        <f>$K9+$O9</f>
        <v>31757049</v>
      </c>
      <c r="AB9" s="81">
        <f>$Z9+$AA9</f>
        <v>198960972</v>
      </c>
      <c r="AC9" s="40">
        <f>IF($F9=0,0,$AB9/$F9)</f>
        <v>0.4368206863355622</v>
      </c>
      <c r="AD9" s="80">
        <v>62210278</v>
      </c>
      <c r="AE9" s="81">
        <v>30503099</v>
      </c>
      <c r="AF9" s="81">
        <f>$AD9+$AE9</f>
        <v>92713377</v>
      </c>
      <c r="AG9" s="40">
        <f>IF($AI9=0,0,$AK9/$AI9)</f>
        <v>0.39639733377996755</v>
      </c>
      <c r="AH9" s="40">
        <f>IF($AF9=0,0,(($P9/$AF9)-1))</f>
        <v>-0.2036772212493133</v>
      </c>
      <c r="AI9" s="12">
        <v>479521414</v>
      </c>
      <c r="AJ9" s="12">
        <v>493819077</v>
      </c>
      <c r="AK9" s="12">
        <v>190081010</v>
      </c>
      <c r="AL9" s="12"/>
    </row>
    <row r="10" spans="1:38" s="13" customFormat="1" ht="12.75">
      <c r="A10" s="29" t="s">
        <v>96</v>
      </c>
      <c r="B10" s="63" t="s">
        <v>68</v>
      </c>
      <c r="C10" s="39" t="s">
        <v>69</v>
      </c>
      <c r="D10" s="80">
        <v>1219454402</v>
      </c>
      <c r="E10" s="81">
        <v>221956000</v>
      </c>
      <c r="F10" s="83">
        <f aca="true" t="shared" si="0" ref="F10:F36">$D10+$E10</f>
        <v>1441410402</v>
      </c>
      <c r="G10" s="80">
        <v>1219454402</v>
      </c>
      <c r="H10" s="81">
        <v>221956000</v>
      </c>
      <c r="I10" s="83">
        <f aca="true" t="shared" si="1" ref="I10:I36">$G10+$H10</f>
        <v>1441410402</v>
      </c>
      <c r="J10" s="80">
        <v>302877302</v>
      </c>
      <c r="K10" s="81">
        <v>31596987</v>
      </c>
      <c r="L10" s="81">
        <f aca="true" t="shared" si="2" ref="L10:L36">$J10+$K10</f>
        <v>334474289</v>
      </c>
      <c r="M10" s="40">
        <f aca="true" t="shared" si="3" ref="M10:M36">IF($F10=0,0,$L10/$F10)</f>
        <v>0.2320465347939122</v>
      </c>
      <c r="N10" s="108">
        <v>262280944</v>
      </c>
      <c r="O10" s="109">
        <v>41144507</v>
      </c>
      <c r="P10" s="110">
        <f aca="true" t="shared" si="4" ref="P10:P36">$N10+$O10</f>
        <v>303425451</v>
      </c>
      <c r="Q10" s="40">
        <f aca="true" t="shared" si="5" ref="Q10:Q36">IF($F10=0,0,$P10/$F10)</f>
        <v>0.21050593958458197</v>
      </c>
      <c r="R10" s="108">
        <v>0</v>
      </c>
      <c r="S10" s="110">
        <v>0</v>
      </c>
      <c r="T10" s="110">
        <f aca="true" t="shared" si="6" ref="T10:T36">$R10+$S10</f>
        <v>0</v>
      </c>
      <c r="U10" s="40">
        <f aca="true" t="shared" si="7" ref="U10:U36">IF($I10=0,0,$T10/$I10)</f>
        <v>0</v>
      </c>
      <c r="V10" s="108">
        <v>0</v>
      </c>
      <c r="W10" s="110">
        <v>0</v>
      </c>
      <c r="X10" s="110">
        <f aca="true" t="shared" si="8" ref="X10:X36">$V10+$W10</f>
        <v>0</v>
      </c>
      <c r="Y10" s="40">
        <f aca="true" t="shared" si="9" ref="Y10:Y36">IF($I10=0,0,$X10/$I10)</f>
        <v>0</v>
      </c>
      <c r="Z10" s="80">
        <f aca="true" t="shared" si="10" ref="Z10:Z36">$J10+$N10</f>
        <v>565158246</v>
      </c>
      <c r="AA10" s="81">
        <f aca="true" t="shared" si="11" ref="AA10:AA36">$K10+$O10</f>
        <v>72741494</v>
      </c>
      <c r="AB10" s="81">
        <f aca="true" t="shared" si="12" ref="AB10:AB36">$Z10+$AA10</f>
        <v>637899740</v>
      </c>
      <c r="AC10" s="40">
        <f aca="true" t="shared" si="13" ref="AC10:AC36">IF($F10=0,0,$AB10/$F10)</f>
        <v>0.4425524743784942</v>
      </c>
      <c r="AD10" s="80">
        <v>211689911</v>
      </c>
      <c r="AE10" s="81">
        <v>49477335</v>
      </c>
      <c r="AF10" s="81">
        <f aca="true" t="shared" si="14" ref="AF10:AF36">$AD10+$AE10</f>
        <v>261167246</v>
      </c>
      <c r="AG10" s="40">
        <f aca="true" t="shared" si="15" ref="AG10:AG36">IF($AI10=0,0,$AK10/$AI10)</f>
        <v>0.5227182890907951</v>
      </c>
      <c r="AH10" s="40">
        <f aca="true" t="shared" si="16" ref="AH10:AH36">IF($AF10=0,0,(($P10/$AF10)-1))</f>
        <v>0.16180514841436122</v>
      </c>
      <c r="AI10" s="12">
        <v>1376755700</v>
      </c>
      <c r="AJ10" s="12">
        <v>1320265935</v>
      </c>
      <c r="AK10" s="12">
        <v>719655384</v>
      </c>
      <c r="AL10" s="12"/>
    </row>
    <row r="11" spans="1:38" s="13" customFormat="1" ht="12.75">
      <c r="A11" s="29" t="s">
        <v>96</v>
      </c>
      <c r="B11" s="63" t="s">
        <v>82</v>
      </c>
      <c r="C11" s="39" t="s">
        <v>83</v>
      </c>
      <c r="D11" s="80">
        <v>2795592927</v>
      </c>
      <c r="E11" s="81">
        <v>1363578974</v>
      </c>
      <c r="F11" s="82">
        <f t="shared" si="0"/>
        <v>4159171901</v>
      </c>
      <c r="G11" s="80">
        <v>2795592927</v>
      </c>
      <c r="H11" s="81">
        <v>1363578974</v>
      </c>
      <c r="I11" s="83">
        <f t="shared" si="1"/>
        <v>4159171901</v>
      </c>
      <c r="J11" s="80">
        <v>759561340</v>
      </c>
      <c r="K11" s="81">
        <v>186314506</v>
      </c>
      <c r="L11" s="81">
        <f t="shared" si="2"/>
        <v>945875846</v>
      </c>
      <c r="M11" s="40">
        <f t="shared" si="3"/>
        <v>0.22741927203647935</v>
      </c>
      <c r="N11" s="108">
        <v>613292709</v>
      </c>
      <c r="O11" s="109">
        <v>296165871</v>
      </c>
      <c r="P11" s="110">
        <f t="shared" si="4"/>
        <v>909458580</v>
      </c>
      <c r="Q11" s="40">
        <f t="shared" si="5"/>
        <v>0.2186633785877753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1372854049</v>
      </c>
      <c r="AA11" s="81">
        <f t="shared" si="11"/>
        <v>482480377</v>
      </c>
      <c r="AB11" s="81">
        <f t="shared" si="12"/>
        <v>1855334426</v>
      </c>
      <c r="AC11" s="40">
        <f t="shared" si="13"/>
        <v>0.4460826506242546</v>
      </c>
      <c r="AD11" s="80">
        <v>583225589</v>
      </c>
      <c r="AE11" s="81">
        <v>136404135</v>
      </c>
      <c r="AF11" s="81">
        <f t="shared" si="14"/>
        <v>719629724</v>
      </c>
      <c r="AG11" s="40">
        <f t="shared" si="15"/>
        <v>0.38158209190480985</v>
      </c>
      <c r="AH11" s="40">
        <f t="shared" si="16"/>
        <v>0.2637868471369591</v>
      </c>
      <c r="AI11" s="12">
        <v>3574545842</v>
      </c>
      <c r="AJ11" s="12">
        <v>3635521957</v>
      </c>
      <c r="AK11" s="12">
        <v>1363982680</v>
      </c>
      <c r="AL11" s="12"/>
    </row>
    <row r="12" spans="1:38" s="13" customFormat="1" ht="12.75">
      <c r="A12" s="29" t="s">
        <v>96</v>
      </c>
      <c r="B12" s="63" t="s">
        <v>554</v>
      </c>
      <c r="C12" s="39" t="s">
        <v>555</v>
      </c>
      <c r="D12" s="80">
        <v>117680966</v>
      </c>
      <c r="E12" s="81">
        <v>29523980</v>
      </c>
      <c r="F12" s="82">
        <f t="shared" si="0"/>
        <v>147204946</v>
      </c>
      <c r="G12" s="80">
        <v>117680966</v>
      </c>
      <c r="H12" s="81">
        <v>29523980</v>
      </c>
      <c r="I12" s="83">
        <f t="shared" si="1"/>
        <v>147204946</v>
      </c>
      <c r="J12" s="80">
        <v>33973723</v>
      </c>
      <c r="K12" s="81">
        <v>8368036</v>
      </c>
      <c r="L12" s="81">
        <f t="shared" si="2"/>
        <v>42341759</v>
      </c>
      <c r="M12" s="40">
        <f t="shared" si="3"/>
        <v>0.2876381544951621</v>
      </c>
      <c r="N12" s="108">
        <v>42048123</v>
      </c>
      <c r="O12" s="109">
        <v>4892369</v>
      </c>
      <c r="P12" s="110">
        <f t="shared" si="4"/>
        <v>46940492</v>
      </c>
      <c r="Q12" s="40">
        <f t="shared" si="5"/>
        <v>0.31887849746570335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76021846</v>
      </c>
      <c r="AA12" s="81">
        <f t="shared" si="11"/>
        <v>13260405</v>
      </c>
      <c r="AB12" s="81">
        <f t="shared" si="12"/>
        <v>89282251</v>
      </c>
      <c r="AC12" s="40">
        <f t="shared" si="13"/>
        <v>0.6065166519608655</v>
      </c>
      <c r="AD12" s="80">
        <v>25338870</v>
      </c>
      <c r="AE12" s="81">
        <v>2862221</v>
      </c>
      <c r="AF12" s="81">
        <f t="shared" si="14"/>
        <v>28201091</v>
      </c>
      <c r="AG12" s="40">
        <f t="shared" si="15"/>
        <v>0.509557552098989</v>
      </c>
      <c r="AH12" s="40">
        <f t="shared" si="16"/>
        <v>0.6644920581264038</v>
      </c>
      <c r="AI12" s="12">
        <v>145896929</v>
      </c>
      <c r="AJ12" s="12">
        <v>149400133</v>
      </c>
      <c r="AK12" s="12">
        <v>74342882</v>
      </c>
      <c r="AL12" s="12"/>
    </row>
    <row r="13" spans="1:38" s="13" customFormat="1" ht="12.75">
      <c r="A13" s="29" t="s">
        <v>96</v>
      </c>
      <c r="B13" s="63" t="s">
        <v>556</v>
      </c>
      <c r="C13" s="39" t="s">
        <v>557</v>
      </c>
      <c r="D13" s="80">
        <v>523396536</v>
      </c>
      <c r="E13" s="81">
        <v>146441000</v>
      </c>
      <c r="F13" s="82">
        <f t="shared" si="0"/>
        <v>669837536</v>
      </c>
      <c r="G13" s="80">
        <v>523396536</v>
      </c>
      <c r="H13" s="81">
        <v>146441000</v>
      </c>
      <c r="I13" s="83">
        <f t="shared" si="1"/>
        <v>669837536</v>
      </c>
      <c r="J13" s="80">
        <v>136620190</v>
      </c>
      <c r="K13" s="81">
        <v>51871038</v>
      </c>
      <c r="L13" s="81">
        <f t="shared" si="2"/>
        <v>188491228</v>
      </c>
      <c r="M13" s="40">
        <f t="shared" si="3"/>
        <v>0.28139842554299616</v>
      </c>
      <c r="N13" s="108">
        <v>122206147</v>
      </c>
      <c r="O13" s="109">
        <v>29735584</v>
      </c>
      <c r="P13" s="110">
        <f t="shared" si="4"/>
        <v>151941731</v>
      </c>
      <c r="Q13" s="40">
        <f t="shared" si="5"/>
        <v>0.22683370643474957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258826337</v>
      </c>
      <c r="AA13" s="81">
        <f t="shared" si="11"/>
        <v>81606622</v>
      </c>
      <c r="AB13" s="81">
        <f t="shared" si="12"/>
        <v>340432959</v>
      </c>
      <c r="AC13" s="40">
        <f t="shared" si="13"/>
        <v>0.5082321319777457</v>
      </c>
      <c r="AD13" s="80">
        <v>110086669</v>
      </c>
      <c r="AE13" s="81">
        <v>23186165</v>
      </c>
      <c r="AF13" s="81">
        <f t="shared" si="14"/>
        <v>133272834</v>
      </c>
      <c r="AG13" s="40">
        <f t="shared" si="15"/>
        <v>0.4100655732396965</v>
      </c>
      <c r="AH13" s="40">
        <f t="shared" si="16"/>
        <v>0.1400802882303831</v>
      </c>
      <c r="AI13" s="12">
        <v>687307661</v>
      </c>
      <c r="AJ13" s="12">
        <v>616892842</v>
      </c>
      <c r="AK13" s="12">
        <v>281841210</v>
      </c>
      <c r="AL13" s="12"/>
    </row>
    <row r="14" spans="1:38" s="13" customFormat="1" ht="12.75">
      <c r="A14" s="29" t="s">
        <v>115</v>
      </c>
      <c r="B14" s="63" t="s">
        <v>558</v>
      </c>
      <c r="C14" s="39" t="s">
        <v>559</v>
      </c>
      <c r="D14" s="80">
        <v>255254000</v>
      </c>
      <c r="E14" s="81">
        <v>3355000</v>
      </c>
      <c r="F14" s="82">
        <f t="shared" si="0"/>
        <v>258609000</v>
      </c>
      <c r="G14" s="80">
        <v>255254000</v>
      </c>
      <c r="H14" s="81">
        <v>3355000</v>
      </c>
      <c r="I14" s="83">
        <f t="shared" si="1"/>
        <v>258609000</v>
      </c>
      <c r="J14" s="80">
        <v>111210809</v>
      </c>
      <c r="K14" s="81">
        <v>315372</v>
      </c>
      <c r="L14" s="81">
        <f t="shared" si="2"/>
        <v>111526181</v>
      </c>
      <c r="M14" s="40">
        <f t="shared" si="3"/>
        <v>0.4312540592168099</v>
      </c>
      <c r="N14" s="108">
        <v>86354084</v>
      </c>
      <c r="O14" s="109">
        <v>840595</v>
      </c>
      <c r="P14" s="110">
        <f t="shared" si="4"/>
        <v>87194679</v>
      </c>
      <c r="Q14" s="40">
        <f t="shared" si="5"/>
        <v>0.3371679987935455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197564893</v>
      </c>
      <c r="AA14" s="81">
        <f t="shared" si="11"/>
        <v>1155967</v>
      </c>
      <c r="AB14" s="81">
        <f t="shared" si="12"/>
        <v>198720860</v>
      </c>
      <c r="AC14" s="40">
        <f t="shared" si="13"/>
        <v>0.7684220580103553</v>
      </c>
      <c r="AD14" s="80">
        <v>83670853</v>
      </c>
      <c r="AE14" s="81">
        <v>386191</v>
      </c>
      <c r="AF14" s="81">
        <f t="shared" si="14"/>
        <v>84057044</v>
      </c>
      <c r="AG14" s="40">
        <f t="shared" si="15"/>
        <v>0.7645731953518045</v>
      </c>
      <c r="AH14" s="40">
        <f t="shared" si="16"/>
        <v>0.037327448726367285</v>
      </c>
      <c r="AI14" s="12">
        <v>247666000</v>
      </c>
      <c r="AJ14" s="12">
        <v>273286939</v>
      </c>
      <c r="AK14" s="12">
        <v>189358785</v>
      </c>
      <c r="AL14" s="12"/>
    </row>
    <row r="15" spans="1:38" s="59" customFormat="1" ht="12.75">
      <c r="A15" s="64"/>
      <c r="B15" s="65" t="s">
        <v>560</v>
      </c>
      <c r="C15" s="32"/>
      <c r="D15" s="84">
        <f>SUM(D9:D14)</f>
        <v>5255193991</v>
      </c>
      <c r="E15" s="85">
        <f>SUM(E9:E14)</f>
        <v>1876514954</v>
      </c>
      <c r="F15" s="93">
        <f t="shared" si="0"/>
        <v>7131708945</v>
      </c>
      <c r="G15" s="84">
        <f>SUM(G9:G14)</f>
        <v>5255193991</v>
      </c>
      <c r="H15" s="85">
        <f>SUM(H9:H14)</f>
        <v>1876514954</v>
      </c>
      <c r="I15" s="86">
        <f t="shared" si="1"/>
        <v>7131708945</v>
      </c>
      <c r="J15" s="84">
        <f>SUM(J9:J14)</f>
        <v>1456866658</v>
      </c>
      <c r="K15" s="85">
        <f>SUM(K9:K14)</f>
        <v>290973843</v>
      </c>
      <c r="L15" s="85">
        <f t="shared" si="2"/>
        <v>1747840501</v>
      </c>
      <c r="M15" s="44">
        <f t="shared" si="3"/>
        <v>0.2450801784648546</v>
      </c>
      <c r="N15" s="114">
        <f>SUM(N9:N14)</f>
        <v>1180762636</v>
      </c>
      <c r="O15" s="115">
        <f>SUM(O9:O14)</f>
        <v>392028071</v>
      </c>
      <c r="P15" s="116">
        <f t="shared" si="4"/>
        <v>1572790707</v>
      </c>
      <c r="Q15" s="44">
        <f t="shared" si="5"/>
        <v>0.22053489831531536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4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2637629294</v>
      </c>
      <c r="AA15" s="85">
        <f t="shared" si="11"/>
        <v>683001914</v>
      </c>
      <c r="AB15" s="85">
        <f t="shared" si="12"/>
        <v>3320631208</v>
      </c>
      <c r="AC15" s="44">
        <f t="shared" si="13"/>
        <v>0.46561507678017</v>
      </c>
      <c r="AD15" s="84">
        <f>SUM(AD9:AD14)</f>
        <v>1076222170</v>
      </c>
      <c r="AE15" s="85">
        <f>SUM(AE9:AE14)</f>
        <v>242819146</v>
      </c>
      <c r="AF15" s="85">
        <f t="shared" si="14"/>
        <v>1319041316</v>
      </c>
      <c r="AG15" s="44">
        <f t="shared" si="15"/>
        <v>0.43295372103802626</v>
      </c>
      <c r="AH15" s="44">
        <f t="shared" si="16"/>
        <v>0.19237410376916508</v>
      </c>
      <c r="AI15" s="66">
        <f>SUM(AI9:AI14)</f>
        <v>6511693546</v>
      </c>
      <c r="AJ15" s="66">
        <f>SUM(AJ9:AJ14)</f>
        <v>6489186883</v>
      </c>
      <c r="AK15" s="66">
        <f>SUM(AK9:AK14)</f>
        <v>2819261951</v>
      </c>
      <c r="AL15" s="66"/>
    </row>
    <row r="16" spans="1:38" s="13" customFormat="1" ht="12.75">
      <c r="A16" s="29" t="s">
        <v>96</v>
      </c>
      <c r="B16" s="63" t="s">
        <v>561</v>
      </c>
      <c r="C16" s="39" t="s">
        <v>562</v>
      </c>
      <c r="D16" s="80">
        <v>113178998</v>
      </c>
      <c r="E16" s="81">
        <v>33211000</v>
      </c>
      <c r="F16" s="82">
        <f t="shared" si="0"/>
        <v>146389998</v>
      </c>
      <c r="G16" s="80">
        <v>113178998</v>
      </c>
      <c r="H16" s="81">
        <v>33211000</v>
      </c>
      <c r="I16" s="83">
        <f t="shared" si="1"/>
        <v>146389998</v>
      </c>
      <c r="J16" s="80">
        <v>75595746</v>
      </c>
      <c r="K16" s="81">
        <v>9347669</v>
      </c>
      <c r="L16" s="81">
        <f t="shared" si="2"/>
        <v>84943415</v>
      </c>
      <c r="M16" s="40">
        <f t="shared" si="3"/>
        <v>0.580254226111814</v>
      </c>
      <c r="N16" s="108">
        <v>41423181</v>
      </c>
      <c r="O16" s="109">
        <v>7795877</v>
      </c>
      <c r="P16" s="110">
        <f t="shared" si="4"/>
        <v>49219058</v>
      </c>
      <c r="Q16" s="40">
        <f t="shared" si="5"/>
        <v>0.3362187217189524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117018927</v>
      </c>
      <c r="AA16" s="81">
        <f t="shared" si="11"/>
        <v>17143546</v>
      </c>
      <c r="AB16" s="81">
        <f t="shared" si="12"/>
        <v>134162473</v>
      </c>
      <c r="AC16" s="40">
        <f t="shared" si="13"/>
        <v>0.9164729478307664</v>
      </c>
      <c r="AD16" s="80">
        <v>28698641</v>
      </c>
      <c r="AE16" s="81">
        <v>6693347</v>
      </c>
      <c r="AF16" s="81">
        <f t="shared" si="14"/>
        <v>35391988</v>
      </c>
      <c r="AG16" s="40">
        <f t="shared" si="15"/>
        <v>0.6603178375101898</v>
      </c>
      <c r="AH16" s="40">
        <f t="shared" si="16"/>
        <v>0.3906836202589128</v>
      </c>
      <c r="AI16" s="12">
        <v>126675168</v>
      </c>
      <c r="AJ16" s="12">
        <v>168610161</v>
      </c>
      <c r="AK16" s="12">
        <v>83645873</v>
      </c>
      <c r="AL16" s="12"/>
    </row>
    <row r="17" spans="1:38" s="13" customFormat="1" ht="12.75">
      <c r="A17" s="29" t="s">
        <v>96</v>
      </c>
      <c r="B17" s="63" t="s">
        <v>563</v>
      </c>
      <c r="C17" s="39" t="s">
        <v>564</v>
      </c>
      <c r="D17" s="80">
        <v>186301105</v>
      </c>
      <c r="E17" s="81">
        <v>43815000</v>
      </c>
      <c r="F17" s="82">
        <f t="shared" si="0"/>
        <v>230116105</v>
      </c>
      <c r="G17" s="80">
        <v>186301105</v>
      </c>
      <c r="H17" s="81">
        <v>43815000</v>
      </c>
      <c r="I17" s="83">
        <f t="shared" si="1"/>
        <v>230116105</v>
      </c>
      <c r="J17" s="80">
        <v>49882861</v>
      </c>
      <c r="K17" s="81">
        <v>10702784</v>
      </c>
      <c r="L17" s="81">
        <f t="shared" si="2"/>
        <v>60585645</v>
      </c>
      <c r="M17" s="40">
        <f t="shared" si="3"/>
        <v>0.2632829414525333</v>
      </c>
      <c r="N17" s="108">
        <v>17799526</v>
      </c>
      <c r="O17" s="109">
        <v>9217792</v>
      </c>
      <c r="P17" s="110">
        <f t="shared" si="4"/>
        <v>27017318</v>
      </c>
      <c r="Q17" s="40">
        <f t="shared" si="5"/>
        <v>0.11740733226820435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67682387</v>
      </c>
      <c r="AA17" s="81">
        <f t="shared" si="11"/>
        <v>19920576</v>
      </c>
      <c r="AB17" s="81">
        <f t="shared" si="12"/>
        <v>87602963</v>
      </c>
      <c r="AC17" s="40">
        <f t="shared" si="13"/>
        <v>0.3806902737207376</v>
      </c>
      <c r="AD17" s="80">
        <v>13544572</v>
      </c>
      <c r="AE17" s="81">
        <v>4070350</v>
      </c>
      <c r="AF17" s="81">
        <f t="shared" si="14"/>
        <v>17614922</v>
      </c>
      <c r="AG17" s="40">
        <f t="shared" si="15"/>
        <v>0.4982609450591673</v>
      </c>
      <c r="AH17" s="40">
        <f t="shared" si="16"/>
        <v>0.5337744896060284</v>
      </c>
      <c r="AI17" s="12">
        <v>186147943</v>
      </c>
      <c r="AJ17" s="12">
        <v>186147943</v>
      </c>
      <c r="AK17" s="12">
        <v>92750250</v>
      </c>
      <c r="AL17" s="12"/>
    </row>
    <row r="18" spans="1:38" s="13" customFormat="1" ht="12.75">
      <c r="A18" s="29" t="s">
        <v>96</v>
      </c>
      <c r="B18" s="63" t="s">
        <v>565</v>
      </c>
      <c r="C18" s="39" t="s">
        <v>566</v>
      </c>
      <c r="D18" s="80">
        <v>554910235</v>
      </c>
      <c r="E18" s="81">
        <v>78268000</v>
      </c>
      <c r="F18" s="82">
        <f t="shared" si="0"/>
        <v>633178235</v>
      </c>
      <c r="G18" s="80">
        <v>554910235</v>
      </c>
      <c r="H18" s="81">
        <v>78268000</v>
      </c>
      <c r="I18" s="83">
        <f t="shared" si="1"/>
        <v>633178235</v>
      </c>
      <c r="J18" s="80">
        <v>132537301</v>
      </c>
      <c r="K18" s="81">
        <v>8226905</v>
      </c>
      <c r="L18" s="81">
        <f t="shared" si="2"/>
        <v>140764206</v>
      </c>
      <c r="M18" s="40">
        <f t="shared" si="3"/>
        <v>0.22231371550539794</v>
      </c>
      <c r="N18" s="108">
        <v>99386282</v>
      </c>
      <c r="O18" s="109">
        <v>7896770</v>
      </c>
      <c r="P18" s="110">
        <f t="shared" si="4"/>
        <v>107283052</v>
      </c>
      <c r="Q18" s="40">
        <f t="shared" si="5"/>
        <v>0.1694357861179483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231923583</v>
      </c>
      <c r="AA18" s="81">
        <f t="shared" si="11"/>
        <v>16123675</v>
      </c>
      <c r="AB18" s="81">
        <f t="shared" si="12"/>
        <v>248047258</v>
      </c>
      <c r="AC18" s="40">
        <f t="shared" si="13"/>
        <v>0.3917495016233462</v>
      </c>
      <c r="AD18" s="80">
        <v>68000628</v>
      </c>
      <c r="AE18" s="81">
        <v>3549355</v>
      </c>
      <c r="AF18" s="81">
        <f t="shared" si="14"/>
        <v>71549983</v>
      </c>
      <c r="AG18" s="40">
        <f t="shared" si="15"/>
        <v>0.44573786327126813</v>
      </c>
      <c r="AH18" s="40">
        <f t="shared" si="16"/>
        <v>0.4994140809229821</v>
      </c>
      <c r="AI18" s="12">
        <v>529621090</v>
      </c>
      <c r="AJ18" s="12">
        <v>529621090</v>
      </c>
      <c r="AK18" s="12">
        <v>236072173</v>
      </c>
      <c r="AL18" s="12"/>
    </row>
    <row r="19" spans="1:38" s="13" customFormat="1" ht="12.75">
      <c r="A19" s="29" t="s">
        <v>96</v>
      </c>
      <c r="B19" s="63" t="s">
        <v>567</v>
      </c>
      <c r="C19" s="39" t="s">
        <v>568</v>
      </c>
      <c r="D19" s="80">
        <v>368152000</v>
      </c>
      <c r="E19" s="81">
        <v>36427000</v>
      </c>
      <c r="F19" s="82">
        <f t="shared" si="0"/>
        <v>404579000</v>
      </c>
      <c r="G19" s="80">
        <v>368152000</v>
      </c>
      <c r="H19" s="81">
        <v>36427000</v>
      </c>
      <c r="I19" s="83">
        <f t="shared" si="1"/>
        <v>404579000</v>
      </c>
      <c r="J19" s="80">
        <v>64538592</v>
      </c>
      <c r="K19" s="81">
        <v>402598</v>
      </c>
      <c r="L19" s="81">
        <f t="shared" si="2"/>
        <v>64941190</v>
      </c>
      <c r="M19" s="40">
        <f t="shared" si="3"/>
        <v>0.16051547411012435</v>
      </c>
      <c r="N19" s="108">
        <v>102269139</v>
      </c>
      <c r="O19" s="109">
        <v>1597459</v>
      </c>
      <c r="P19" s="110">
        <f t="shared" si="4"/>
        <v>103866598</v>
      </c>
      <c r="Q19" s="40">
        <f t="shared" si="5"/>
        <v>0.2567276057333673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166807731</v>
      </c>
      <c r="AA19" s="81">
        <f t="shared" si="11"/>
        <v>2000057</v>
      </c>
      <c r="AB19" s="81">
        <f t="shared" si="12"/>
        <v>168807788</v>
      </c>
      <c r="AC19" s="40">
        <f t="shared" si="13"/>
        <v>0.4172430798434916</v>
      </c>
      <c r="AD19" s="80">
        <v>60215151</v>
      </c>
      <c r="AE19" s="81">
        <v>10549047</v>
      </c>
      <c r="AF19" s="81">
        <f t="shared" si="14"/>
        <v>70764198</v>
      </c>
      <c r="AG19" s="40">
        <f t="shared" si="15"/>
        <v>0.3890028060297377</v>
      </c>
      <c r="AH19" s="40">
        <f t="shared" si="16"/>
        <v>0.4677845709492814</v>
      </c>
      <c r="AI19" s="12">
        <v>445983513</v>
      </c>
      <c r="AJ19" s="12">
        <v>445983513</v>
      </c>
      <c r="AK19" s="12">
        <v>173488838</v>
      </c>
      <c r="AL19" s="12"/>
    </row>
    <row r="20" spans="1:38" s="13" customFormat="1" ht="12.75">
      <c r="A20" s="29" t="s">
        <v>96</v>
      </c>
      <c r="B20" s="63" t="s">
        <v>569</v>
      </c>
      <c r="C20" s="39" t="s">
        <v>570</v>
      </c>
      <c r="D20" s="80">
        <v>255342810</v>
      </c>
      <c r="E20" s="81">
        <v>104059957</v>
      </c>
      <c r="F20" s="82">
        <f t="shared" si="0"/>
        <v>359402767</v>
      </c>
      <c r="G20" s="80">
        <v>255342810</v>
      </c>
      <c r="H20" s="81">
        <v>104059957</v>
      </c>
      <c r="I20" s="83">
        <f t="shared" si="1"/>
        <v>359402767</v>
      </c>
      <c r="J20" s="80">
        <v>55521311</v>
      </c>
      <c r="K20" s="81">
        <v>10470272</v>
      </c>
      <c r="L20" s="81">
        <f t="shared" si="2"/>
        <v>65991583</v>
      </c>
      <c r="M20" s="40">
        <f t="shared" si="3"/>
        <v>0.1836145657721105</v>
      </c>
      <c r="N20" s="108">
        <v>36855988</v>
      </c>
      <c r="O20" s="109">
        <v>23084444</v>
      </c>
      <c r="P20" s="110">
        <f t="shared" si="4"/>
        <v>59940432</v>
      </c>
      <c r="Q20" s="40">
        <f t="shared" si="5"/>
        <v>0.1667778812621106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92377299</v>
      </c>
      <c r="AA20" s="81">
        <f t="shared" si="11"/>
        <v>33554716</v>
      </c>
      <c r="AB20" s="81">
        <f t="shared" si="12"/>
        <v>125932015</v>
      </c>
      <c r="AC20" s="40">
        <f t="shared" si="13"/>
        <v>0.35039244703422107</v>
      </c>
      <c r="AD20" s="80">
        <v>30008707</v>
      </c>
      <c r="AE20" s="81">
        <v>4727373</v>
      </c>
      <c r="AF20" s="81">
        <f t="shared" si="14"/>
        <v>34736080</v>
      </c>
      <c r="AG20" s="40">
        <f t="shared" si="15"/>
        <v>0.30409068171884535</v>
      </c>
      <c r="AH20" s="40">
        <f t="shared" si="16"/>
        <v>0.725595749434018</v>
      </c>
      <c r="AI20" s="12">
        <v>394849419</v>
      </c>
      <c r="AJ20" s="12">
        <v>394849419</v>
      </c>
      <c r="AK20" s="12">
        <v>120070029</v>
      </c>
      <c r="AL20" s="12"/>
    </row>
    <row r="21" spans="1:38" s="13" customFormat="1" ht="12.75">
      <c r="A21" s="29" t="s">
        <v>115</v>
      </c>
      <c r="B21" s="63" t="s">
        <v>571</v>
      </c>
      <c r="C21" s="39" t="s">
        <v>572</v>
      </c>
      <c r="D21" s="80">
        <v>793765000</v>
      </c>
      <c r="E21" s="81">
        <v>330305000</v>
      </c>
      <c r="F21" s="83">
        <f t="shared" si="0"/>
        <v>1124070000</v>
      </c>
      <c r="G21" s="80">
        <v>793765000</v>
      </c>
      <c r="H21" s="81">
        <v>330305000</v>
      </c>
      <c r="I21" s="83">
        <f t="shared" si="1"/>
        <v>1124070000</v>
      </c>
      <c r="J21" s="80">
        <v>192552313</v>
      </c>
      <c r="K21" s="81">
        <v>65500201</v>
      </c>
      <c r="L21" s="81">
        <f t="shared" si="2"/>
        <v>258052514</v>
      </c>
      <c r="M21" s="40">
        <f t="shared" si="3"/>
        <v>0.22956979013762488</v>
      </c>
      <c r="N21" s="108">
        <v>206563500</v>
      </c>
      <c r="O21" s="109">
        <v>93704904</v>
      </c>
      <c r="P21" s="110">
        <f t="shared" si="4"/>
        <v>300268404</v>
      </c>
      <c r="Q21" s="40">
        <f t="shared" si="5"/>
        <v>0.26712607221970164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399115813</v>
      </c>
      <c r="AA21" s="81">
        <f t="shared" si="11"/>
        <v>159205105</v>
      </c>
      <c r="AB21" s="81">
        <f t="shared" si="12"/>
        <v>558320918</v>
      </c>
      <c r="AC21" s="40">
        <f t="shared" si="13"/>
        <v>0.4966958623573265</v>
      </c>
      <c r="AD21" s="80">
        <v>162297264</v>
      </c>
      <c r="AE21" s="81">
        <v>133561984</v>
      </c>
      <c r="AF21" s="81">
        <f t="shared" si="14"/>
        <v>295859248</v>
      </c>
      <c r="AG21" s="40">
        <f t="shared" si="15"/>
        <v>0.4889042286998346</v>
      </c>
      <c r="AH21" s="40">
        <f t="shared" si="16"/>
        <v>0.01490288381994409</v>
      </c>
      <c r="AI21" s="12">
        <v>1125003000</v>
      </c>
      <c r="AJ21" s="12">
        <v>1125003000</v>
      </c>
      <c r="AK21" s="12">
        <v>550018724</v>
      </c>
      <c r="AL21" s="12"/>
    </row>
    <row r="22" spans="1:38" s="59" customFormat="1" ht="12.75">
      <c r="A22" s="64"/>
      <c r="B22" s="65" t="s">
        <v>573</v>
      </c>
      <c r="C22" s="32"/>
      <c r="D22" s="84">
        <f>SUM(D16:D21)</f>
        <v>2271650148</v>
      </c>
      <c r="E22" s="85">
        <f>SUM(E16:E21)</f>
        <v>626085957</v>
      </c>
      <c r="F22" s="93">
        <f t="shared" si="0"/>
        <v>2897736105</v>
      </c>
      <c r="G22" s="84">
        <f>SUM(G16:G21)</f>
        <v>2271650148</v>
      </c>
      <c r="H22" s="85">
        <f>SUM(H16:H21)</f>
        <v>626085957</v>
      </c>
      <c r="I22" s="86">
        <f t="shared" si="1"/>
        <v>2897736105</v>
      </c>
      <c r="J22" s="84">
        <f>SUM(J16:J21)</f>
        <v>570628124</v>
      </c>
      <c r="K22" s="85">
        <f>SUM(K16:K21)</f>
        <v>104650429</v>
      </c>
      <c r="L22" s="85">
        <f t="shared" si="2"/>
        <v>675278553</v>
      </c>
      <c r="M22" s="44">
        <f t="shared" si="3"/>
        <v>0.23303659426916656</v>
      </c>
      <c r="N22" s="114">
        <f>SUM(N16:N21)</f>
        <v>504297616</v>
      </c>
      <c r="O22" s="115">
        <f>SUM(O16:O21)</f>
        <v>143297246</v>
      </c>
      <c r="P22" s="116">
        <f t="shared" si="4"/>
        <v>647594862</v>
      </c>
      <c r="Q22" s="44">
        <f t="shared" si="5"/>
        <v>0.2234830359060595</v>
      </c>
      <c r="R22" s="114">
        <f>SUM(R16:R21)</f>
        <v>0</v>
      </c>
      <c r="S22" s="116">
        <f>SUM(S16:S21)</f>
        <v>0</v>
      </c>
      <c r="T22" s="116">
        <f t="shared" si="6"/>
        <v>0</v>
      </c>
      <c r="U22" s="44">
        <f t="shared" si="7"/>
        <v>0</v>
      </c>
      <c r="V22" s="114">
        <f>SUM(V16:V21)</f>
        <v>0</v>
      </c>
      <c r="W22" s="116">
        <f>SUM(W16:W21)</f>
        <v>0</v>
      </c>
      <c r="X22" s="116">
        <f t="shared" si="8"/>
        <v>0</v>
      </c>
      <c r="Y22" s="44">
        <f t="shared" si="9"/>
        <v>0</v>
      </c>
      <c r="Z22" s="84">
        <f t="shared" si="10"/>
        <v>1074925740</v>
      </c>
      <c r="AA22" s="85">
        <f t="shared" si="11"/>
        <v>247947675</v>
      </c>
      <c r="AB22" s="85">
        <f t="shared" si="12"/>
        <v>1322873415</v>
      </c>
      <c r="AC22" s="44">
        <f t="shared" si="13"/>
        <v>0.45651963017522607</v>
      </c>
      <c r="AD22" s="84">
        <f>SUM(AD16:AD21)</f>
        <v>362764963</v>
      </c>
      <c r="AE22" s="85">
        <f>SUM(AE16:AE21)</f>
        <v>163151456</v>
      </c>
      <c r="AF22" s="85">
        <f t="shared" si="14"/>
        <v>525916419</v>
      </c>
      <c r="AG22" s="44">
        <f t="shared" si="15"/>
        <v>0.4472651685422154</v>
      </c>
      <c r="AH22" s="44">
        <f t="shared" si="16"/>
        <v>0.23136460206236698</v>
      </c>
      <c r="AI22" s="66">
        <f>SUM(AI16:AI21)</f>
        <v>2808280133</v>
      </c>
      <c r="AJ22" s="66">
        <f>SUM(AJ16:AJ21)</f>
        <v>2850215126</v>
      </c>
      <c r="AK22" s="66">
        <f>SUM(AK16:AK21)</f>
        <v>1256045887</v>
      </c>
      <c r="AL22" s="66"/>
    </row>
    <row r="23" spans="1:38" s="13" customFormat="1" ht="12.75">
      <c r="A23" s="29" t="s">
        <v>96</v>
      </c>
      <c r="B23" s="63" t="s">
        <v>574</v>
      </c>
      <c r="C23" s="39" t="s">
        <v>575</v>
      </c>
      <c r="D23" s="80">
        <v>315572926</v>
      </c>
      <c r="E23" s="81">
        <v>92605750</v>
      </c>
      <c r="F23" s="82">
        <f t="shared" si="0"/>
        <v>408178676</v>
      </c>
      <c r="G23" s="80">
        <v>315572926</v>
      </c>
      <c r="H23" s="81">
        <v>92605750</v>
      </c>
      <c r="I23" s="83">
        <f t="shared" si="1"/>
        <v>408178676</v>
      </c>
      <c r="J23" s="80">
        <v>129338541</v>
      </c>
      <c r="K23" s="81">
        <v>3647428</v>
      </c>
      <c r="L23" s="81">
        <f t="shared" si="2"/>
        <v>132985969</v>
      </c>
      <c r="M23" s="40">
        <f t="shared" si="3"/>
        <v>0.32580332295457787</v>
      </c>
      <c r="N23" s="108">
        <v>66017610</v>
      </c>
      <c r="O23" s="109">
        <v>8578352</v>
      </c>
      <c r="P23" s="110">
        <f t="shared" si="4"/>
        <v>74595962</v>
      </c>
      <c r="Q23" s="40">
        <f t="shared" si="5"/>
        <v>0.18275320683337215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195356151</v>
      </c>
      <c r="AA23" s="81">
        <f t="shared" si="11"/>
        <v>12225780</v>
      </c>
      <c r="AB23" s="81">
        <f t="shared" si="12"/>
        <v>207581931</v>
      </c>
      <c r="AC23" s="40">
        <f t="shared" si="13"/>
        <v>0.5085565297879501</v>
      </c>
      <c r="AD23" s="80">
        <v>70044345</v>
      </c>
      <c r="AE23" s="81">
        <v>1996663</v>
      </c>
      <c r="AF23" s="81">
        <f t="shared" si="14"/>
        <v>72041008</v>
      </c>
      <c r="AG23" s="40">
        <f t="shared" si="15"/>
        <v>0.6177401050158018</v>
      </c>
      <c r="AH23" s="40">
        <f t="shared" si="16"/>
        <v>0.035465272779081625</v>
      </c>
      <c r="AI23" s="12">
        <v>269904524</v>
      </c>
      <c r="AJ23" s="12">
        <v>302229816</v>
      </c>
      <c r="AK23" s="12">
        <v>166730849</v>
      </c>
      <c r="AL23" s="12"/>
    </row>
    <row r="24" spans="1:38" s="13" customFormat="1" ht="12.75">
      <c r="A24" s="29" t="s">
        <v>96</v>
      </c>
      <c r="B24" s="63" t="s">
        <v>576</v>
      </c>
      <c r="C24" s="39" t="s">
        <v>577</v>
      </c>
      <c r="D24" s="80">
        <v>150308086</v>
      </c>
      <c r="E24" s="81">
        <v>36622000</v>
      </c>
      <c r="F24" s="82">
        <f t="shared" si="0"/>
        <v>186930086</v>
      </c>
      <c r="G24" s="80">
        <v>150308086</v>
      </c>
      <c r="H24" s="81">
        <v>36622000</v>
      </c>
      <c r="I24" s="83">
        <f t="shared" si="1"/>
        <v>186930086</v>
      </c>
      <c r="J24" s="80">
        <v>31332559</v>
      </c>
      <c r="K24" s="81">
        <v>7502479</v>
      </c>
      <c r="L24" s="81">
        <f t="shared" si="2"/>
        <v>38835038</v>
      </c>
      <c r="M24" s="40">
        <f t="shared" si="3"/>
        <v>0.2077516724621846</v>
      </c>
      <c r="N24" s="108">
        <v>21096151</v>
      </c>
      <c r="O24" s="109">
        <v>4941452</v>
      </c>
      <c r="P24" s="110">
        <f t="shared" si="4"/>
        <v>26037603</v>
      </c>
      <c r="Q24" s="40">
        <f t="shared" si="5"/>
        <v>0.13929059552243506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52428710</v>
      </c>
      <c r="AA24" s="81">
        <f t="shared" si="11"/>
        <v>12443931</v>
      </c>
      <c r="AB24" s="81">
        <f t="shared" si="12"/>
        <v>64872641</v>
      </c>
      <c r="AC24" s="40">
        <f t="shared" si="13"/>
        <v>0.3470422679846197</v>
      </c>
      <c r="AD24" s="80">
        <v>29685563</v>
      </c>
      <c r="AE24" s="81">
        <v>6588916</v>
      </c>
      <c r="AF24" s="81">
        <f t="shared" si="14"/>
        <v>36274479</v>
      </c>
      <c r="AG24" s="40">
        <f t="shared" si="15"/>
        <v>0.5360928880722403</v>
      </c>
      <c r="AH24" s="40">
        <f t="shared" si="16"/>
        <v>-0.28220601045710403</v>
      </c>
      <c r="AI24" s="12">
        <v>141423540</v>
      </c>
      <c r="AJ24" s="12">
        <v>148805060</v>
      </c>
      <c r="AK24" s="12">
        <v>75816154</v>
      </c>
      <c r="AL24" s="12"/>
    </row>
    <row r="25" spans="1:38" s="13" customFormat="1" ht="12.75">
      <c r="A25" s="29" t="s">
        <v>96</v>
      </c>
      <c r="B25" s="63" t="s">
        <v>578</v>
      </c>
      <c r="C25" s="39" t="s">
        <v>579</v>
      </c>
      <c r="D25" s="80">
        <v>202431848</v>
      </c>
      <c r="E25" s="81">
        <v>72704000</v>
      </c>
      <c r="F25" s="82">
        <f t="shared" si="0"/>
        <v>275135848</v>
      </c>
      <c r="G25" s="80">
        <v>202431848</v>
      </c>
      <c r="H25" s="81">
        <v>72704000</v>
      </c>
      <c r="I25" s="83">
        <f t="shared" si="1"/>
        <v>275135848</v>
      </c>
      <c r="J25" s="80">
        <v>43131836</v>
      </c>
      <c r="K25" s="81">
        <v>904315</v>
      </c>
      <c r="L25" s="81">
        <f t="shared" si="2"/>
        <v>44036151</v>
      </c>
      <c r="M25" s="40">
        <f t="shared" si="3"/>
        <v>0.16005239346346464</v>
      </c>
      <c r="N25" s="108">
        <v>11393827</v>
      </c>
      <c r="O25" s="109">
        <v>506632</v>
      </c>
      <c r="P25" s="110">
        <f t="shared" si="4"/>
        <v>11900459</v>
      </c>
      <c r="Q25" s="40">
        <f t="shared" si="5"/>
        <v>0.04325302968154117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54525663</v>
      </c>
      <c r="AA25" s="81">
        <f t="shared" si="11"/>
        <v>1410947</v>
      </c>
      <c r="AB25" s="81">
        <f t="shared" si="12"/>
        <v>55936610</v>
      </c>
      <c r="AC25" s="40">
        <f t="shared" si="13"/>
        <v>0.2033054231450058</v>
      </c>
      <c r="AD25" s="80">
        <v>11466953</v>
      </c>
      <c r="AE25" s="81">
        <v>773026</v>
      </c>
      <c r="AF25" s="81">
        <f t="shared" si="14"/>
        <v>12239979</v>
      </c>
      <c r="AG25" s="40">
        <f t="shared" si="15"/>
        <v>0.3426226810693798</v>
      </c>
      <c r="AH25" s="40">
        <f t="shared" si="16"/>
        <v>-0.027738609682255166</v>
      </c>
      <c r="AI25" s="12">
        <v>191458186</v>
      </c>
      <c r="AJ25" s="12">
        <v>191458186</v>
      </c>
      <c r="AK25" s="12">
        <v>65597917</v>
      </c>
      <c r="AL25" s="12"/>
    </row>
    <row r="26" spans="1:38" s="13" customFormat="1" ht="12.75">
      <c r="A26" s="29" t="s">
        <v>96</v>
      </c>
      <c r="B26" s="63" t="s">
        <v>580</v>
      </c>
      <c r="C26" s="39" t="s">
        <v>581</v>
      </c>
      <c r="D26" s="80">
        <v>194091735</v>
      </c>
      <c r="E26" s="81">
        <v>20267000</v>
      </c>
      <c r="F26" s="82">
        <f t="shared" si="0"/>
        <v>214358735</v>
      </c>
      <c r="G26" s="80">
        <v>194091735</v>
      </c>
      <c r="H26" s="81">
        <v>20267000</v>
      </c>
      <c r="I26" s="83">
        <f t="shared" si="1"/>
        <v>214358735</v>
      </c>
      <c r="J26" s="80">
        <v>50099763</v>
      </c>
      <c r="K26" s="81">
        <v>3309377</v>
      </c>
      <c r="L26" s="81">
        <f t="shared" si="2"/>
        <v>53409140</v>
      </c>
      <c r="M26" s="40">
        <f t="shared" si="3"/>
        <v>0.2491577495080851</v>
      </c>
      <c r="N26" s="108">
        <v>45278296</v>
      </c>
      <c r="O26" s="109">
        <v>6070748</v>
      </c>
      <c r="P26" s="110">
        <f t="shared" si="4"/>
        <v>51349044</v>
      </c>
      <c r="Q26" s="40">
        <f t="shared" si="5"/>
        <v>0.23954724308295625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95378059</v>
      </c>
      <c r="AA26" s="81">
        <f t="shared" si="11"/>
        <v>9380125</v>
      </c>
      <c r="AB26" s="81">
        <f t="shared" si="12"/>
        <v>104758184</v>
      </c>
      <c r="AC26" s="40">
        <f t="shared" si="13"/>
        <v>0.4887049925910414</v>
      </c>
      <c r="AD26" s="80">
        <v>48080661</v>
      </c>
      <c r="AE26" s="81">
        <v>6838719</v>
      </c>
      <c r="AF26" s="81">
        <f t="shared" si="14"/>
        <v>54919380</v>
      </c>
      <c r="AG26" s="40">
        <f t="shared" si="15"/>
        <v>0.46267518759574777</v>
      </c>
      <c r="AH26" s="40">
        <f t="shared" si="16"/>
        <v>-0.06501049356347433</v>
      </c>
      <c r="AI26" s="12">
        <v>217395386</v>
      </c>
      <c r="AJ26" s="12">
        <v>186930870</v>
      </c>
      <c r="AK26" s="12">
        <v>100583451</v>
      </c>
      <c r="AL26" s="12"/>
    </row>
    <row r="27" spans="1:38" s="13" customFormat="1" ht="12.75">
      <c r="A27" s="29" t="s">
        <v>96</v>
      </c>
      <c r="B27" s="63" t="s">
        <v>582</v>
      </c>
      <c r="C27" s="39" t="s">
        <v>583</v>
      </c>
      <c r="D27" s="80">
        <v>151855000</v>
      </c>
      <c r="E27" s="81">
        <v>79839000</v>
      </c>
      <c r="F27" s="82">
        <f t="shared" si="0"/>
        <v>231694000</v>
      </c>
      <c r="G27" s="80">
        <v>151855000</v>
      </c>
      <c r="H27" s="81">
        <v>79839000</v>
      </c>
      <c r="I27" s="83">
        <f t="shared" si="1"/>
        <v>231694000</v>
      </c>
      <c r="J27" s="80">
        <v>27671889</v>
      </c>
      <c r="K27" s="81">
        <v>10927690</v>
      </c>
      <c r="L27" s="81">
        <f t="shared" si="2"/>
        <v>38599579</v>
      </c>
      <c r="M27" s="40">
        <f t="shared" si="3"/>
        <v>0.1665972316935268</v>
      </c>
      <c r="N27" s="108">
        <v>10411230</v>
      </c>
      <c r="O27" s="109">
        <v>11178788</v>
      </c>
      <c r="P27" s="110">
        <f t="shared" si="4"/>
        <v>21590018</v>
      </c>
      <c r="Q27" s="40">
        <f t="shared" si="5"/>
        <v>0.09318332801022038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38083119</v>
      </c>
      <c r="AA27" s="81">
        <f t="shared" si="11"/>
        <v>22106478</v>
      </c>
      <c r="AB27" s="81">
        <f t="shared" si="12"/>
        <v>60189597</v>
      </c>
      <c r="AC27" s="40">
        <f t="shared" si="13"/>
        <v>0.2597805597037472</v>
      </c>
      <c r="AD27" s="80">
        <v>33003272</v>
      </c>
      <c r="AE27" s="81">
        <v>2189484</v>
      </c>
      <c r="AF27" s="81">
        <f t="shared" si="14"/>
        <v>35192756</v>
      </c>
      <c r="AG27" s="40">
        <f t="shared" si="15"/>
        <v>0.4858809900715893</v>
      </c>
      <c r="AH27" s="40">
        <f t="shared" si="16"/>
        <v>-0.3865209647121698</v>
      </c>
      <c r="AI27" s="12">
        <v>167511604</v>
      </c>
      <c r="AJ27" s="12">
        <v>167511604</v>
      </c>
      <c r="AK27" s="12">
        <v>81390704</v>
      </c>
      <c r="AL27" s="12"/>
    </row>
    <row r="28" spans="1:38" s="13" customFormat="1" ht="12.75">
      <c r="A28" s="29" t="s">
        <v>115</v>
      </c>
      <c r="B28" s="63" t="s">
        <v>584</v>
      </c>
      <c r="C28" s="39" t="s">
        <v>585</v>
      </c>
      <c r="D28" s="80">
        <v>309663939</v>
      </c>
      <c r="E28" s="81">
        <v>192786000</v>
      </c>
      <c r="F28" s="82">
        <f t="shared" si="0"/>
        <v>502449939</v>
      </c>
      <c r="G28" s="80">
        <v>309663939</v>
      </c>
      <c r="H28" s="81">
        <v>192786000</v>
      </c>
      <c r="I28" s="83">
        <f t="shared" si="1"/>
        <v>502449939</v>
      </c>
      <c r="J28" s="80">
        <v>84914440</v>
      </c>
      <c r="K28" s="81">
        <v>32789888</v>
      </c>
      <c r="L28" s="81">
        <f t="shared" si="2"/>
        <v>117704328</v>
      </c>
      <c r="M28" s="40">
        <f t="shared" si="3"/>
        <v>0.23426080662734441</v>
      </c>
      <c r="N28" s="108">
        <v>108362556</v>
      </c>
      <c r="O28" s="109">
        <v>64922290</v>
      </c>
      <c r="P28" s="110">
        <f t="shared" si="4"/>
        <v>173284846</v>
      </c>
      <c r="Q28" s="40">
        <f t="shared" si="5"/>
        <v>0.3448798229429181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193276996</v>
      </c>
      <c r="AA28" s="81">
        <f t="shared" si="11"/>
        <v>97712178</v>
      </c>
      <c r="AB28" s="81">
        <f t="shared" si="12"/>
        <v>290989174</v>
      </c>
      <c r="AC28" s="40">
        <f t="shared" si="13"/>
        <v>0.5791406295702625</v>
      </c>
      <c r="AD28" s="80">
        <v>119344214</v>
      </c>
      <c r="AE28" s="81">
        <v>102974663</v>
      </c>
      <c r="AF28" s="81">
        <f t="shared" si="14"/>
        <v>222318877</v>
      </c>
      <c r="AG28" s="40">
        <f t="shared" si="15"/>
        <v>0.33719154611200886</v>
      </c>
      <c r="AH28" s="40">
        <f t="shared" si="16"/>
        <v>-0.22055720891393316</v>
      </c>
      <c r="AI28" s="12">
        <v>1353521600</v>
      </c>
      <c r="AJ28" s="12">
        <v>1353521600</v>
      </c>
      <c r="AK28" s="12">
        <v>456396041</v>
      </c>
      <c r="AL28" s="12"/>
    </row>
    <row r="29" spans="1:38" s="59" customFormat="1" ht="12.75">
      <c r="A29" s="64"/>
      <c r="B29" s="65" t="s">
        <v>586</v>
      </c>
      <c r="C29" s="32"/>
      <c r="D29" s="84">
        <f>SUM(D23:D28)</f>
        <v>1323923534</v>
      </c>
      <c r="E29" s="85">
        <f>SUM(E23:E28)</f>
        <v>494823750</v>
      </c>
      <c r="F29" s="93">
        <f t="shared" si="0"/>
        <v>1818747284</v>
      </c>
      <c r="G29" s="84">
        <f>SUM(G23:G28)</f>
        <v>1323923534</v>
      </c>
      <c r="H29" s="85">
        <f>SUM(H23:H28)</f>
        <v>494823750</v>
      </c>
      <c r="I29" s="86">
        <f t="shared" si="1"/>
        <v>1818747284</v>
      </c>
      <c r="J29" s="84">
        <f>SUM(J23:J28)</f>
        <v>366489028</v>
      </c>
      <c r="K29" s="85">
        <f>SUM(K23:K28)</f>
        <v>59081177</v>
      </c>
      <c r="L29" s="85">
        <f t="shared" si="2"/>
        <v>425570205</v>
      </c>
      <c r="M29" s="44">
        <f t="shared" si="3"/>
        <v>0.23399084014797078</v>
      </c>
      <c r="N29" s="114">
        <f>SUM(N23:N28)</f>
        <v>262559670</v>
      </c>
      <c r="O29" s="115">
        <f>SUM(O23:O28)</f>
        <v>96198262</v>
      </c>
      <c r="P29" s="116">
        <f t="shared" si="4"/>
        <v>358757932</v>
      </c>
      <c r="Q29" s="44">
        <f t="shared" si="5"/>
        <v>0.1972555149118782</v>
      </c>
      <c r="R29" s="114">
        <f>SUM(R23:R28)</f>
        <v>0</v>
      </c>
      <c r="S29" s="116">
        <f>SUM(S23:S28)</f>
        <v>0</v>
      </c>
      <c r="T29" s="116">
        <f t="shared" si="6"/>
        <v>0</v>
      </c>
      <c r="U29" s="44">
        <f t="shared" si="7"/>
        <v>0</v>
      </c>
      <c r="V29" s="114">
        <f>SUM(V23:V28)</f>
        <v>0</v>
      </c>
      <c r="W29" s="116">
        <f>SUM(W23:W28)</f>
        <v>0</v>
      </c>
      <c r="X29" s="116">
        <f t="shared" si="8"/>
        <v>0</v>
      </c>
      <c r="Y29" s="44">
        <f t="shared" si="9"/>
        <v>0</v>
      </c>
      <c r="Z29" s="84">
        <f t="shared" si="10"/>
        <v>629048698</v>
      </c>
      <c r="AA29" s="85">
        <f t="shared" si="11"/>
        <v>155279439</v>
      </c>
      <c r="AB29" s="85">
        <f t="shared" si="12"/>
        <v>784328137</v>
      </c>
      <c r="AC29" s="44">
        <f t="shared" si="13"/>
        <v>0.431246355059849</v>
      </c>
      <c r="AD29" s="84">
        <f>SUM(AD23:AD28)</f>
        <v>311625008</v>
      </c>
      <c r="AE29" s="85">
        <f>SUM(AE23:AE28)</f>
        <v>121361471</v>
      </c>
      <c r="AF29" s="85">
        <f t="shared" si="14"/>
        <v>432986479</v>
      </c>
      <c r="AG29" s="44">
        <f t="shared" si="15"/>
        <v>0.4042837503968666</v>
      </c>
      <c r="AH29" s="44">
        <f t="shared" si="16"/>
        <v>-0.17143386826173845</v>
      </c>
      <c r="AI29" s="66">
        <f>SUM(AI23:AI28)</f>
        <v>2341214840</v>
      </c>
      <c r="AJ29" s="66">
        <f>SUM(AJ23:AJ28)</f>
        <v>2350457136</v>
      </c>
      <c r="AK29" s="66">
        <f>SUM(AK23:AK28)</f>
        <v>946515116</v>
      </c>
      <c r="AL29" s="66"/>
    </row>
    <row r="30" spans="1:38" s="13" customFormat="1" ht="12.75">
      <c r="A30" s="29" t="s">
        <v>96</v>
      </c>
      <c r="B30" s="63" t="s">
        <v>587</v>
      </c>
      <c r="C30" s="39" t="s">
        <v>588</v>
      </c>
      <c r="D30" s="80">
        <v>119058350</v>
      </c>
      <c r="E30" s="81">
        <v>35483000</v>
      </c>
      <c r="F30" s="83">
        <f t="shared" si="0"/>
        <v>154541350</v>
      </c>
      <c r="G30" s="80">
        <v>119058350</v>
      </c>
      <c r="H30" s="81">
        <v>35483000</v>
      </c>
      <c r="I30" s="83">
        <f t="shared" si="1"/>
        <v>154541350</v>
      </c>
      <c r="J30" s="80">
        <v>56071614</v>
      </c>
      <c r="K30" s="81">
        <v>14021200</v>
      </c>
      <c r="L30" s="81">
        <f t="shared" si="2"/>
        <v>70092814</v>
      </c>
      <c r="M30" s="40">
        <f t="shared" si="3"/>
        <v>0.45355378350195596</v>
      </c>
      <c r="N30" s="108">
        <v>47691869</v>
      </c>
      <c r="O30" s="109">
        <v>9863402</v>
      </c>
      <c r="P30" s="110">
        <f t="shared" si="4"/>
        <v>57555271</v>
      </c>
      <c r="Q30" s="40">
        <f t="shared" si="5"/>
        <v>0.37242635061748847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103763483</v>
      </c>
      <c r="AA30" s="81">
        <f t="shared" si="11"/>
        <v>23884602</v>
      </c>
      <c r="AB30" s="81">
        <f t="shared" si="12"/>
        <v>127648085</v>
      </c>
      <c r="AC30" s="40">
        <f t="shared" si="13"/>
        <v>0.8259801341194444</v>
      </c>
      <c r="AD30" s="80">
        <v>39286873</v>
      </c>
      <c r="AE30" s="81">
        <v>10562627</v>
      </c>
      <c r="AF30" s="81">
        <f t="shared" si="14"/>
        <v>49849500</v>
      </c>
      <c r="AG30" s="40">
        <f t="shared" si="15"/>
        <v>0.5381818310070744</v>
      </c>
      <c r="AH30" s="40">
        <f t="shared" si="16"/>
        <v>0.15458070793087186</v>
      </c>
      <c r="AI30" s="12">
        <v>214633316</v>
      </c>
      <c r="AJ30" s="12">
        <v>174379736</v>
      </c>
      <c r="AK30" s="12">
        <v>115511751</v>
      </c>
      <c r="AL30" s="12"/>
    </row>
    <row r="31" spans="1:38" s="13" customFormat="1" ht="12.75">
      <c r="A31" s="29" t="s">
        <v>96</v>
      </c>
      <c r="B31" s="63" t="s">
        <v>90</v>
      </c>
      <c r="C31" s="39" t="s">
        <v>91</v>
      </c>
      <c r="D31" s="80">
        <v>960954157</v>
      </c>
      <c r="E31" s="81">
        <v>126144997</v>
      </c>
      <c r="F31" s="82">
        <f t="shared" si="0"/>
        <v>1087099154</v>
      </c>
      <c r="G31" s="80">
        <v>960954157</v>
      </c>
      <c r="H31" s="81">
        <v>126144997</v>
      </c>
      <c r="I31" s="83">
        <f t="shared" si="1"/>
        <v>1087099154</v>
      </c>
      <c r="J31" s="80">
        <v>290507055</v>
      </c>
      <c r="K31" s="81">
        <v>8748250</v>
      </c>
      <c r="L31" s="81">
        <f t="shared" si="2"/>
        <v>299255305</v>
      </c>
      <c r="M31" s="40">
        <f t="shared" si="3"/>
        <v>0.2752787580588992</v>
      </c>
      <c r="N31" s="108">
        <v>204574218</v>
      </c>
      <c r="O31" s="109">
        <v>30696998</v>
      </c>
      <c r="P31" s="110">
        <f t="shared" si="4"/>
        <v>235271216</v>
      </c>
      <c r="Q31" s="40">
        <f t="shared" si="5"/>
        <v>0.2164211195771016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495081273</v>
      </c>
      <c r="AA31" s="81">
        <f t="shared" si="11"/>
        <v>39445248</v>
      </c>
      <c r="AB31" s="81">
        <f t="shared" si="12"/>
        <v>534526521</v>
      </c>
      <c r="AC31" s="40">
        <f t="shared" si="13"/>
        <v>0.4916998776360008</v>
      </c>
      <c r="AD31" s="80">
        <v>219930738</v>
      </c>
      <c r="AE31" s="81">
        <v>24573435</v>
      </c>
      <c r="AF31" s="81">
        <f t="shared" si="14"/>
        <v>244504173</v>
      </c>
      <c r="AG31" s="40">
        <f t="shared" si="15"/>
        <v>0.4807750292953605</v>
      </c>
      <c r="AH31" s="40">
        <f t="shared" si="16"/>
        <v>-0.03776196081528638</v>
      </c>
      <c r="AI31" s="12">
        <v>1116805681</v>
      </c>
      <c r="AJ31" s="12">
        <v>1116805681</v>
      </c>
      <c r="AK31" s="12">
        <v>536932284</v>
      </c>
      <c r="AL31" s="12"/>
    </row>
    <row r="32" spans="1:38" s="13" customFormat="1" ht="12.75">
      <c r="A32" s="29" t="s">
        <v>96</v>
      </c>
      <c r="B32" s="63" t="s">
        <v>56</v>
      </c>
      <c r="C32" s="39" t="s">
        <v>57</v>
      </c>
      <c r="D32" s="80">
        <v>1918736236</v>
      </c>
      <c r="E32" s="81">
        <v>148335000</v>
      </c>
      <c r="F32" s="82">
        <f t="shared" si="0"/>
        <v>2067071236</v>
      </c>
      <c r="G32" s="80">
        <v>1918736236</v>
      </c>
      <c r="H32" s="81">
        <v>148335000</v>
      </c>
      <c r="I32" s="83">
        <f t="shared" si="1"/>
        <v>2067071236</v>
      </c>
      <c r="J32" s="80">
        <v>530230940</v>
      </c>
      <c r="K32" s="81">
        <v>266928</v>
      </c>
      <c r="L32" s="81">
        <f t="shared" si="2"/>
        <v>530497868</v>
      </c>
      <c r="M32" s="40">
        <f t="shared" si="3"/>
        <v>0.2566422766476927</v>
      </c>
      <c r="N32" s="108">
        <v>490144970</v>
      </c>
      <c r="O32" s="109">
        <v>10706367</v>
      </c>
      <c r="P32" s="110">
        <f t="shared" si="4"/>
        <v>500851337</v>
      </c>
      <c r="Q32" s="40">
        <f t="shared" si="5"/>
        <v>0.24229998863957874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1020375910</v>
      </c>
      <c r="AA32" s="81">
        <f t="shared" si="11"/>
        <v>10973295</v>
      </c>
      <c r="AB32" s="81">
        <f t="shared" si="12"/>
        <v>1031349205</v>
      </c>
      <c r="AC32" s="40">
        <f t="shared" si="13"/>
        <v>0.4989422652872714</v>
      </c>
      <c r="AD32" s="80">
        <v>503385701</v>
      </c>
      <c r="AE32" s="81">
        <v>32346285</v>
      </c>
      <c r="AF32" s="81">
        <f t="shared" si="14"/>
        <v>535731986</v>
      </c>
      <c r="AG32" s="40">
        <f t="shared" si="15"/>
        <v>0.5104338480041751</v>
      </c>
      <c r="AH32" s="40">
        <f t="shared" si="16"/>
        <v>-0.06510839358395148</v>
      </c>
      <c r="AI32" s="12">
        <v>2068970910</v>
      </c>
      <c r="AJ32" s="12">
        <v>2080984300</v>
      </c>
      <c r="AK32" s="12">
        <v>1056072783</v>
      </c>
      <c r="AL32" s="12"/>
    </row>
    <row r="33" spans="1:38" s="13" customFormat="1" ht="12.75">
      <c r="A33" s="29" t="s">
        <v>96</v>
      </c>
      <c r="B33" s="63" t="s">
        <v>589</v>
      </c>
      <c r="C33" s="39" t="s">
        <v>590</v>
      </c>
      <c r="D33" s="80">
        <v>503786497</v>
      </c>
      <c r="E33" s="81">
        <v>47031452</v>
      </c>
      <c r="F33" s="82">
        <f t="shared" si="0"/>
        <v>550817949</v>
      </c>
      <c r="G33" s="80">
        <v>503786497</v>
      </c>
      <c r="H33" s="81">
        <v>47031452</v>
      </c>
      <c r="I33" s="83">
        <f t="shared" si="1"/>
        <v>550817949</v>
      </c>
      <c r="J33" s="80">
        <v>78985962</v>
      </c>
      <c r="K33" s="81">
        <v>2293608</v>
      </c>
      <c r="L33" s="81">
        <f t="shared" si="2"/>
        <v>81279570</v>
      </c>
      <c r="M33" s="40">
        <f t="shared" si="3"/>
        <v>0.14756158572457848</v>
      </c>
      <c r="N33" s="108">
        <v>70099955</v>
      </c>
      <c r="O33" s="109">
        <v>8208582</v>
      </c>
      <c r="P33" s="110">
        <f t="shared" si="4"/>
        <v>78308537</v>
      </c>
      <c r="Q33" s="40">
        <f t="shared" si="5"/>
        <v>0.14216772917833875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149085917</v>
      </c>
      <c r="AA33" s="81">
        <f t="shared" si="11"/>
        <v>10502190</v>
      </c>
      <c r="AB33" s="81">
        <f t="shared" si="12"/>
        <v>159588107</v>
      </c>
      <c r="AC33" s="40">
        <f t="shared" si="13"/>
        <v>0.2897293149029172</v>
      </c>
      <c r="AD33" s="80">
        <v>62973814</v>
      </c>
      <c r="AE33" s="81">
        <v>16608497</v>
      </c>
      <c r="AF33" s="81">
        <f t="shared" si="14"/>
        <v>79582311</v>
      </c>
      <c r="AG33" s="40">
        <f t="shared" si="15"/>
        <v>0.4350435401591017</v>
      </c>
      <c r="AH33" s="40">
        <f t="shared" si="16"/>
        <v>-0.016005742783719912</v>
      </c>
      <c r="AI33" s="12">
        <v>374527800</v>
      </c>
      <c r="AJ33" s="12">
        <v>374527800</v>
      </c>
      <c r="AK33" s="12">
        <v>162935900</v>
      </c>
      <c r="AL33" s="12"/>
    </row>
    <row r="34" spans="1:38" s="13" customFormat="1" ht="12.75">
      <c r="A34" s="29" t="s">
        <v>115</v>
      </c>
      <c r="B34" s="63" t="s">
        <v>591</v>
      </c>
      <c r="C34" s="39" t="s">
        <v>592</v>
      </c>
      <c r="D34" s="80">
        <v>174712000</v>
      </c>
      <c r="E34" s="81">
        <v>14094250</v>
      </c>
      <c r="F34" s="82">
        <f t="shared" si="0"/>
        <v>188806250</v>
      </c>
      <c r="G34" s="80">
        <v>174712000</v>
      </c>
      <c r="H34" s="81">
        <v>14094250</v>
      </c>
      <c r="I34" s="83">
        <f t="shared" si="1"/>
        <v>188806250</v>
      </c>
      <c r="J34" s="80">
        <v>68405726</v>
      </c>
      <c r="K34" s="81">
        <v>105801</v>
      </c>
      <c r="L34" s="81">
        <f t="shared" si="2"/>
        <v>68511527</v>
      </c>
      <c r="M34" s="40">
        <f t="shared" si="3"/>
        <v>0.3628668383594293</v>
      </c>
      <c r="N34" s="108">
        <v>52851757</v>
      </c>
      <c r="O34" s="109">
        <v>122338</v>
      </c>
      <c r="P34" s="110">
        <f t="shared" si="4"/>
        <v>52974095</v>
      </c>
      <c r="Q34" s="40">
        <f t="shared" si="5"/>
        <v>0.2805738422324473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121257483</v>
      </c>
      <c r="AA34" s="81">
        <f t="shared" si="11"/>
        <v>228139</v>
      </c>
      <c r="AB34" s="81">
        <f t="shared" si="12"/>
        <v>121485622</v>
      </c>
      <c r="AC34" s="40">
        <f t="shared" si="13"/>
        <v>0.6434406805918766</v>
      </c>
      <c r="AD34" s="80">
        <v>54736060</v>
      </c>
      <c r="AE34" s="81">
        <v>484626</v>
      </c>
      <c r="AF34" s="81">
        <f t="shared" si="14"/>
        <v>55220686</v>
      </c>
      <c r="AG34" s="40">
        <f t="shared" si="15"/>
        <v>0.6623279753805833</v>
      </c>
      <c r="AH34" s="40">
        <f t="shared" si="16"/>
        <v>-0.04068386618739217</v>
      </c>
      <c r="AI34" s="12">
        <v>187906970</v>
      </c>
      <c r="AJ34" s="12">
        <v>189411970</v>
      </c>
      <c r="AK34" s="12">
        <v>124456043</v>
      </c>
      <c r="AL34" s="12"/>
    </row>
    <row r="35" spans="1:38" s="59" customFormat="1" ht="12.75">
      <c r="A35" s="64"/>
      <c r="B35" s="65" t="s">
        <v>593</v>
      </c>
      <c r="C35" s="32"/>
      <c r="D35" s="84">
        <f>SUM(D30:D34)</f>
        <v>3677247240</v>
      </c>
      <c r="E35" s="85">
        <f>SUM(E30:E34)</f>
        <v>371088699</v>
      </c>
      <c r="F35" s="93">
        <f t="shared" si="0"/>
        <v>4048335939</v>
      </c>
      <c r="G35" s="84">
        <f>SUM(G30:G34)</f>
        <v>3677247240</v>
      </c>
      <c r="H35" s="85">
        <f>SUM(H30:H34)</f>
        <v>371088699</v>
      </c>
      <c r="I35" s="86">
        <f t="shared" si="1"/>
        <v>4048335939</v>
      </c>
      <c r="J35" s="84">
        <f>SUM(J30:J34)</f>
        <v>1024201297</v>
      </c>
      <c r="K35" s="85">
        <f>SUM(K30:K34)</f>
        <v>25435787</v>
      </c>
      <c r="L35" s="85">
        <f t="shared" si="2"/>
        <v>1049637084</v>
      </c>
      <c r="M35" s="44">
        <f t="shared" si="3"/>
        <v>0.2592761815757998</v>
      </c>
      <c r="N35" s="114">
        <f>SUM(N30:N34)</f>
        <v>865362769</v>
      </c>
      <c r="O35" s="115">
        <f>SUM(O30:O34)</f>
        <v>59597687</v>
      </c>
      <c r="P35" s="116">
        <f t="shared" si="4"/>
        <v>924960456</v>
      </c>
      <c r="Q35" s="44">
        <f t="shared" si="5"/>
        <v>0.22847917513201219</v>
      </c>
      <c r="R35" s="114">
        <f>SUM(R30:R34)</f>
        <v>0</v>
      </c>
      <c r="S35" s="116">
        <f>SUM(S30:S34)</f>
        <v>0</v>
      </c>
      <c r="T35" s="116">
        <f t="shared" si="6"/>
        <v>0</v>
      </c>
      <c r="U35" s="44">
        <f t="shared" si="7"/>
        <v>0</v>
      </c>
      <c r="V35" s="114">
        <f>SUM(V30:V34)</f>
        <v>0</v>
      </c>
      <c r="W35" s="116">
        <f>SUM(W30:W34)</f>
        <v>0</v>
      </c>
      <c r="X35" s="116">
        <f t="shared" si="8"/>
        <v>0</v>
      </c>
      <c r="Y35" s="44">
        <f t="shared" si="9"/>
        <v>0</v>
      </c>
      <c r="Z35" s="84">
        <f t="shared" si="10"/>
        <v>1889564066</v>
      </c>
      <c r="AA35" s="85">
        <f t="shared" si="11"/>
        <v>85033474</v>
      </c>
      <c r="AB35" s="85">
        <f t="shared" si="12"/>
        <v>1974597540</v>
      </c>
      <c r="AC35" s="44">
        <f t="shared" si="13"/>
        <v>0.487755356707812</v>
      </c>
      <c r="AD35" s="84">
        <f>SUM(AD30:AD34)</f>
        <v>880313186</v>
      </c>
      <c r="AE35" s="85">
        <f>SUM(AE30:AE34)</f>
        <v>84575470</v>
      </c>
      <c r="AF35" s="85">
        <f t="shared" si="14"/>
        <v>964888656</v>
      </c>
      <c r="AG35" s="44">
        <f t="shared" si="15"/>
        <v>0.5036555615172298</v>
      </c>
      <c r="AH35" s="44">
        <f t="shared" si="16"/>
        <v>-0.0413811477124465</v>
      </c>
      <c r="AI35" s="66">
        <f>SUM(AI30:AI34)</f>
        <v>3962844677</v>
      </c>
      <c r="AJ35" s="66">
        <f>SUM(AJ30:AJ34)</f>
        <v>3936109487</v>
      </c>
      <c r="AK35" s="66">
        <f>SUM(AK30:AK34)</f>
        <v>1995908761</v>
      </c>
      <c r="AL35" s="66"/>
    </row>
    <row r="36" spans="1:38" s="59" customFormat="1" ht="12.75">
      <c r="A36" s="64"/>
      <c r="B36" s="65" t="s">
        <v>594</v>
      </c>
      <c r="C36" s="32"/>
      <c r="D36" s="84">
        <f>SUM(D9:D14,D16:D21,D23:D28,D30:D34)</f>
        <v>12528014913</v>
      </c>
      <c r="E36" s="85">
        <f>SUM(E9:E14,E16:E21,E23:E28,E30:E34)</f>
        <v>3368513360</v>
      </c>
      <c r="F36" s="86">
        <f t="shared" si="0"/>
        <v>15896528273</v>
      </c>
      <c r="G36" s="84">
        <f>SUM(G9:G14,G16:G21,G23:G28,G30:G34)</f>
        <v>12528014913</v>
      </c>
      <c r="H36" s="85">
        <f>SUM(H9:H14,H16:H21,H23:H28,H30:H34)</f>
        <v>3368513360</v>
      </c>
      <c r="I36" s="93">
        <f t="shared" si="1"/>
        <v>15896528273</v>
      </c>
      <c r="J36" s="84">
        <f>SUM(J9:J14,J16:J21,J23:J28,J30:J34)</f>
        <v>3418185107</v>
      </c>
      <c r="K36" s="95">
        <f>SUM(K9:K14,K16:K21,K23:K28,K30:K34)</f>
        <v>480141236</v>
      </c>
      <c r="L36" s="85">
        <f t="shared" si="2"/>
        <v>3898326343</v>
      </c>
      <c r="M36" s="44">
        <f t="shared" si="3"/>
        <v>0.24523130309032604</v>
      </c>
      <c r="N36" s="114">
        <f>SUM(N9:N14,N16:N21,N23:N28,N30:N34)</f>
        <v>2812982691</v>
      </c>
      <c r="O36" s="115">
        <f>SUM(O9:O14,O16:O21,O23:O28,O30:O34)</f>
        <v>691121266</v>
      </c>
      <c r="P36" s="116">
        <f t="shared" si="4"/>
        <v>3504103957</v>
      </c>
      <c r="Q36" s="44">
        <f t="shared" si="5"/>
        <v>0.22043202747304672</v>
      </c>
      <c r="R36" s="114">
        <f>SUM(R9:R14,R16:R21,R23:R28,R30:R34)</f>
        <v>0</v>
      </c>
      <c r="S36" s="116">
        <f>SUM(S9:S14,S16:S21,S23:S28,S30:S34)</f>
        <v>0</v>
      </c>
      <c r="T36" s="116">
        <f t="shared" si="6"/>
        <v>0</v>
      </c>
      <c r="U36" s="44">
        <f t="shared" si="7"/>
        <v>0</v>
      </c>
      <c r="V36" s="114">
        <f>SUM(V9:V14,V16:V21,V23:V28,V30:V34)</f>
        <v>0</v>
      </c>
      <c r="W36" s="116">
        <f>SUM(W9:W14,W16:W21,W23:W28,W30:W34)</f>
        <v>0</v>
      </c>
      <c r="X36" s="116">
        <f t="shared" si="8"/>
        <v>0</v>
      </c>
      <c r="Y36" s="44">
        <f t="shared" si="9"/>
        <v>0</v>
      </c>
      <c r="Z36" s="84">
        <f t="shared" si="10"/>
        <v>6231167798</v>
      </c>
      <c r="AA36" s="85">
        <f t="shared" si="11"/>
        <v>1171262502</v>
      </c>
      <c r="AB36" s="85">
        <f t="shared" si="12"/>
        <v>7402430300</v>
      </c>
      <c r="AC36" s="44">
        <f t="shared" si="13"/>
        <v>0.4656633305633728</v>
      </c>
      <c r="AD36" s="84">
        <f>SUM(AD9:AD14,AD16:AD21,AD23:AD28,AD30:AD34)</f>
        <v>2630925327</v>
      </c>
      <c r="AE36" s="85">
        <f>SUM(AE9:AE14,AE16:AE21,AE23:AE28,AE30:AE34)</f>
        <v>611907543</v>
      </c>
      <c r="AF36" s="85">
        <f t="shared" si="14"/>
        <v>3242832870</v>
      </c>
      <c r="AG36" s="44">
        <f t="shared" si="15"/>
        <v>0.44916262190204836</v>
      </c>
      <c r="AH36" s="44">
        <f t="shared" si="16"/>
        <v>0.08056877966702003</v>
      </c>
      <c r="AI36" s="66">
        <f>SUM(AI9:AI14,AI16:AI21,AI23:AI28,AI30:AI34)</f>
        <v>15624033196</v>
      </c>
      <c r="AJ36" s="66">
        <f>SUM(AJ9:AJ14,AJ16:AJ21,AJ23:AJ28,AJ30:AJ34)</f>
        <v>15625968632</v>
      </c>
      <c r="AK36" s="66">
        <f>SUM(AK9:AK14,AK16:AK21,AK23:AK28,AK30:AK34)</f>
        <v>7017731715</v>
      </c>
      <c r="AL36" s="66"/>
    </row>
    <row r="37" spans="1:38" s="13" customFormat="1" ht="12.75">
      <c r="A37" s="67"/>
      <c r="B37" s="68"/>
      <c r="C37" s="69"/>
      <c r="D37" s="96"/>
      <c r="E37" s="96"/>
      <c r="F37" s="97"/>
      <c r="G37" s="98"/>
      <c r="H37" s="96"/>
      <c r="I37" s="99"/>
      <c r="J37" s="98"/>
      <c r="K37" s="100"/>
      <c r="L37" s="96"/>
      <c r="M37" s="73"/>
      <c r="N37" s="98"/>
      <c r="O37" s="100"/>
      <c r="P37" s="96"/>
      <c r="Q37" s="73"/>
      <c r="R37" s="98"/>
      <c r="S37" s="100"/>
      <c r="T37" s="96"/>
      <c r="U37" s="73"/>
      <c r="V37" s="98"/>
      <c r="W37" s="100"/>
      <c r="X37" s="96"/>
      <c r="Y37" s="73"/>
      <c r="Z37" s="98"/>
      <c r="AA37" s="100"/>
      <c r="AB37" s="96"/>
      <c r="AC37" s="73"/>
      <c r="AD37" s="98"/>
      <c r="AE37" s="96"/>
      <c r="AF37" s="96"/>
      <c r="AG37" s="73"/>
      <c r="AH37" s="73"/>
      <c r="AI37" s="12"/>
      <c r="AJ37" s="12"/>
      <c r="AK37" s="12"/>
      <c r="AL37" s="12"/>
    </row>
    <row r="38" spans="1:38" s="13" customFormat="1" ht="12.75">
      <c r="A38" s="12"/>
      <c r="B38" s="60"/>
      <c r="C38" s="12"/>
      <c r="D38" s="91"/>
      <c r="E38" s="91"/>
      <c r="F38" s="91"/>
      <c r="G38" s="91"/>
      <c r="H38" s="91"/>
      <c r="I38" s="91"/>
      <c r="J38" s="91"/>
      <c r="K38" s="91"/>
      <c r="L38" s="91"/>
      <c r="M38" s="12"/>
      <c r="N38" s="91"/>
      <c r="O38" s="91"/>
      <c r="P38" s="91"/>
      <c r="Q38" s="12"/>
      <c r="R38" s="91"/>
      <c r="S38" s="91"/>
      <c r="T38" s="91"/>
      <c r="U38" s="12"/>
      <c r="V38" s="91"/>
      <c r="W38" s="91"/>
      <c r="X38" s="91"/>
      <c r="Y38" s="12"/>
      <c r="Z38" s="91"/>
      <c r="AA38" s="91"/>
      <c r="AB38" s="91"/>
      <c r="AC38" s="12"/>
      <c r="AD38" s="91"/>
      <c r="AE38" s="91"/>
      <c r="AF38" s="91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41</v>
      </c>
      <c r="C9" s="39" t="s">
        <v>42</v>
      </c>
      <c r="D9" s="80">
        <v>38417032222</v>
      </c>
      <c r="E9" s="81">
        <v>5450592475</v>
      </c>
      <c r="F9" s="82">
        <f>$D9+$E9</f>
        <v>43867624697</v>
      </c>
      <c r="G9" s="80">
        <v>38436663659</v>
      </c>
      <c r="H9" s="81">
        <v>5612765466</v>
      </c>
      <c r="I9" s="83">
        <f>$G9+$H9</f>
        <v>44049429125</v>
      </c>
      <c r="J9" s="80">
        <v>9063791323</v>
      </c>
      <c r="K9" s="81">
        <v>506160393</v>
      </c>
      <c r="L9" s="81">
        <f>$J9+$K9</f>
        <v>9569951716</v>
      </c>
      <c r="M9" s="40">
        <f>IF($F9=0,0,$L9/$F9)</f>
        <v>0.2181552291034911</v>
      </c>
      <c r="N9" s="108">
        <v>9104008517</v>
      </c>
      <c r="O9" s="109">
        <v>1117122181</v>
      </c>
      <c r="P9" s="110">
        <f>$N9+$O9</f>
        <v>10221130698</v>
      </c>
      <c r="Q9" s="40">
        <f>IF($F9=0,0,$P9/$F9)</f>
        <v>0.23299941058123894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18167799840</v>
      </c>
      <c r="AA9" s="81">
        <f>$K9+$O9</f>
        <v>1623282574</v>
      </c>
      <c r="AB9" s="81">
        <f>$Z9+$AA9</f>
        <v>19791082414</v>
      </c>
      <c r="AC9" s="40">
        <f>IF($F9=0,0,$AB9/$F9)</f>
        <v>0.45115463968473</v>
      </c>
      <c r="AD9" s="80">
        <v>8949713871</v>
      </c>
      <c r="AE9" s="81">
        <v>1232609613</v>
      </c>
      <c r="AF9" s="81">
        <f>$AD9+$AE9</f>
        <v>10182323484</v>
      </c>
      <c r="AG9" s="40">
        <f>IF($AI9=0,0,$AK9/$AI9)</f>
        <v>0.4567190287844219</v>
      </c>
      <c r="AH9" s="40">
        <f>IF($AF9=0,0,(($P9/$AF9)-1))</f>
        <v>0.0038112336600757413</v>
      </c>
      <c r="AI9" s="12">
        <v>42518338679</v>
      </c>
      <c r="AJ9" s="12">
        <v>43254297759</v>
      </c>
      <c r="AK9" s="12">
        <v>19418934347</v>
      </c>
      <c r="AL9" s="12"/>
    </row>
    <row r="10" spans="1:38" s="59" customFormat="1" ht="12.75">
      <c r="A10" s="64"/>
      <c r="B10" s="65" t="s">
        <v>95</v>
      </c>
      <c r="C10" s="32"/>
      <c r="D10" s="84">
        <f>D9</f>
        <v>38417032222</v>
      </c>
      <c r="E10" s="85">
        <f>E9</f>
        <v>5450592475</v>
      </c>
      <c r="F10" s="86">
        <f aca="true" t="shared" si="0" ref="F10:F45">$D10+$E10</f>
        <v>43867624697</v>
      </c>
      <c r="G10" s="84">
        <f>G9</f>
        <v>38436663659</v>
      </c>
      <c r="H10" s="85">
        <f>H9</f>
        <v>5612765466</v>
      </c>
      <c r="I10" s="86">
        <f aca="true" t="shared" si="1" ref="I10:I45">$G10+$H10</f>
        <v>44049429125</v>
      </c>
      <c r="J10" s="84">
        <f>J9</f>
        <v>9063791323</v>
      </c>
      <c r="K10" s="85">
        <f>K9</f>
        <v>506160393</v>
      </c>
      <c r="L10" s="85">
        <f aca="true" t="shared" si="2" ref="L10:L45">$J10+$K10</f>
        <v>9569951716</v>
      </c>
      <c r="M10" s="44">
        <f aca="true" t="shared" si="3" ref="M10:M45">IF($F10=0,0,$L10/$F10)</f>
        <v>0.2181552291034911</v>
      </c>
      <c r="N10" s="114">
        <f>N9</f>
        <v>9104008517</v>
      </c>
      <c r="O10" s="115">
        <f>O9</f>
        <v>1117122181</v>
      </c>
      <c r="P10" s="116">
        <f aca="true" t="shared" si="4" ref="P10:P45">$N10+$O10</f>
        <v>10221130698</v>
      </c>
      <c r="Q10" s="44">
        <f aca="true" t="shared" si="5" ref="Q10:Q45">IF($F10=0,0,$P10/$F10)</f>
        <v>0.23299941058123894</v>
      </c>
      <c r="R10" s="114">
        <f>R9</f>
        <v>0</v>
      </c>
      <c r="S10" s="116">
        <f>S9</f>
        <v>0</v>
      </c>
      <c r="T10" s="116">
        <f aca="true" t="shared" si="6" ref="T10:T45">$R10+$S10</f>
        <v>0</v>
      </c>
      <c r="U10" s="44">
        <f aca="true" t="shared" si="7" ref="U10:U45">IF($I10=0,0,$T10/$I10)</f>
        <v>0</v>
      </c>
      <c r="V10" s="114">
        <f>V9</f>
        <v>0</v>
      </c>
      <c r="W10" s="116">
        <f>W9</f>
        <v>0</v>
      </c>
      <c r="X10" s="116">
        <f aca="true" t="shared" si="8" ref="X10:X45">$V10+$W10</f>
        <v>0</v>
      </c>
      <c r="Y10" s="44">
        <f aca="true" t="shared" si="9" ref="Y10:Y45">IF($I10=0,0,$X10/$I10)</f>
        <v>0</v>
      </c>
      <c r="Z10" s="84">
        <f aca="true" t="shared" si="10" ref="Z10:Z45">$J10+$N10</f>
        <v>18167799840</v>
      </c>
      <c r="AA10" s="85">
        <f aca="true" t="shared" si="11" ref="AA10:AA45">$K10+$O10</f>
        <v>1623282574</v>
      </c>
      <c r="AB10" s="85">
        <f aca="true" t="shared" si="12" ref="AB10:AB45">$Z10+$AA10</f>
        <v>19791082414</v>
      </c>
      <c r="AC10" s="44">
        <f aca="true" t="shared" si="13" ref="AC10:AC45">IF($F10=0,0,$AB10/$F10)</f>
        <v>0.45115463968473</v>
      </c>
      <c r="AD10" s="84">
        <f>AD9</f>
        <v>8949713871</v>
      </c>
      <c r="AE10" s="85">
        <f>AE9</f>
        <v>1232609613</v>
      </c>
      <c r="AF10" s="85">
        <f aca="true" t="shared" si="14" ref="AF10:AF45">$AD10+$AE10</f>
        <v>10182323484</v>
      </c>
      <c r="AG10" s="44">
        <f aca="true" t="shared" si="15" ref="AG10:AG45">IF($AI10=0,0,$AK10/$AI10)</f>
        <v>0.4567190287844219</v>
      </c>
      <c r="AH10" s="44">
        <f aca="true" t="shared" si="16" ref="AH10:AH45">IF($AF10=0,0,(($P10/$AF10)-1))</f>
        <v>0.0038112336600757413</v>
      </c>
      <c r="AI10" s="66">
        <f>AI9</f>
        <v>42518338679</v>
      </c>
      <c r="AJ10" s="66">
        <f>AJ9</f>
        <v>43254297759</v>
      </c>
      <c r="AK10" s="66">
        <f>AK9</f>
        <v>19418934347</v>
      </c>
      <c r="AL10" s="66"/>
    </row>
    <row r="11" spans="1:38" s="13" customFormat="1" ht="12.75">
      <c r="A11" s="29" t="s">
        <v>96</v>
      </c>
      <c r="B11" s="63" t="s">
        <v>595</v>
      </c>
      <c r="C11" s="39" t="s">
        <v>596</v>
      </c>
      <c r="D11" s="80">
        <v>248566078</v>
      </c>
      <c r="E11" s="81">
        <v>59253000</v>
      </c>
      <c r="F11" s="82">
        <f t="shared" si="0"/>
        <v>307819078</v>
      </c>
      <c r="G11" s="80">
        <v>248566078</v>
      </c>
      <c r="H11" s="81">
        <v>59253000</v>
      </c>
      <c r="I11" s="83">
        <f t="shared" si="1"/>
        <v>307819078</v>
      </c>
      <c r="J11" s="80">
        <v>55264397</v>
      </c>
      <c r="K11" s="81">
        <v>5312678</v>
      </c>
      <c r="L11" s="81">
        <f t="shared" si="2"/>
        <v>60577075</v>
      </c>
      <c r="M11" s="40">
        <f t="shared" si="3"/>
        <v>0.1967944137627493</v>
      </c>
      <c r="N11" s="108">
        <v>48608405</v>
      </c>
      <c r="O11" s="109">
        <v>8413163</v>
      </c>
      <c r="P11" s="110">
        <f t="shared" si="4"/>
        <v>57021568</v>
      </c>
      <c r="Q11" s="40">
        <f t="shared" si="5"/>
        <v>0.18524377491638125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103872802</v>
      </c>
      <c r="AA11" s="81">
        <f t="shared" si="11"/>
        <v>13725841</v>
      </c>
      <c r="AB11" s="81">
        <f t="shared" si="12"/>
        <v>117598643</v>
      </c>
      <c r="AC11" s="40">
        <f t="shared" si="13"/>
        <v>0.38203818867913053</v>
      </c>
      <c r="AD11" s="80">
        <v>42381817</v>
      </c>
      <c r="AE11" s="81">
        <v>7355517</v>
      </c>
      <c r="AF11" s="81">
        <f t="shared" si="14"/>
        <v>49737334</v>
      </c>
      <c r="AG11" s="40">
        <f t="shared" si="15"/>
        <v>0.3171481885848882</v>
      </c>
      <c r="AH11" s="40">
        <f t="shared" si="16"/>
        <v>0.14645404998989298</v>
      </c>
      <c r="AI11" s="12">
        <v>345850681</v>
      </c>
      <c r="AJ11" s="12">
        <v>248920482</v>
      </c>
      <c r="AK11" s="12">
        <v>109685917</v>
      </c>
      <c r="AL11" s="12"/>
    </row>
    <row r="12" spans="1:38" s="13" customFormat="1" ht="12.75">
      <c r="A12" s="29" t="s">
        <v>96</v>
      </c>
      <c r="B12" s="63" t="s">
        <v>597</v>
      </c>
      <c r="C12" s="39" t="s">
        <v>598</v>
      </c>
      <c r="D12" s="80">
        <v>166237000</v>
      </c>
      <c r="E12" s="81">
        <v>75008100</v>
      </c>
      <c r="F12" s="82">
        <f t="shared" si="0"/>
        <v>241245100</v>
      </c>
      <c r="G12" s="80">
        <v>224220000</v>
      </c>
      <c r="H12" s="81">
        <v>63391000</v>
      </c>
      <c r="I12" s="83">
        <f t="shared" si="1"/>
        <v>287611000</v>
      </c>
      <c r="J12" s="80">
        <v>44799391</v>
      </c>
      <c r="K12" s="81">
        <v>7686080</v>
      </c>
      <c r="L12" s="81">
        <f t="shared" si="2"/>
        <v>52485471</v>
      </c>
      <c r="M12" s="40">
        <f t="shared" si="3"/>
        <v>0.21756077532766468</v>
      </c>
      <c r="N12" s="108">
        <v>39071474</v>
      </c>
      <c r="O12" s="109">
        <v>5812223</v>
      </c>
      <c r="P12" s="110">
        <f t="shared" si="4"/>
        <v>44883697</v>
      </c>
      <c r="Q12" s="40">
        <f t="shared" si="5"/>
        <v>0.18605019127849642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83870865</v>
      </c>
      <c r="AA12" s="81">
        <f t="shared" si="11"/>
        <v>13498303</v>
      </c>
      <c r="AB12" s="81">
        <f t="shared" si="12"/>
        <v>97369168</v>
      </c>
      <c r="AC12" s="40">
        <f t="shared" si="13"/>
        <v>0.40361096660616114</v>
      </c>
      <c r="AD12" s="80">
        <v>41969299</v>
      </c>
      <c r="AE12" s="81">
        <v>532317</v>
      </c>
      <c r="AF12" s="81">
        <f t="shared" si="14"/>
        <v>42501616</v>
      </c>
      <c r="AG12" s="40">
        <f t="shared" si="15"/>
        <v>0.45371424024391266</v>
      </c>
      <c r="AH12" s="40">
        <f t="shared" si="16"/>
        <v>0.056046833607456215</v>
      </c>
      <c r="AI12" s="12">
        <v>238774000</v>
      </c>
      <c r="AJ12" s="12">
        <v>331500000</v>
      </c>
      <c r="AK12" s="12">
        <v>108335164</v>
      </c>
      <c r="AL12" s="12"/>
    </row>
    <row r="13" spans="1:38" s="13" customFormat="1" ht="12.75">
      <c r="A13" s="29" t="s">
        <v>96</v>
      </c>
      <c r="B13" s="63" t="s">
        <v>599</v>
      </c>
      <c r="C13" s="39" t="s">
        <v>600</v>
      </c>
      <c r="D13" s="80">
        <v>223694991</v>
      </c>
      <c r="E13" s="81">
        <v>23219182</v>
      </c>
      <c r="F13" s="82">
        <f t="shared" si="0"/>
        <v>246914173</v>
      </c>
      <c r="G13" s="80">
        <v>223694991</v>
      </c>
      <c r="H13" s="81">
        <v>23219182</v>
      </c>
      <c r="I13" s="83">
        <f t="shared" si="1"/>
        <v>246914173</v>
      </c>
      <c r="J13" s="80">
        <v>63805884</v>
      </c>
      <c r="K13" s="81">
        <v>3705504</v>
      </c>
      <c r="L13" s="81">
        <f t="shared" si="2"/>
        <v>67511388</v>
      </c>
      <c r="M13" s="40">
        <f t="shared" si="3"/>
        <v>0.27342046501316064</v>
      </c>
      <c r="N13" s="108">
        <v>54530257</v>
      </c>
      <c r="O13" s="109">
        <v>6735351</v>
      </c>
      <c r="P13" s="110">
        <f t="shared" si="4"/>
        <v>61265608</v>
      </c>
      <c r="Q13" s="40">
        <f t="shared" si="5"/>
        <v>0.2481251167384385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118336141</v>
      </c>
      <c r="AA13" s="81">
        <f t="shared" si="11"/>
        <v>10440855</v>
      </c>
      <c r="AB13" s="81">
        <f t="shared" si="12"/>
        <v>128776996</v>
      </c>
      <c r="AC13" s="40">
        <f t="shared" si="13"/>
        <v>0.5215455817515992</v>
      </c>
      <c r="AD13" s="80">
        <v>42277015</v>
      </c>
      <c r="AE13" s="81">
        <v>3788333</v>
      </c>
      <c r="AF13" s="81">
        <f t="shared" si="14"/>
        <v>46065348</v>
      </c>
      <c r="AG13" s="40">
        <f t="shared" si="15"/>
        <v>0.44597887347162</v>
      </c>
      <c r="AH13" s="40">
        <f t="shared" si="16"/>
        <v>0.3299716741529881</v>
      </c>
      <c r="AI13" s="12">
        <v>235183174</v>
      </c>
      <c r="AJ13" s="12">
        <v>214873475</v>
      </c>
      <c r="AK13" s="12">
        <v>104886727</v>
      </c>
      <c r="AL13" s="12"/>
    </row>
    <row r="14" spans="1:38" s="13" customFormat="1" ht="12.75">
      <c r="A14" s="29" t="s">
        <v>96</v>
      </c>
      <c r="B14" s="63" t="s">
        <v>601</v>
      </c>
      <c r="C14" s="39" t="s">
        <v>602</v>
      </c>
      <c r="D14" s="80">
        <v>749435817</v>
      </c>
      <c r="E14" s="81">
        <v>188900477</v>
      </c>
      <c r="F14" s="82">
        <f t="shared" si="0"/>
        <v>938336294</v>
      </c>
      <c r="G14" s="80">
        <v>758405067</v>
      </c>
      <c r="H14" s="81">
        <v>222662945</v>
      </c>
      <c r="I14" s="83">
        <f t="shared" si="1"/>
        <v>981068012</v>
      </c>
      <c r="J14" s="80">
        <v>319242064</v>
      </c>
      <c r="K14" s="81">
        <v>17564777</v>
      </c>
      <c r="L14" s="81">
        <f t="shared" si="2"/>
        <v>336806841</v>
      </c>
      <c r="M14" s="40">
        <f t="shared" si="3"/>
        <v>0.35894043868242403</v>
      </c>
      <c r="N14" s="108">
        <v>122575842</v>
      </c>
      <c r="O14" s="109">
        <v>44294984</v>
      </c>
      <c r="P14" s="110">
        <f t="shared" si="4"/>
        <v>166870826</v>
      </c>
      <c r="Q14" s="40">
        <f t="shared" si="5"/>
        <v>0.1778369088641476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441817906</v>
      </c>
      <c r="AA14" s="81">
        <f t="shared" si="11"/>
        <v>61859761</v>
      </c>
      <c r="AB14" s="81">
        <f t="shared" si="12"/>
        <v>503677667</v>
      </c>
      <c r="AC14" s="40">
        <f t="shared" si="13"/>
        <v>0.5367773475465716</v>
      </c>
      <c r="AD14" s="80">
        <v>110470007</v>
      </c>
      <c r="AE14" s="81">
        <v>45512647</v>
      </c>
      <c r="AF14" s="81">
        <f t="shared" si="14"/>
        <v>155982654</v>
      </c>
      <c r="AG14" s="40">
        <f t="shared" si="15"/>
        <v>0.4909461529842814</v>
      </c>
      <c r="AH14" s="40">
        <f t="shared" si="16"/>
        <v>0.06980373599746548</v>
      </c>
      <c r="AI14" s="12">
        <v>922678060</v>
      </c>
      <c r="AJ14" s="12">
        <v>923425191</v>
      </c>
      <c r="AK14" s="12">
        <v>452985244</v>
      </c>
      <c r="AL14" s="12"/>
    </row>
    <row r="15" spans="1:38" s="13" customFormat="1" ht="12.75">
      <c r="A15" s="29" t="s">
        <v>96</v>
      </c>
      <c r="B15" s="63" t="s">
        <v>603</v>
      </c>
      <c r="C15" s="39" t="s">
        <v>604</v>
      </c>
      <c r="D15" s="80">
        <v>458074989</v>
      </c>
      <c r="E15" s="81">
        <v>83479509</v>
      </c>
      <c r="F15" s="82">
        <f t="shared" si="0"/>
        <v>541554498</v>
      </c>
      <c r="G15" s="80">
        <v>458074989</v>
      </c>
      <c r="H15" s="81">
        <v>83479509</v>
      </c>
      <c r="I15" s="83">
        <f t="shared" si="1"/>
        <v>541554498</v>
      </c>
      <c r="J15" s="80">
        <v>110859847</v>
      </c>
      <c r="K15" s="81">
        <v>7255570</v>
      </c>
      <c r="L15" s="81">
        <f t="shared" si="2"/>
        <v>118115417</v>
      </c>
      <c r="M15" s="40">
        <f t="shared" si="3"/>
        <v>0.2181043965772767</v>
      </c>
      <c r="N15" s="108">
        <v>96896750</v>
      </c>
      <c r="O15" s="109">
        <v>23873958</v>
      </c>
      <c r="P15" s="110">
        <f t="shared" si="4"/>
        <v>120770708</v>
      </c>
      <c r="Q15" s="40">
        <f t="shared" si="5"/>
        <v>0.22300748760469163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207756597</v>
      </c>
      <c r="AA15" s="81">
        <f t="shared" si="11"/>
        <v>31129528</v>
      </c>
      <c r="AB15" s="81">
        <f t="shared" si="12"/>
        <v>238886125</v>
      </c>
      <c r="AC15" s="40">
        <f t="shared" si="13"/>
        <v>0.44111188418196834</v>
      </c>
      <c r="AD15" s="80">
        <v>95399444</v>
      </c>
      <c r="AE15" s="81">
        <v>26488504</v>
      </c>
      <c r="AF15" s="81">
        <f t="shared" si="14"/>
        <v>121887948</v>
      </c>
      <c r="AG15" s="40">
        <f t="shared" si="15"/>
        <v>0.478638618067833</v>
      </c>
      <c r="AH15" s="40">
        <f t="shared" si="16"/>
        <v>-0.009166123626923262</v>
      </c>
      <c r="AI15" s="12">
        <v>491801679</v>
      </c>
      <c r="AJ15" s="12">
        <v>503222737</v>
      </c>
      <c r="AK15" s="12">
        <v>235395276</v>
      </c>
      <c r="AL15" s="12"/>
    </row>
    <row r="16" spans="1:38" s="13" customFormat="1" ht="12.75">
      <c r="A16" s="29" t="s">
        <v>115</v>
      </c>
      <c r="B16" s="63" t="s">
        <v>605</v>
      </c>
      <c r="C16" s="39" t="s">
        <v>606</v>
      </c>
      <c r="D16" s="80">
        <v>280426430</v>
      </c>
      <c r="E16" s="81">
        <v>16300000</v>
      </c>
      <c r="F16" s="82">
        <f t="shared" si="0"/>
        <v>296726430</v>
      </c>
      <c r="G16" s="80">
        <v>280426430</v>
      </c>
      <c r="H16" s="81">
        <v>16300000</v>
      </c>
      <c r="I16" s="83">
        <f t="shared" si="1"/>
        <v>296726430</v>
      </c>
      <c r="J16" s="80">
        <v>70169028</v>
      </c>
      <c r="K16" s="81">
        <v>605220</v>
      </c>
      <c r="L16" s="81">
        <f t="shared" si="2"/>
        <v>70774248</v>
      </c>
      <c r="M16" s="40">
        <f t="shared" si="3"/>
        <v>0.23851683181710506</v>
      </c>
      <c r="N16" s="108">
        <v>78085301</v>
      </c>
      <c r="O16" s="109">
        <v>2451974</v>
      </c>
      <c r="P16" s="110">
        <f t="shared" si="4"/>
        <v>80537275</v>
      </c>
      <c r="Q16" s="40">
        <f t="shared" si="5"/>
        <v>0.2714192834119967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148254329</v>
      </c>
      <c r="AA16" s="81">
        <f t="shared" si="11"/>
        <v>3057194</v>
      </c>
      <c r="AB16" s="81">
        <f t="shared" si="12"/>
        <v>151311523</v>
      </c>
      <c r="AC16" s="40">
        <f t="shared" si="13"/>
        <v>0.5099361152291018</v>
      </c>
      <c r="AD16" s="80">
        <v>82835858</v>
      </c>
      <c r="AE16" s="81">
        <v>9295987</v>
      </c>
      <c r="AF16" s="81">
        <f t="shared" si="14"/>
        <v>92131845</v>
      </c>
      <c r="AG16" s="40">
        <f t="shared" si="15"/>
        <v>0.5630546455291564</v>
      </c>
      <c r="AH16" s="40">
        <f t="shared" si="16"/>
        <v>-0.12584758288515763</v>
      </c>
      <c r="AI16" s="12">
        <v>297036560</v>
      </c>
      <c r="AJ16" s="12">
        <v>294502560</v>
      </c>
      <c r="AK16" s="12">
        <v>167247815</v>
      </c>
      <c r="AL16" s="12"/>
    </row>
    <row r="17" spans="1:38" s="59" customFormat="1" ht="12.75">
      <c r="A17" s="64"/>
      <c r="B17" s="65" t="s">
        <v>607</v>
      </c>
      <c r="C17" s="32"/>
      <c r="D17" s="84">
        <f>SUM(D11:D16)</f>
        <v>2126435305</v>
      </c>
      <c r="E17" s="85">
        <f>SUM(E11:E16)</f>
        <v>446160268</v>
      </c>
      <c r="F17" s="93">
        <f t="shared" si="0"/>
        <v>2572595573</v>
      </c>
      <c r="G17" s="84">
        <f>SUM(G11:G16)</f>
        <v>2193387555</v>
      </c>
      <c r="H17" s="85">
        <f>SUM(H11:H16)</f>
        <v>468305636</v>
      </c>
      <c r="I17" s="86">
        <f t="shared" si="1"/>
        <v>2661693191</v>
      </c>
      <c r="J17" s="84">
        <f>SUM(J11:J16)</f>
        <v>664140611</v>
      </c>
      <c r="K17" s="85">
        <f>SUM(K11:K16)</f>
        <v>42129829</v>
      </c>
      <c r="L17" s="85">
        <f t="shared" si="2"/>
        <v>706270440</v>
      </c>
      <c r="M17" s="44">
        <f t="shared" si="3"/>
        <v>0.2745361328506026</v>
      </c>
      <c r="N17" s="114">
        <f>SUM(N11:N16)</f>
        <v>439768029</v>
      </c>
      <c r="O17" s="115">
        <f>SUM(O11:O16)</f>
        <v>91581653</v>
      </c>
      <c r="P17" s="116">
        <f t="shared" si="4"/>
        <v>531349682</v>
      </c>
      <c r="Q17" s="44">
        <f t="shared" si="5"/>
        <v>0.20654225155972467</v>
      </c>
      <c r="R17" s="114">
        <f>SUM(R11:R16)</f>
        <v>0</v>
      </c>
      <c r="S17" s="116">
        <f>SUM(S11:S16)</f>
        <v>0</v>
      </c>
      <c r="T17" s="116">
        <f t="shared" si="6"/>
        <v>0</v>
      </c>
      <c r="U17" s="44">
        <f t="shared" si="7"/>
        <v>0</v>
      </c>
      <c r="V17" s="114">
        <f>SUM(V11:V16)</f>
        <v>0</v>
      </c>
      <c r="W17" s="116">
        <f>SUM(W11:W16)</f>
        <v>0</v>
      </c>
      <c r="X17" s="116">
        <f t="shared" si="8"/>
        <v>0</v>
      </c>
      <c r="Y17" s="44">
        <f t="shared" si="9"/>
        <v>0</v>
      </c>
      <c r="Z17" s="84">
        <f t="shared" si="10"/>
        <v>1103908640</v>
      </c>
      <c r="AA17" s="85">
        <f t="shared" si="11"/>
        <v>133711482</v>
      </c>
      <c r="AB17" s="85">
        <f t="shared" si="12"/>
        <v>1237620122</v>
      </c>
      <c r="AC17" s="44">
        <f t="shared" si="13"/>
        <v>0.4810783844103272</v>
      </c>
      <c r="AD17" s="84">
        <f>SUM(AD11:AD16)</f>
        <v>415333440</v>
      </c>
      <c r="AE17" s="85">
        <f>SUM(AE11:AE16)</f>
        <v>92973305</v>
      </c>
      <c r="AF17" s="85">
        <f t="shared" si="14"/>
        <v>508306745</v>
      </c>
      <c r="AG17" s="44">
        <f t="shared" si="15"/>
        <v>0.4655808862478859</v>
      </c>
      <c r="AH17" s="44">
        <f t="shared" si="16"/>
        <v>0.04533273899404966</v>
      </c>
      <c r="AI17" s="66">
        <f>SUM(AI11:AI16)</f>
        <v>2531324154</v>
      </c>
      <c r="AJ17" s="66">
        <f>SUM(AJ11:AJ16)</f>
        <v>2516444445</v>
      </c>
      <c r="AK17" s="66">
        <f>SUM(AK11:AK16)</f>
        <v>1178536143</v>
      </c>
      <c r="AL17" s="66"/>
    </row>
    <row r="18" spans="1:38" s="13" customFormat="1" ht="12.75">
      <c r="A18" s="29" t="s">
        <v>96</v>
      </c>
      <c r="B18" s="63" t="s">
        <v>608</v>
      </c>
      <c r="C18" s="39" t="s">
        <v>609</v>
      </c>
      <c r="D18" s="80">
        <v>440352155</v>
      </c>
      <c r="E18" s="81">
        <v>51350396</v>
      </c>
      <c r="F18" s="82">
        <f t="shared" si="0"/>
        <v>491702551</v>
      </c>
      <c r="G18" s="80">
        <v>440352155</v>
      </c>
      <c r="H18" s="81">
        <v>51350396</v>
      </c>
      <c r="I18" s="83">
        <f t="shared" si="1"/>
        <v>491702551</v>
      </c>
      <c r="J18" s="80">
        <v>128228652</v>
      </c>
      <c r="K18" s="81">
        <v>4519604</v>
      </c>
      <c r="L18" s="81">
        <f t="shared" si="2"/>
        <v>132748256</v>
      </c>
      <c r="M18" s="40">
        <f t="shared" si="3"/>
        <v>0.2699767486054796</v>
      </c>
      <c r="N18" s="108">
        <v>76020752</v>
      </c>
      <c r="O18" s="109">
        <v>9307355</v>
      </c>
      <c r="P18" s="110">
        <f t="shared" si="4"/>
        <v>85328107</v>
      </c>
      <c r="Q18" s="40">
        <f t="shared" si="5"/>
        <v>0.17353602666177748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204249404</v>
      </c>
      <c r="AA18" s="81">
        <f t="shared" si="11"/>
        <v>13826959</v>
      </c>
      <c r="AB18" s="81">
        <f t="shared" si="12"/>
        <v>218076363</v>
      </c>
      <c r="AC18" s="40">
        <f t="shared" si="13"/>
        <v>0.4435127752672571</v>
      </c>
      <c r="AD18" s="80">
        <v>80344009</v>
      </c>
      <c r="AE18" s="81">
        <v>16896696</v>
      </c>
      <c r="AF18" s="81">
        <f t="shared" si="14"/>
        <v>97240705</v>
      </c>
      <c r="AG18" s="40">
        <f t="shared" si="15"/>
        <v>0.47192330680981265</v>
      </c>
      <c r="AH18" s="40">
        <f t="shared" si="16"/>
        <v>-0.12250628993280133</v>
      </c>
      <c r="AI18" s="12">
        <v>488558318</v>
      </c>
      <c r="AJ18" s="12">
        <v>529149041</v>
      </c>
      <c r="AK18" s="12">
        <v>230562057</v>
      </c>
      <c r="AL18" s="12"/>
    </row>
    <row r="19" spans="1:38" s="13" customFormat="1" ht="12.75">
      <c r="A19" s="29" t="s">
        <v>96</v>
      </c>
      <c r="B19" s="63" t="s">
        <v>58</v>
      </c>
      <c r="C19" s="39" t="s">
        <v>59</v>
      </c>
      <c r="D19" s="80">
        <v>1448571594</v>
      </c>
      <c r="E19" s="81">
        <v>187359852</v>
      </c>
      <c r="F19" s="82">
        <f t="shared" si="0"/>
        <v>1635931446</v>
      </c>
      <c r="G19" s="80">
        <v>1453661795</v>
      </c>
      <c r="H19" s="81">
        <v>247704466</v>
      </c>
      <c r="I19" s="83">
        <f t="shared" si="1"/>
        <v>1701366261</v>
      </c>
      <c r="J19" s="80">
        <v>561834528</v>
      </c>
      <c r="K19" s="81">
        <v>27296814</v>
      </c>
      <c r="L19" s="81">
        <f t="shared" si="2"/>
        <v>589131342</v>
      </c>
      <c r="M19" s="40">
        <f t="shared" si="3"/>
        <v>0.3601198225270865</v>
      </c>
      <c r="N19" s="108">
        <v>300944379</v>
      </c>
      <c r="O19" s="109">
        <v>58363293</v>
      </c>
      <c r="P19" s="110">
        <f t="shared" si="4"/>
        <v>359307672</v>
      </c>
      <c r="Q19" s="40">
        <f t="shared" si="5"/>
        <v>0.21963491983636582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862778907</v>
      </c>
      <c r="AA19" s="81">
        <f t="shared" si="11"/>
        <v>85660107</v>
      </c>
      <c r="AB19" s="81">
        <f t="shared" si="12"/>
        <v>948439014</v>
      </c>
      <c r="AC19" s="40">
        <f t="shared" si="13"/>
        <v>0.5797547423634523</v>
      </c>
      <c r="AD19" s="80">
        <v>274964960</v>
      </c>
      <c r="AE19" s="81">
        <v>69045426</v>
      </c>
      <c r="AF19" s="81">
        <f t="shared" si="14"/>
        <v>344010386</v>
      </c>
      <c r="AG19" s="40">
        <f t="shared" si="15"/>
        <v>0.5140611976319427</v>
      </c>
      <c r="AH19" s="40">
        <f t="shared" si="16"/>
        <v>0.04446751209424238</v>
      </c>
      <c r="AI19" s="12">
        <v>1650213951</v>
      </c>
      <c r="AJ19" s="12">
        <v>1646847600</v>
      </c>
      <c r="AK19" s="12">
        <v>848310960</v>
      </c>
      <c r="AL19" s="12"/>
    </row>
    <row r="20" spans="1:38" s="13" customFormat="1" ht="12.75">
      <c r="A20" s="29" t="s">
        <v>96</v>
      </c>
      <c r="B20" s="63" t="s">
        <v>86</v>
      </c>
      <c r="C20" s="39" t="s">
        <v>87</v>
      </c>
      <c r="D20" s="80">
        <v>1086689433</v>
      </c>
      <c r="E20" s="81">
        <v>200065525</v>
      </c>
      <c r="F20" s="82">
        <f t="shared" si="0"/>
        <v>1286754958</v>
      </c>
      <c r="G20" s="80">
        <v>1090387325</v>
      </c>
      <c r="H20" s="81">
        <v>212150254</v>
      </c>
      <c r="I20" s="83">
        <f t="shared" si="1"/>
        <v>1302537579</v>
      </c>
      <c r="J20" s="80">
        <v>483215370</v>
      </c>
      <c r="K20" s="81">
        <v>10235709</v>
      </c>
      <c r="L20" s="81">
        <f t="shared" si="2"/>
        <v>493451079</v>
      </c>
      <c r="M20" s="40">
        <f t="shared" si="3"/>
        <v>0.3834848864829476</v>
      </c>
      <c r="N20" s="108">
        <v>170366551</v>
      </c>
      <c r="O20" s="109">
        <v>24566288</v>
      </c>
      <c r="P20" s="110">
        <f t="shared" si="4"/>
        <v>194932839</v>
      </c>
      <c r="Q20" s="40">
        <f t="shared" si="5"/>
        <v>0.15149181107721055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653581921</v>
      </c>
      <c r="AA20" s="81">
        <f t="shared" si="11"/>
        <v>34801997</v>
      </c>
      <c r="AB20" s="81">
        <f t="shared" si="12"/>
        <v>688383918</v>
      </c>
      <c r="AC20" s="40">
        <f t="shared" si="13"/>
        <v>0.5349766975601582</v>
      </c>
      <c r="AD20" s="80">
        <v>152611648</v>
      </c>
      <c r="AE20" s="81">
        <v>23765244</v>
      </c>
      <c r="AF20" s="81">
        <f t="shared" si="14"/>
        <v>176376892</v>
      </c>
      <c r="AG20" s="40">
        <f t="shared" si="15"/>
        <v>0.5642751799014799</v>
      </c>
      <c r="AH20" s="40">
        <f t="shared" si="16"/>
        <v>0.10520622508758115</v>
      </c>
      <c r="AI20" s="12">
        <v>1120848617</v>
      </c>
      <c r="AJ20" s="12">
        <v>1166935543</v>
      </c>
      <c r="AK20" s="12">
        <v>632467055</v>
      </c>
      <c r="AL20" s="12"/>
    </row>
    <row r="21" spans="1:38" s="13" customFormat="1" ht="12.75">
      <c r="A21" s="29" t="s">
        <v>96</v>
      </c>
      <c r="B21" s="63" t="s">
        <v>610</v>
      </c>
      <c r="C21" s="39" t="s">
        <v>611</v>
      </c>
      <c r="D21" s="80">
        <v>757063209</v>
      </c>
      <c r="E21" s="81">
        <v>118231412</v>
      </c>
      <c r="F21" s="83">
        <f t="shared" si="0"/>
        <v>875294621</v>
      </c>
      <c r="G21" s="80">
        <v>768655795</v>
      </c>
      <c r="H21" s="81">
        <v>143665733</v>
      </c>
      <c r="I21" s="83">
        <f t="shared" si="1"/>
        <v>912321528</v>
      </c>
      <c r="J21" s="80">
        <v>148122258</v>
      </c>
      <c r="K21" s="81">
        <v>30058595</v>
      </c>
      <c r="L21" s="81">
        <f t="shared" si="2"/>
        <v>178180853</v>
      </c>
      <c r="M21" s="40">
        <f t="shared" si="3"/>
        <v>0.20356671768008044</v>
      </c>
      <c r="N21" s="108">
        <v>149811931</v>
      </c>
      <c r="O21" s="109">
        <v>22636932</v>
      </c>
      <c r="P21" s="110">
        <f t="shared" si="4"/>
        <v>172448863</v>
      </c>
      <c r="Q21" s="40">
        <f t="shared" si="5"/>
        <v>0.19701807695674164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297934189</v>
      </c>
      <c r="AA21" s="81">
        <f t="shared" si="11"/>
        <v>52695527</v>
      </c>
      <c r="AB21" s="81">
        <f t="shared" si="12"/>
        <v>350629716</v>
      </c>
      <c r="AC21" s="40">
        <f t="shared" si="13"/>
        <v>0.40058479463682206</v>
      </c>
      <c r="AD21" s="80">
        <v>162479999</v>
      </c>
      <c r="AE21" s="81">
        <v>35020850</v>
      </c>
      <c r="AF21" s="81">
        <f t="shared" si="14"/>
        <v>197500849</v>
      </c>
      <c r="AG21" s="40">
        <f t="shared" si="15"/>
        <v>0.45492399996490723</v>
      </c>
      <c r="AH21" s="40">
        <f t="shared" si="16"/>
        <v>-0.12684495346144053</v>
      </c>
      <c r="AI21" s="12">
        <v>788538978</v>
      </c>
      <c r="AJ21" s="12">
        <v>832940374</v>
      </c>
      <c r="AK21" s="12">
        <v>358725306</v>
      </c>
      <c r="AL21" s="12"/>
    </row>
    <row r="22" spans="1:38" s="13" customFormat="1" ht="12.75">
      <c r="A22" s="29" t="s">
        <v>96</v>
      </c>
      <c r="B22" s="63" t="s">
        <v>612</v>
      </c>
      <c r="C22" s="39" t="s">
        <v>613</v>
      </c>
      <c r="D22" s="80">
        <v>481731280</v>
      </c>
      <c r="E22" s="81">
        <v>53909730</v>
      </c>
      <c r="F22" s="82">
        <f t="shared" si="0"/>
        <v>535641010</v>
      </c>
      <c r="G22" s="80">
        <v>482757280</v>
      </c>
      <c r="H22" s="81">
        <v>57311372</v>
      </c>
      <c r="I22" s="83">
        <f t="shared" si="1"/>
        <v>540068652</v>
      </c>
      <c r="J22" s="80">
        <v>125338128</v>
      </c>
      <c r="K22" s="81">
        <v>7272612</v>
      </c>
      <c r="L22" s="81">
        <f t="shared" si="2"/>
        <v>132610740</v>
      </c>
      <c r="M22" s="40">
        <f t="shared" si="3"/>
        <v>0.2475739114897121</v>
      </c>
      <c r="N22" s="108">
        <v>100793633</v>
      </c>
      <c r="O22" s="109">
        <v>11024664</v>
      </c>
      <c r="P22" s="110">
        <f t="shared" si="4"/>
        <v>111818297</v>
      </c>
      <c r="Q22" s="40">
        <f t="shared" si="5"/>
        <v>0.2087560416630534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226131761</v>
      </c>
      <c r="AA22" s="81">
        <f t="shared" si="11"/>
        <v>18297276</v>
      </c>
      <c r="AB22" s="81">
        <f t="shared" si="12"/>
        <v>244429037</v>
      </c>
      <c r="AC22" s="40">
        <f t="shared" si="13"/>
        <v>0.45632995315276553</v>
      </c>
      <c r="AD22" s="80">
        <v>85219038</v>
      </c>
      <c r="AE22" s="81">
        <v>7326587</v>
      </c>
      <c r="AF22" s="81">
        <f t="shared" si="14"/>
        <v>92545625</v>
      </c>
      <c r="AG22" s="40">
        <f t="shared" si="15"/>
        <v>0.43594233805490973</v>
      </c>
      <c r="AH22" s="40">
        <f t="shared" si="16"/>
        <v>0.20825049266240292</v>
      </c>
      <c r="AI22" s="12">
        <v>498570070</v>
      </c>
      <c r="AJ22" s="12">
        <v>516314795</v>
      </c>
      <c r="AK22" s="12">
        <v>217347802</v>
      </c>
      <c r="AL22" s="12"/>
    </row>
    <row r="23" spans="1:38" s="13" customFormat="1" ht="12.75">
      <c r="A23" s="29" t="s">
        <v>115</v>
      </c>
      <c r="B23" s="63" t="s">
        <v>614</v>
      </c>
      <c r="C23" s="39" t="s">
        <v>615</v>
      </c>
      <c r="D23" s="80">
        <v>373367920</v>
      </c>
      <c r="E23" s="81">
        <v>6546890</v>
      </c>
      <c r="F23" s="82">
        <f t="shared" si="0"/>
        <v>379914810</v>
      </c>
      <c r="G23" s="80">
        <v>385509246</v>
      </c>
      <c r="H23" s="81">
        <v>8968806</v>
      </c>
      <c r="I23" s="83">
        <f t="shared" si="1"/>
        <v>394478052</v>
      </c>
      <c r="J23" s="80">
        <v>125124554</v>
      </c>
      <c r="K23" s="81">
        <v>1190871</v>
      </c>
      <c r="L23" s="81">
        <f t="shared" si="2"/>
        <v>126315425</v>
      </c>
      <c r="M23" s="40">
        <f t="shared" si="3"/>
        <v>0.33248355072022595</v>
      </c>
      <c r="N23" s="108">
        <v>95958417</v>
      </c>
      <c r="O23" s="109">
        <v>379065</v>
      </c>
      <c r="P23" s="110">
        <f t="shared" si="4"/>
        <v>96337482</v>
      </c>
      <c r="Q23" s="40">
        <f t="shared" si="5"/>
        <v>0.2535765373295134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221082971</v>
      </c>
      <c r="AA23" s="81">
        <f t="shared" si="11"/>
        <v>1569936</v>
      </c>
      <c r="AB23" s="81">
        <f t="shared" si="12"/>
        <v>222652907</v>
      </c>
      <c r="AC23" s="40">
        <f t="shared" si="13"/>
        <v>0.5860600880497394</v>
      </c>
      <c r="AD23" s="80">
        <v>103224073</v>
      </c>
      <c r="AE23" s="81">
        <v>129351</v>
      </c>
      <c r="AF23" s="81">
        <f t="shared" si="14"/>
        <v>103353424</v>
      </c>
      <c r="AG23" s="40">
        <f t="shared" si="15"/>
        <v>0.5228759013340724</v>
      </c>
      <c r="AH23" s="40">
        <f t="shared" si="16"/>
        <v>-0.06788301469334967</v>
      </c>
      <c r="AI23" s="12">
        <v>448539157</v>
      </c>
      <c r="AJ23" s="12">
        <v>384816616</v>
      </c>
      <c r="AK23" s="12">
        <v>234530316</v>
      </c>
      <c r="AL23" s="12"/>
    </row>
    <row r="24" spans="1:38" s="59" customFormat="1" ht="12.75">
      <c r="A24" s="64"/>
      <c r="B24" s="65" t="s">
        <v>616</v>
      </c>
      <c r="C24" s="32"/>
      <c r="D24" s="84">
        <f>SUM(D18:D23)</f>
        <v>4587775591</v>
      </c>
      <c r="E24" s="85">
        <f>SUM(E18:E23)</f>
        <v>617463805</v>
      </c>
      <c r="F24" s="93">
        <f t="shared" si="0"/>
        <v>5205239396</v>
      </c>
      <c r="G24" s="84">
        <f>SUM(G18:G23)</f>
        <v>4621323596</v>
      </c>
      <c r="H24" s="85">
        <f>SUM(H18:H23)</f>
        <v>721151027</v>
      </c>
      <c r="I24" s="86">
        <f t="shared" si="1"/>
        <v>5342474623</v>
      </c>
      <c r="J24" s="84">
        <f>SUM(J18:J23)</f>
        <v>1571863490</v>
      </c>
      <c r="K24" s="85">
        <f>SUM(K18:K23)</f>
        <v>80574205</v>
      </c>
      <c r="L24" s="85">
        <f t="shared" si="2"/>
        <v>1652437695</v>
      </c>
      <c r="M24" s="44">
        <f t="shared" si="3"/>
        <v>0.31745661808942477</v>
      </c>
      <c r="N24" s="114">
        <f>SUM(N18:N23)</f>
        <v>893895663</v>
      </c>
      <c r="O24" s="115">
        <f>SUM(O18:O23)</f>
        <v>126277597</v>
      </c>
      <c r="P24" s="116">
        <f t="shared" si="4"/>
        <v>1020173260</v>
      </c>
      <c r="Q24" s="44">
        <f t="shared" si="5"/>
        <v>0.19598969084571954</v>
      </c>
      <c r="R24" s="114">
        <f>SUM(R18:R23)</f>
        <v>0</v>
      </c>
      <c r="S24" s="116">
        <f>SUM(S18:S23)</f>
        <v>0</v>
      </c>
      <c r="T24" s="116">
        <f t="shared" si="6"/>
        <v>0</v>
      </c>
      <c r="U24" s="44">
        <f t="shared" si="7"/>
        <v>0</v>
      </c>
      <c r="V24" s="114">
        <f>SUM(V18:V23)</f>
        <v>0</v>
      </c>
      <c r="W24" s="116">
        <f>SUM(W18:W23)</f>
        <v>0</v>
      </c>
      <c r="X24" s="116">
        <f t="shared" si="8"/>
        <v>0</v>
      </c>
      <c r="Y24" s="44">
        <f t="shared" si="9"/>
        <v>0</v>
      </c>
      <c r="Z24" s="84">
        <f t="shared" si="10"/>
        <v>2465759153</v>
      </c>
      <c r="AA24" s="85">
        <f t="shared" si="11"/>
        <v>206851802</v>
      </c>
      <c r="AB24" s="85">
        <f t="shared" si="12"/>
        <v>2672610955</v>
      </c>
      <c r="AC24" s="44">
        <f t="shared" si="13"/>
        <v>0.5134463089351443</v>
      </c>
      <c r="AD24" s="84">
        <f>SUM(AD18:AD23)</f>
        <v>858843727</v>
      </c>
      <c r="AE24" s="85">
        <f>SUM(AE18:AE23)</f>
        <v>152184154</v>
      </c>
      <c r="AF24" s="85">
        <f t="shared" si="14"/>
        <v>1011027881</v>
      </c>
      <c r="AG24" s="44">
        <f t="shared" si="15"/>
        <v>0.5048663945939964</v>
      </c>
      <c r="AH24" s="44">
        <f t="shared" si="16"/>
        <v>0.009045624924759021</v>
      </c>
      <c r="AI24" s="66">
        <f>SUM(AI18:AI23)</f>
        <v>4995269091</v>
      </c>
      <c r="AJ24" s="66">
        <f>SUM(AJ18:AJ23)</f>
        <v>5077003969</v>
      </c>
      <c r="AK24" s="66">
        <f>SUM(AK18:AK23)</f>
        <v>2521943496</v>
      </c>
      <c r="AL24" s="66"/>
    </row>
    <row r="25" spans="1:38" s="13" customFormat="1" ht="12.75">
      <c r="A25" s="29" t="s">
        <v>96</v>
      </c>
      <c r="B25" s="63" t="s">
        <v>617</v>
      </c>
      <c r="C25" s="39" t="s">
        <v>618</v>
      </c>
      <c r="D25" s="80">
        <v>384840307</v>
      </c>
      <c r="E25" s="81">
        <v>73594333</v>
      </c>
      <c r="F25" s="82">
        <f t="shared" si="0"/>
        <v>458434640</v>
      </c>
      <c r="G25" s="80">
        <v>384840307</v>
      </c>
      <c r="H25" s="81">
        <v>83306960</v>
      </c>
      <c r="I25" s="83">
        <f t="shared" si="1"/>
        <v>468147267</v>
      </c>
      <c r="J25" s="80">
        <v>112766257</v>
      </c>
      <c r="K25" s="81">
        <v>7460088</v>
      </c>
      <c r="L25" s="81">
        <f t="shared" si="2"/>
        <v>120226345</v>
      </c>
      <c r="M25" s="40">
        <f t="shared" si="3"/>
        <v>0.2622540587247072</v>
      </c>
      <c r="N25" s="108">
        <v>95272161</v>
      </c>
      <c r="O25" s="109">
        <v>22708918</v>
      </c>
      <c r="P25" s="110">
        <f t="shared" si="4"/>
        <v>117981079</v>
      </c>
      <c r="Q25" s="40">
        <f t="shared" si="5"/>
        <v>0.2573563790903759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208038418</v>
      </c>
      <c r="AA25" s="81">
        <f t="shared" si="11"/>
        <v>30169006</v>
      </c>
      <c r="AB25" s="81">
        <f t="shared" si="12"/>
        <v>238207424</v>
      </c>
      <c r="AC25" s="40">
        <f t="shared" si="13"/>
        <v>0.5196104378150831</v>
      </c>
      <c r="AD25" s="80">
        <v>68529952</v>
      </c>
      <c r="AE25" s="81">
        <v>12788748</v>
      </c>
      <c r="AF25" s="81">
        <f t="shared" si="14"/>
        <v>81318700</v>
      </c>
      <c r="AG25" s="40">
        <f t="shared" si="15"/>
        <v>0.45017859020528894</v>
      </c>
      <c r="AH25" s="40">
        <f t="shared" si="16"/>
        <v>0.45084807061598386</v>
      </c>
      <c r="AI25" s="12">
        <v>435588838</v>
      </c>
      <c r="AJ25" s="12">
        <v>471690409</v>
      </c>
      <c r="AK25" s="12">
        <v>196092769</v>
      </c>
      <c r="AL25" s="12"/>
    </row>
    <row r="26" spans="1:38" s="13" customFormat="1" ht="12.75">
      <c r="A26" s="29" t="s">
        <v>96</v>
      </c>
      <c r="B26" s="63" t="s">
        <v>619</v>
      </c>
      <c r="C26" s="39" t="s">
        <v>620</v>
      </c>
      <c r="D26" s="80">
        <v>786111882</v>
      </c>
      <c r="E26" s="81">
        <v>109897129</v>
      </c>
      <c r="F26" s="82">
        <f t="shared" si="0"/>
        <v>896009011</v>
      </c>
      <c r="G26" s="80">
        <v>786158439</v>
      </c>
      <c r="H26" s="81">
        <v>123509115</v>
      </c>
      <c r="I26" s="83">
        <f t="shared" si="1"/>
        <v>909667554</v>
      </c>
      <c r="J26" s="80">
        <v>191622124</v>
      </c>
      <c r="K26" s="81">
        <v>27214265</v>
      </c>
      <c r="L26" s="81">
        <f t="shared" si="2"/>
        <v>218836389</v>
      </c>
      <c r="M26" s="40">
        <f t="shared" si="3"/>
        <v>0.24423458504704704</v>
      </c>
      <c r="N26" s="108">
        <v>189442756</v>
      </c>
      <c r="O26" s="109">
        <v>16222862</v>
      </c>
      <c r="P26" s="110">
        <f t="shared" si="4"/>
        <v>205665618</v>
      </c>
      <c r="Q26" s="40">
        <f t="shared" si="5"/>
        <v>0.22953521167210672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381064880</v>
      </c>
      <c r="AA26" s="81">
        <f t="shared" si="11"/>
        <v>43437127</v>
      </c>
      <c r="AB26" s="81">
        <f t="shared" si="12"/>
        <v>424502007</v>
      </c>
      <c r="AC26" s="40">
        <f t="shared" si="13"/>
        <v>0.47376979671915376</v>
      </c>
      <c r="AD26" s="80">
        <v>187987382</v>
      </c>
      <c r="AE26" s="81">
        <v>31118900</v>
      </c>
      <c r="AF26" s="81">
        <f t="shared" si="14"/>
        <v>219106282</v>
      </c>
      <c r="AG26" s="40">
        <f t="shared" si="15"/>
        <v>0.45019552161379894</v>
      </c>
      <c r="AH26" s="40">
        <f t="shared" si="16"/>
        <v>-0.061343124794568826</v>
      </c>
      <c r="AI26" s="12">
        <v>935112474</v>
      </c>
      <c r="AJ26" s="12">
        <v>886482049</v>
      </c>
      <c r="AK26" s="12">
        <v>420983448</v>
      </c>
      <c r="AL26" s="12"/>
    </row>
    <row r="27" spans="1:38" s="13" customFormat="1" ht="12.75">
      <c r="A27" s="29" t="s">
        <v>96</v>
      </c>
      <c r="B27" s="63" t="s">
        <v>621</v>
      </c>
      <c r="C27" s="39" t="s">
        <v>622</v>
      </c>
      <c r="D27" s="80">
        <v>241298639</v>
      </c>
      <c r="E27" s="81">
        <v>24484467</v>
      </c>
      <c r="F27" s="82">
        <f t="shared" si="0"/>
        <v>265783106</v>
      </c>
      <c r="G27" s="80">
        <v>247085012</v>
      </c>
      <c r="H27" s="81">
        <v>26344907</v>
      </c>
      <c r="I27" s="83">
        <f t="shared" si="1"/>
        <v>273429919</v>
      </c>
      <c r="J27" s="80">
        <v>89882690</v>
      </c>
      <c r="K27" s="81">
        <v>4791986</v>
      </c>
      <c r="L27" s="81">
        <f t="shared" si="2"/>
        <v>94674676</v>
      </c>
      <c r="M27" s="40">
        <f t="shared" si="3"/>
        <v>0.35621028523912274</v>
      </c>
      <c r="N27" s="108">
        <v>50127485</v>
      </c>
      <c r="O27" s="109">
        <v>8519150</v>
      </c>
      <c r="P27" s="110">
        <f t="shared" si="4"/>
        <v>58646635</v>
      </c>
      <c r="Q27" s="40">
        <f t="shared" si="5"/>
        <v>0.2206559923338393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140010175</v>
      </c>
      <c r="AA27" s="81">
        <f t="shared" si="11"/>
        <v>13311136</v>
      </c>
      <c r="AB27" s="81">
        <f t="shared" si="12"/>
        <v>153321311</v>
      </c>
      <c r="AC27" s="40">
        <f t="shared" si="13"/>
        <v>0.576866277572962</v>
      </c>
      <c r="AD27" s="80">
        <v>50997835</v>
      </c>
      <c r="AE27" s="81">
        <v>6858325</v>
      </c>
      <c r="AF27" s="81">
        <f t="shared" si="14"/>
        <v>57856160</v>
      </c>
      <c r="AG27" s="40">
        <f t="shared" si="15"/>
        <v>0.5983327043549893</v>
      </c>
      <c r="AH27" s="40">
        <f t="shared" si="16"/>
        <v>0.013662762962491914</v>
      </c>
      <c r="AI27" s="12">
        <v>241137078</v>
      </c>
      <c r="AJ27" s="12">
        <v>264328767</v>
      </c>
      <c r="AK27" s="12">
        <v>144280200</v>
      </c>
      <c r="AL27" s="12"/>
    </row>
    <row r="28" spans="1:38" s="13" customFormat="1" ht="12.75">
      <c r="A28" s="29" t="s">
        <v>96</v>
      </c>
      <c r="B28" s="63" t="s">
        <v>623</v>
      </c>
      <c r="C28" s="39" t="s">
        <v>624</v>
      </c>
      <c r="D28" s="80">
        <v>208093198</v>
      </c>
      <c r="E28" s="81">
        <v>58442000</v>
      </c>
      <c r="F28" s="82">
        <f t="shared" si="0"/>
        <v>266535198</v>
      </c>
      <c r="G28" s="80">
        <v>208093198</v>
      </c>
      <c r="H28" s="81">
        <v>58442000</v>
      </c>
      <c r="I28" s="83">
        <f t="shared" si="1"/>
        <v>266535198</v>
      </c>
      <c r="J28" s="80">
        <v>63335315</v>
      </c>
      <c r="K28" s="81">
        <v>968894</v>
      </c>
      <c r="L28" s="81">
        <f t="shared" si="2"/>
        <v>64304209</v>
      </c>
      <c r="M28" s="40">
        <f t="shared" si="3"/>
        <v>0.24125972660466405</v>
      </c>
      <c r="N28" s="108">
        <v>34192149</v>
      </c>
      <c r="O28" s="109">
        <v>362175</v>
      </c>
      <c r="P28" s="110">
        <f t="shared" si="4"/>
        <v>34554324</v>
      </c>
      <c r="Q28" s="40">
        <f t="shared" si="5"/>
        <v>0.1296426297888056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97527464</v>
      </c>
      <c r="AA28" s="81">
        <f t="shared" si="11"/>
        <v>1331069</v>
      </c>
      <c r="AB28" s="81">
        <f t="shared" si="12"/>
        <v>98858533</v>
      </c>
      <c r="AC28" s="40">
        <f t="shared" si="13"/>
        <v>0.37090235639346963</v>
      </c>
      <c r="AD28" s="80">
        <v>39307201</v>
      </c>
      <c r="AE28" s="81">
        <v>7478131</v>
      </c>
      <c r="AF28" s="81">
        <f t="shared" si="14"/>
        <v>46785332</v>
      </c>
      <c r="AG28" s="40">
        <f t="shared" si="15"/>
        <v>0.4029070888505821</v>
      </c>
      <c r="AH28" s="40">
        <f t="shared" si="16"/>
        <v>-0.2614282613191673</v>
      </c>
      <c r="AI28" s="12">
        <v>230320033</v>
      </c>
      <c r="AJ28" s="12">
        <v>210246242</v>
      </c>
      <c r="AK28" s="12">
        <v>92797574</v>
      </c>
      <c r="AL28" s="12"/>
    </row>
    <row r="29" spans="1:38" s="13" customFormat="1" ht="12.75">
      <c r="A29" s="29" t="s">
        <v>115</v>
      </c>
      <c r="B29" s="63" t="s">
        <v>625</v>
      </c>
      <c r="C29" s="39" t="s">
        <v>626</v>
      </c>
      <c r="D29" s="80">
        <v>108165060</v>
      </c>
      <c r="E29" s="81">
        <v>17692000</v>
      </c>
      <c r="F29" s="82">
        <f t="shared" si="0"/>
        <v>125857060</v>
      </c>
      <c r="G29" s="80">
        <v>108165060</v>
      </c>
      <c r="H29" s="81">
        <v>17692000</v>
      </c>
      <c r="I29" s="83">
        <f t="shared" si="1"/>
        <v>125857060</v>
      </c>
      <c r="J29" s="80">
        <v>42341292</v>
      </c>
      <c r="K29" s="81">
        <v>533372</v>
      </c>
      <c r="L29" s="81">
        <f t="shared" si="2"/>
        <v>42874664</v>
      </c>
      <c r="M29" s="40">
        <f t="shared" si="3"/>
        <v>0.3406615727397414</v>
      </c>
      <c r="N29" s="108">
        <v>36424966</v>
      </c>
      <c r="O29" s="109">
        <v>410745</v>
      </c>
      <c r="P29" s="110">
        <f t="shared" si="4"/>
        <v>36835711</v>
      </c>
      <c r="Q29" s="40">
        <f t="shared" si="5"/>
        <v>0.2926789406966919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78766258</v>
      </c>
      <c r="AA29" s="81">
        <f t="shared" si="11"/>
        <v>944117</v>
      </c>
      <c r="AB29" s="81">
        <f t="shared" si="12"/>
        <v>79710375</v>
      </c>
      <c r="AC29" s="40">
        <f t="shared" si="13"/>
        <v>0.6333405134364334</v>
      </c>
      <c r="AD29" s="80">
        <v>32516849</v>
      </c>
      <c r="AE29" s="81">
        <v>11094</v>
      </c>
      <c r="AF29" s="81">
        <f t="shared" si="14"/>
        <v>32527943</v>
      </c>
      <c r="AG29" s="40">
        <f t="shared" si="15"/>
        <v>0.5760540467424003</v>
      </c>
      <c r="AH29" s="40">
        <f t="shared" si="16"/>
        <v>0.13243284397049027</v>
      </c>
      <c r="AI29" s="12">
        <v>124111384</v>
      </c>
      <c r="AJ29" s="12">
        <v>115190720</v>
      </c>
      <c r="AK29" s="12">
        <v>71494865</v>
      </c>
      <c r="AL29" s="12"/>
    </row>
    <row r="30" spans="1:38" s="59" customFormat="1" ht="12.75">
      <c r="A30" s="64"/>
      <c r="B30" s="65" t="s">
        <v>627</v>
      </c>
      <c r="C30" s="32"/>
      <c r="D30" s="84">
        <f>SUM(D25:D29)</f>
        <v>1728509086</v>
      </c>
      <c r="E30" s="85">
        <f>SUM(E25:E29)</f>
        <v>284109929</v>
      </c>
      <c r="F30" s="93">
        <f t="shared" si="0"/>
        <v>2012619015</v>
      </c>
      <c r="G30" s="84">
        <f>SUM(G25:G29)</f>
        <v>1734342016</v>
      </c>
      <c r="H30" s="85">
        <f>SUM(H25:H29)</f>
        <v>309294982</v>
      </c>
      <c r="I30" s="86">
        <f t="shared" si="1"/>
        <v>2043636998</v>
      </c>
      <c r="J30" s="84">
        <f>SUM(J25:J29)</f>
        <v>499947678</v>
      </c>
      <c r="K30" s="85">
        <f>SUM(K25:K29)</f>
        <v>40968605</v>
      </c>
      <c r="L30" s="85">
        <f t="shared" si="2"/>
        <v>540916283</v>
      </c>
      <c r="M30" s="44">
        <f t="shared" si="3"/>
        <v>0.26876238322730944</v>
      </c>
      <c r="N30" s="114">
        <f>SUM(N25:N29)</f>
        <v>405459517</v>
      </c>
      <c r="O30" s="115">
        <f>SUM(O25:O29)</f>
        <v>48223850</v>
      </c>
      <c r="P30" s="116">
        <f t="shared" si="4"/>
        <v>453683367</v>
      </c>
      <c r="Q30" s="44">
        <f t="shared" si="5"/>
        <v>0.2254193981169357</v>
      </c>
      <c r="R30" s="114">
        <f>SUM(R25:R29)</f>
        <v>0</v>
      </c>
      <c r="S30" s="116">
        <f>SUM(S25:S29)</f>
        <v>0</v>
      </c>
      <c r="T30" s="116">
        <f t="shared" si="6"/>
        <v>0</v>
      </c>
      <c r="U30" s="44">
        <f t="shared" si="7"/>
        <v>0</v>
      </c>
      <c r="V30" s="114">
        <f>SUM(V25:V29)</f>
        <v>0</v>
      </c>
      <c r="W30" s="116">
        <f>SUM(W25:W29)</f>
        <v>0</v>
      </c>
      <c r="X30" s="116">
        <f t="shared" si="8"/>
        <v>0</v>
      </c>
      <c r="Y30" s="44">
        <f t="shared" si="9"/>
        <v>0</v>
      </c>
      <c r="Z30" s="84">
        <f t="shared" si="10"/>
        <v>905407195</v>
      </c>
      <c r="AA30" s="85">
        <f t="shared" si="11"/>
        <v>89192455</v>
      </c>
      <c r="AB30" s="85">
        <f t="shared" si="12"/>
        <v>994599650</v>
      </c>
      <c r="AC30" s="44">
        <f t="shared" si="13"/>
        <v>0.4941817813442451</v>
      </c>
      <c r="AD30" s="84">
        <f>SUM(AD25:AD29)</f>
        <v>379339219</v>
      </c>
      <c r="AE30" s="85">
        <f>SUM(AE25:AE29)</f>
        <v>58255198</v>
      </c>
      <c r="AF30" s="85">
        <f t="shared" si="14"/>
        <v>437594417</v>
      </c>
      <c r="AG30" s="44">
        <f t="shared" si="15"/>
        <v>0.47076390671547347</v>
      </c>
      <c r="AH30" s="44">
        <f t="shared" si="16"/>
        <v>0.03676680820176004</v>
      </c>
      <c r="AI30" s="66">
        <f>SUM(AI25:AI29)</f>
        <v>1966269807</v>
      </c>
      <c r="AJ30" s="66">
        <f>SUM(AJ25:AJ29)</f>
        <v>1947938187</v>
      </c>
      <c r="AK30" s="66">
        <f>SUM(AK25:AK29)</f>
        <v>925648856</v>
      </c>
      <c r="AL30" s="66"/>
    </row>
    <row r="31" spans="1:38" s="13" customFormat="1" ht="12.75">
      <c r="A31" s="29" t="s">
        <v>96</v>
      </c>
      <c r="B31" s="63" t="s">
        <v>628</v>
      </c>
      <c r="C31" s="39" t="s">
        <v>629</v>
      </c>
      <c r="D31" s="80">
        <v>132632520</v>
      </c>
      <c r="E31" s="81">
        <v>34563050</v>
      </c>
      <c r="F31" s="83">
        <f t="shared" si="0"/>
        <v>167195570</v>
      </c>
      <c r="G31" s="80">
        <v>143208040</v>
      </c>
      <c r="H31" s="81">
        <v>44846756</v>
      </c>
      <c r="I31" s="83">
        <f t="shared" si="1"/>
        <v>188054796</v>
      </c>
      <c r="J31" s="80">
        <v>34312421</v>
      </c>
      <c r="K31" s="81">
        <v>9786719</v>
      </c>
      <c r="L31" s="81">
        <f t="shared" si="2"/>
        <v>44099140</v>
      </c>
      <c r="M31" s="40">
        <f t="shared" si="3"/>
        <v>0.26375782564095446</v>
      </c>
      <c r="N31" s="108">
        <v>12830369</v>
      </c>
      <c r="O31" s="109">
        <v>5840227</v>
      </c>
      <c r="P31" s="110">
        <f t="shared" si="4"/>
        <v>18670596</v>
      </c>
      <c r="Q31" s="40">
        <f t="shared" si="5"/>
        <v>0.1116692027187084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47142790</v>
      </c>
      <c r="AA31" s="81">
        <f t="shared" si="11"/>
        <v>15626946</v>
      </c>
      <c r="AB31" s="81">
        <f t="shared" si="12"/>
        <v>62769736</v>
      </c>
      <c r="AC31" s="40">
        <f t="shared" si="13"/>
        <v>0.37542702835966285</v>
      </c>
      <c r="AD31" s="80">
        <v>20441570</v>
      </c>
      <c r="AE31" s="81">
        <v>8964356</v>
      </c>
      <c r="AF31" s="81">
        <f t="shared" si="14"/>
        <v>29405926</v>
      </c>
      <c r="AG31" s="40">
        <f t="shared" si="15"/>
        <v>0.44894238636045075</v>
      </c>
      <c r="AH31" s="40">
        <f t="shared" si="16"/>
        <v>-0.36507369296923353</v>
      </c>
      <c r="AI31" s="12">
        <v>127348490</v>
      </c>
      <c r="AJ31" s="12">
        <v>160655627</v>
      </c>
      <c r="AK31" s="12">
        <v>57172135</v>
      </c>
      <c r="AL31" s="12"/>
    </row>
    <row r="32" spans="1:38" s="13" customFormat="1" ht="12.75">
      <c r="A32" s="29" t="s">
        <v>96</v>
      </c>
      <c r="B32" s="63" t="s">
        <v>630</v>
      </c>
      <c r="C32" s="39" t="s">
        <v>631</v>
      </c>
      <c r="D32" s="80">
        <v>315333137</v>
      </c>
      <c r="E32" s="81">
        <v>49005000</v>
      </c>
      <c r="F32" s="82">
        <f t="shared" si="0"/>
        <v>364338137</v>
      </c>
      <c r="G32" s="80">
        <v>315333137</v>
      </c>
      <c r="H32" s="81">
        <v>49005000</v>
      </c>
      <c r="I32" s="83">
        <f t="shared" si="1"/>
        <v>364338137</v>
      </c>
      <c r="J32" s="80">
        <v>129497088</v>
      </c>
      <c r="K32" s="81">
        <v>1374828</v>
      </c>
      <c r="L32" s="81">
        <f t="shared" si="2"/>
        <v>130871916</v>
      </c>
      <c r="M32" s="40">
        <f t="shared" si="3"/>
        <v>0.3592045484933684</v>
      </c>
      <c r="N32" s="108">
        <v>62090216</v>
      </c>
      <c r="O32" s="109">
        <v>3261207</v>
      </c>
      <c r="P32" s="110">
        <f t="shared" si="4"/>
        <v>65351423</v>
      </c>
      <c r="Q32" s="40">
        <f t="shared" si="5"/>
        <v>0.17937025077339078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191587304</v>
      </c>
      <c r="AA32" s="81">
        <f t="shared" si="11"/>
        <v>4636035</v>
      </c>
      <c r="AB32" s="81">
        <f t="shared" si="12"/>
        <v>196223339</v>
      </c>
      <c r="AC32" s="40">
        <f t="shared" si="13"/>
        <v>0.5385747992667592</v>
      </c>
      <c r="AD32" s="80">
        <v>54107600</v>
      </c>
      <c r="AE32" s="81">
        <v>5217814</v>
      </c>
      <c r="AF32" s="81">
        <f t="shared" si="14"/>
        <v>59325414</v>
      </c>
      <c r="AG32" s="40">
        <f t="shared" si="15"/>
        <v>0.531703608476276</v>
      </c>
      <c r="AH32" s="40">
        <f t="shared" si="16"/>
        <v>0.10157550691513073</v>
      </c>
      <c r="AI32" s="12">
        <v>351089325</v>
      </c>
      <c r="AJ32" s="12">
        <v>353502719</v>
      </c>
      <c r="AK32" s="12">
        <v>186675461</v>
      </c>
      <c r="AL32" s="12"/>
    </row>
    <row r="33" spans="1:38" s="13" customFormat="1" ht="12.75">
      <c r="A33" s="29" t="s">
        <v>96</v>
      </c>
      <c r="B33" s="63" t="s">
        <v>632</v>
      </c>
      <c r="C33" s="39" t="s">
        <v>633</v>
      </c>
      <c r="D33" s="80">
        <v>748378853</v>
      </c>
      <c r="E33" s="81">
        <v>110712487</v>
      </c>
      <c r="F33" s="82">
        <f t="shared" si="0"/>
        <v>859091340</v>
      </c>
      <c r="G33" s="80">
        <v>757927625</v>
      </c>
      <c r="H33" s="81">
        <v>119585988</v>
      </c>
      <c r="I33" s="83">
        <f t="shared" si="1"/>
        <v>877513613</v>
      </c>
      <c r="J33" s="80">
        <v>290100870</v>
      </c>
      <c r="K33" s="81">
        <v>15555686</v>
      </c>
      <c r="L33" s="81">
        <f t="shared" si="2"/>
        <v>305656556</v>
      </c>
      <c r="M33" s="40">
        <f t="shared" si="3"/>
        <v>0.35579052164581243</v>
      </c>
      <c r="N33" s="108">
        <v>146190040</v>
      </c>
      <c r="O33" s="109">
        <v>30073915</v>
      </c>
      <c r="P33" s="110">
        <f t="shared" si="4"/>
        <v>176263955</v>
      </c>
      <c r="Q33" s="40">
        <f t="shared" si="5"/>
        <v>0.20517487116096408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436290910</v>
      </c>
      <c r="AA33" s="81">
        <f t="shared" si="11"/>
        <v>45629601</v>
      </c>
      <c r="AB33" s="81">
        <f t="shared" si="12"/>
        <v>481920511</v>
      </c>
      <c r="AC33" s="40">
        <f t="shared" si="13"/>
        <v>0.5609653928067765</v>
      </c>
      <c r="AD33" s="80">
        <v>141525992</v>
      </c>
      <c r="AE33" s="81">
        <v>29924698</v>
      </c>
      <c r="AF33" s="81">
        <f t="shared" si="14"/>
        <v>171450690</v>
      </c>
      <c r="AG33" s="40">
        <f t="shared" si="15"/>
        <v>0.5297151997789056</v>
      </c>
      <c r="AH33" s="40">
        <f t="shared" si="16"/>
        <v>0.02807375695017611</v>
      </c>
      <c r="AI33" s="12">
        <v>856423352</v>
      </c>
      <c r="AJ33" s="12">
        <v>885900466</v>
      </c>
      <c r="AK33" s="12">
        <v>453660467</v>
      </c>
      <c r="AL33" s="12"/>
    </row>
    <row r="34" spans="1:38" s="13" customFormat="1" ht="12.75">
      <c r="A34" s="29" t="s">
        <v>96</v>
      </c>
      <c r="B34" s="63" t="s">
        <v>64</v>
      </c>
      <c r="C34" s="39" t="s">
        <v>65</v>
      </c>
      <c r="D34" s="80">
        <v>1423857073</v>
      </c>
      <c r="E34" s="81">
        <v>251023959</v>
      </c>
      <c r="F34" s="82">
        <f t="shared" si="0"/>
        <v>1674881032</v>
      </c>
      <c r="G34" s="80">
        <v>1423857073</v>
      </c>
      <c r="H34" s="81">
        <v>251023959</v>
      </c>
      <c r="I34" s="83">
        <f t="shared" si="1"/>
        <v>1674881032</v>
      </c>
      <c r="J34" s="80">
        <v>392545606</v>
      </c>
      <c r="K34" s="81">
        <v>17273910</v>
      </c>
      <c r="L34" s="81">
        <f t="shared" si="2"/>
        <v>409819516</v>
      </c>
      <c r="M34" s="40">
        <f t="shared" si="3"/>
        <v>0.24468574673069676</v>
      </c>
      <c r="N34" s="108">
        <v>240441966</v>
      </c>
      <c r="O34" s="109">
        <v>39845765</v>
      </c>
      <c r="P34" s="110">
        <f t="shared" si="4"/>
        <v>280287731</v>
      </c>
      <c r="Q34" s="40">
        <f t="shared" si="5"/>
        <v>0.1673478447990448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632987572</v>
      </c>
      <c r="AA34" s="81">
        <f t="shared" si="11"/>
        <v>57119675</v>
      </c>
      <c r="AB34" s="81">
        <f t="shared" si="12"/>
        <v>690107247</v>
      </c>
      <c r="AC34" s="40">
        <f t="shared" si="13"/>
        <v>0.41203359152974156</v>
      </c>
      <c r="AD34" s="80">
        <v>254287636</v>
      </c>
      <c r="AE34" s="81">
        <v>20863737</v>
      </c>
      <c r="AF34" s="81">
        <f t="shared" si="14"/>
        <v>275151373</v>
      </c>
      <c r="AG34" s="40">
        <f t="shared" si="15"/>
        <v>0.5032139658849103</v>
      </c>
      <c r="AH34" s="40">
        <f t="shared" si="16"/>
        <v>0.01866739004060869</v>
      </c>
      <c r="AI34" s="12">
        <v>1352633057</v>
      </c>
      <c r="AJ34" s="12">
        <v>1396471046</v>
      </c>
      <c r="AK34" s="12">
        <v>680663845</v>
      </c>
      <c r="AL34" s="12"/>
    </row>
    <row r="35" spans="1:38" s="13" customFormat="1" ht="12.75">
      <c r="A35" s="29" t="s">
        <v>96</v>
      </c>
      <c r="B35" s="63" t="s">
        <v>634</v>
      </c>
      <c r="C35" s="39" t="s">
        <v>635</v>
      </c>
      <c r="D35" s="80">
        <v>464838434</v>
      </c>
      <c r="E35" s="81">
        <v>43423629</v>
      </c>
      <c r="F35" s="82">
        <f t="shared" si="0"/>
        <v>508262063</v>
      </c>
      <c r="G35" s="80">
        <v>464838434</v>
      </c>
      <c r="H35" s="81">
        <v>43423629</v>
      </c>
      <c r="I35" s="83">
        <f t="shared" si="1"/>
        <v>508262063</v>
      </c>
      <c r="J35" s="80">
        <v>176476135</v>
      </c>
      <c r="K35" s="81">
        <v>10131160</v>
      </c>
      <c r="L35" s="81">
        <f t="shared" si="2"/>
        <v>186607295</v>
      </c>
      <c r="M35" s="40">
        <f t="shared" si="3"/>
        <v>0.36714779359796523</v>
      </c>
      <c r="N35" s="108">
        <v>74331580</v>
      </c>
      <c r="O35" s="109">
        <v>10886241</v>
      </c>
      <c r="P35" s="110">
        <f t="shared" si="4"/>
        <v>85217821</v>
      </c>
      <c r="Q35" s="40">
        <f t="shared" si="5"/>
        <v>0.1676651223917926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250807715</v>
      </c>
      <c r="AA35" s="81">
        <f t="shared" si="11"/>
        <v>21017401</v>
      </c>
      <c r="AB35" s="81">
        <f t="shared" si="12"/>
        <v>271825116</v>
      </c>
      <c r="AC35" s="40">
        <f t="shared" si="13"/>
        <v>0.5348129159897578</v>
      </c>
      <c r="AD35" s="80">
        <v>66756147</v>
      </c>
      <c r="AE35" s="81">
        <v>9316786</v>
      </c>
      <c r="AF35" s="81">
        <f t="shared" si="14"/>
        <v>76072933</v>
      </c>
      <c r="AG35" s="40">
        <f t="shared" si="15"/>
        <v>0.4963574549144554</v>
      </c>
      <c r="AH35" s="40">
        <f t="shared" si="16"/>
        <v>0.12021211276289301</v>
      </c>
      <c r="AI35" s="12">
        <v>498284155</v>
      </c>
      <c r="AJ35" s="12">
        <v>523347274</v>
      </c>
      <c r="AK35" s="12">
        <v>247327055</v>
      </c>
      <c r="AL35" s="12"/>
    </row>
    <row r="36" spans="1:38" s="13" customFormat="1" ht="12.75">
      <c r="A36" s="29" t="s">
        <v>96</v>
      </c>
      <c r="B36" s="63" t="s">
        <v>636</v>
      </c>
      <c r="C36" s="39" t="s">
        <v>637</v>
      </c>
      <c r="D36" s="80">
        <v>443750513</v>
      </c>
      <c r="E36" s="81">
        <v>52161018</v>
      </c>
      <c r="F36" s="82">
        <f t="shared" si="0"/>
        <v>495911531</v>
      </c>
      <c r="G36" s="80">
        <v>460104143</v>
      </c>
      <c r="H36" s="81">
        <v>70593189</v>
      </c>
      <c r="I36" s="83">
        <f t="shared" si="1"/>
        <v>530697332</v>
      </c>
      <c r="J36" s="80">
        <v>234239243</v>
      </c>
      <c r="K36" s="81">
        <v>8188156</v>
      </c>
      <c r="L36" s="81">
        <f t="shared" si="2"/>
        <v>242427399</v>
      </c>
      <c r="M36" s="40">
        <f t="shared" si="3"/>
        <v>0.4888521114061371</v>
      </c>
      <c r="N36" s="108">
        <v>72095194</v>
      </c>
      <c r="O36" s="109">
        <v>19917181</v>
      </c>
      <c r="P36" s="110">
        <f t="shared" si="4"/>
        <v>92012375</v>
      </c>
      <c r="Q36" s="40">
        <f t="shared" si="5"/>
        <v>0.18554191473317447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306334437</v>
      </c>
      <c r="AA36" s="81">
        <f t="shared" si="11"/>
        <v>28105337</v>
      </c>
      <c r="AB36" s="81">
        <f t="shared" si="12"/>
        <v>334439774</v>
      </c>
      <c r="AC36" s="40">
        <f t="shared" si="13"/>
        <v>0.6743940261393115</v>
      </c>
      <c r="AD36" s="80">
        <v>-23677002</v>
      </c>
      <c r="AE36" s="81">
        <v>5751774</v>
      </c>
      <c r="AF36" s="81">
        <f t="shared" si="14"/>
        <v>-17925228</v>
      </c>
      <c r="AG36" s="40">
        <f t="shared" si="15"/>
        <v>0.6430251885805562</v>
      </c>
      <c r="AH36" s="40">
        <f t="shared" si="16"/>
        <v>-6.133121598230159</v>
      </c>
      <c r="AI36" s="12">
        <v>404593541</v>
      </c>
      <c r="AJ36" s="12">
        <v>443664268</v>
      </c>
      <c r="AK36" s="12">
        <v>260163838</v>
      </c>
      <c r="AL36" s="12"/>
    </row>
    <row r="37" spans="1:38" s="13" customFormat="1" ht="12.75">
      <c r="A37" s="29" t="s">
        <v>96</v>
      </c>
      <c r="B37" s="63" t="s">
        <v>638</v>
      </c>
      <c r="C37" s="39" t="s">
        <v>639</v>
      </c>
      <c r="D37" s="80">
        <v>571007560</v>
      </c>
      <c r="E37" s="81">
        <v>75959000</v>
      </c>
      <c r="F37" s="82">
        <f t="shared" si="0"/>
        <v>646966560</v>
      </c>
      <c r="G37" s="80">
        <v>571007560</v>
      </c>
      <c r="H37" s="81">
        <v>75959000</v>
      </c>
      <c r="I37" s="83">
        <f t="shared" si="1"/>
        <v>646966560</v>
      </c>
      <c r="J37" s="80">
        <v>285125576</v>
      </c>
      <c r="K37" s="81">
        <v>12633003</v>
      </c>
      <c r="L37" s="81">
        <f t="shared" si="2"/>
        <v>297758579</v>
      </c>
      <c r="M37" s="40">
        <f t="shared" si="3"/>
        <v>0.4602379742779905</v>
      </c>
      <c r="N37" s="108">
        <v>97642755</v>
      </c>
      <c r="O37" s="109">
        <v>17858770</v>
      </c>
      <c r="P37" s="110">
        <f t="shared" si="4"/>
        <v>115501525</v>
      </c>
      <c r="Q37" s="40">
        <f t="shared" si="5"/>
        <v>0.17852781293673045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382768331</v>
      </c>
      <c r="AA37" s="81">
        <f t="shared" si="11"/>
        <v>30491773</v>
      </c>
      <c r="AB37" s="81">
        <f t="shared" si="12"/>
        <v>413260104</v>
      </c>
      <c r="AC37" s="40">
        <f t="shared" si="13"/>
        <v>0.638765787214721</v>
      </c>
      <c r="AD37" s="80">
        <v>103911424</v>
      </c>
      <c r="AE37" s="81">
        <v>13588355</v>
      </c>
      <c r="AF37" s="81">
        <f t="shared" si="14"/>
        <v>117499779</v>
      </c>
      <c r="AG37" s="40">
        <f t="shared" si="15"/>
        <v>0.6109462247126786</v>
      </c>
      <c r="AH37" s="40">
        <f t="shared" si="16"/>
        <v>-0.01700644900787429</v>
      </c>
      <c r="AI37" s="12">
        <v>655483620</v>
      </c>
      <c r="AJ37" s="12">
        <v>677374670</v>
      </c>
      <c r="AK37" s="12">
        <v>400465243</v>
      </c>
      <c r="AL37" s="12"/>
    </row>
    <row r="38" spans="1:38" s="13" customFormat="1" ht="12.75">
      <c r="A38" s="29" t="s">
        <v>115</v>
      </c>
      <c r="B38" s="63" t="s">
        <v>640</v>
      </c>
      <c r="C38" s="39" t="s">
        <v>641</v>
      </c>
      <c r="D38" s="80">
        <v>176402778</v>
      </c>
      <c r="E38" s="81">
        <v>8875000</v>
      </c>
      <c r="F38" s="82">
        <f t="shared" si="0"/>
        <v>185277778</v>
      </c>
      <c r="G38" s="80">
        <v>176402778</v>
      </c>
      <c r="H38" s="81">
        <v>8875000</v>
      </c>
      <c r="I38" s="83">
        <f t="shared" si="1"/>
        <v>185277778</v>
      </c>
      <c r="J38" s="80">
        <v>65009224</v>
      </c>
      <c r="K38" s="81">
        <v>3542</v>
      </c>
      <c r="L38" s="81">
        <f t="shared" si="2"/>
        <v>65012766</v>
      </c>
      <c r="M38" s="40">
        <f t="shared" si="3"/>
        <v>0.3508934892343107</v>
      </c>
      <c r="N38" s="108">
        <v>55311285</v>
      </c>
      <c r="O38" s="109">
        <v>96998</v>
      </c>
      <c r="P38" s="110">
        <f t="shared" si="4"/>
        <v>55408283</v>
      </c>
      <c r="Q38" s="40">
        <f t="shared" si="5"/>
        <v>0.29905520024101323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120320509</v>
      </c>
      <c r="AA38" s="81">
        <f t="shared" si="11"/>
        <v>100540</v>
      </c>
      <c r="AB38" s="81">
        <f t="shared" si="12"/>
        <v>120421049</v>
      </c>
      <c r="AC38" s="40">
        <f t="shared" si="13"/>
        <v>0.6499486894753239</v>
      </c>
      <c r="AD38" s="80">
        <v>49404185</v>
      </c>
      <c r="AE38" s="81">
        <v>24185</v>
      </c>
      <c r="AF38" s="81">
        <f t="shared" si="14"/>
        <v>49428370</v>
      </c>
      <c r="AG38" s="40">
        <f t="shared" si="15"/>
        <v>0.6427026912010109</v>
      </c>
      <c r="AH38" s="40">
        <f t="shared" si="16"/>
        <v>0.12098139186058532</v>
      </c>
      <c r="AI38" s="12">
        <v>174122445</v>
      </c>
      <c r="AJ38" s="12">
        <v>177207714</v>
      </c>
      <c r="AK38" s="12">
        <v>111908964</v>
      </c>
      <c r="AL38" s="12"/>
    </row>
    <row r="39" spans="1:38" s="59" customFormat="1" ht="12.75">
      <c r="A39" s="64"/>
      <c r="B39" s="65" t="s">
        <v>642</v>
      </c>
      <c r="C39" s="32"/>
      <c r="D39" s="84">
        <f>SUM(D31:D38)</f>
        <v>4276200868</v>
      </c>
      <c r="E39" s="85">
        <f>SUM(E31:E38)</f>
        <v>625723143</v>
      </c>
      <c r="F39" s="93">
        <f t="shared" si="0"/>
        <v>4901924011</v>
      </c>
      <c r="G39" s="84">
        <f>SUM(G31:G38)</f>
        <v>4312678790</v>
      </c>
      <c r="H39" s="85">
        <f>SUM(H31:H38)</f>
        <v>663312521</v>
      </c>
      <c r="I39" s="86">
        <f t="shared" si="1"/>
        <v>4975991311</v>
      </c>
      <c r="J39" s="84">
        <f>SUM(J31:J38)</f>
        <v>1607306163</v>
      </c>
      <c r="K39" s="85">
        <f>SUM(K31:K38)</f>
        <v>74947004</v>
      </c>
      <c r="L39" s="85">
        <f t="shared" si="2"/>
        <v>1682253167</v>
      </c>
      <c r="M39" s="44">
        <f t="shared" si="3"/>
        <v>0.34318222053728203</v>
      </c>
      <c r="N39" s="114">
        <f>SUM(N31:N38)</f>
        <v>760933405</v>
      </c>
      <c r="O39" s="115">
        <f>SUM(O31:O38)</f>
        <v>127780304</v>
      </c>
      <c r="P39" s="116">
        <f t="shared" si="4"/>
        <v>888713709</v>
      </c>
      <c r="Q39" s="44">
        <f t="shared" si="5"/>
        <v>0.1812989566965362</v>
      </c>
      <c r="R39" s="114">
        <f>SUM(R31:R38)</f>
        <v>0</v>
      </c>
      <c r="S39" s="116">
        <f>SUM(S31:S38)</f>
        <v>0</v>
      </c>
      <c r="T39" s="116">
        <f t="shared" si="6"/>
        <v>0</v>
      </c>
      <c r="U39" s="44">
        <f t="shared" si="7"/>
        <v>0</v>
      </c>
      <c r="V39" s="114">
        <f>SUM(V31:V38)</f>
        <v>0</v>
      </c>
      <c r="W39" s="116">
        <f>SUM(W31:W38)</f>
        <v>0</v>
      </c>
      <c r="X39" s="116">
        <f t="shared" si="8"/>
        <v>0</v>
      </c>
      <c r="Y39" s="44">
        <f t="shared" si="9"/>
        <v>0</v>
      </c>
      <c r="Z39" s="84">
        <f t="shared" si="10"/>
        <v>2368239568</v>
      </c>
      <c r="AA39" s="85">
        <f t="shared" si="11"/>
        <v>202727308</v>
      </c>
      <c r="AB39" s="85">
        <f t="shared" si="12"/>
        <v>2570966876</v>
      </c>
      <c r="AC39" s="44">
        <f t="shared" si="13"/>
        <v>0.5244811772338182</v>
      </c>
      <c r="AD39" s="84">
        <f>SUM(AD31:AD38)</f>
        <v>666757552</v>
      </c>
      <c r="AE39" s="85">
        <f>SUM(AE31:AE38)</f>
        <v>93651705</v>
      </c>
      <c r="AF39" s="85">
        <f t="shared" si="14"/>
        <v>760409257</v>
      </c>
      <c r="AG39" s="44">
        <f t="shared" si="15"/>
        <v>0.5425450117937635</v>
      </c>
      <c r="AH39" s="44">
        <f t="shared" si="16"/>
        <v>0.1687307865059302</v>
      </c>
      <c r="AI39" s="66">
        <f>SUM(AI31:AI38)</f>
        <v>4419977985</v>
      </c>
      <c r="AJ39" s="66">
        <f>SUM(AJ31:AJ38)</f>
        <v>4618123784</v>
      </c>
      <c r="AK39" s="66">
        <f>SUM(AK31:AK38)</f>
        <v>2398037008</v>
      </c>
      <c r="AL39" s="66"/>
    </row>
    <row r="40" spans="1:38" s="13" customFormat="1" ht="12.75">
      <c r="A40" s="29" t="s">
        <v>96</v>
      </c>
      <c r="B40" s="63" t="s">
        <v>643</v>
      </c>
      <c r="C40" s="39" t="s">
        <v>644</v>
      </c>
      <c r="D40" s="80">
        <v>48141000</v>
      </c>
      <c r="E40" s="81">
        <v>15718000</v>
      </c>
      <c r="F40" s="82">
        <f t="shared" si="0"/>
        <v>63859000</v>
      </c>
      <c r="G40" s="80">
        <v>48141000</v>
      </c>
      <c r="H40" s="81">
        <v>15718000</v>
      </c>
      <c r="I40" s="83">
        <f t="shared" si="1"/>
        <v>63859000</v>
      </c>
      <c r="J40" s="80">
        <v>15331426</v>
      </c>
      <c r="K40" s="81">
        <v>2914113</v>
      </c>
      <c r="L40" s="81">
        <f t="shared" si="2"/>
        <v>18245539</v>
      </c>
      <c r="M40" s="40">
        <f t="shared" si="3"/>
        <v>0.2857160149704818</v>
      </c>
      <c r="N40" s="108">
        <v>12351382</v>
      </c>
      <c r="O40" s="109">
        <v>2189951</v>
      </c>
      <c r="P40" s="110">
        <f t="shared" si="4"/>
        <v>14541333</v>
      </c>
      <c r="Q40" s="40">
        <f t="shared" si="5"/>
        <v>0.227710001722545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27682808</v>
      </c>
      <c r="AA40" s="81">
        <f t="shared" si="11"/>
        <v>5104064</v>
      </c>
      <c r="AB40" s="81">
        <f t="shared" si="12"/>
        <v>32786872</v>
      </c>
      <c r="AC40" s="40">
        <f t="shared" si="13"/>
        <v>0.5134260166930268</v>
      </c>
      <c r="AD40" s="80">
        <v>14814141</v>
      </c>
      <c r="AE40" s="81">
        <v>212918</v>
      </c>
      <c r="AF40" s="81">
        <f t="shared" si="14"/>
        <v>15027059</v>
      </c>
      <c r="AG40" s="40">
        <f t="shared" si="15"/>
        <v>0.3186502841373587</v>
      </c>
      <c r="AH40" s="40">
        <f t="shared" si="16"/>
        <v>-0.03232342403127586</v>
      </c>
      <c r="AI40" s="12">
        <v>80469707</v>
      </c>
      <c r="AJ40" s="12">
        <v>63623299</v>
      </c>
      <c r="AK40" s="12">
        <v>25641695</v>
      </c>
      <c r="AL40" s="12"/>
    </row>
    <row r="41" spans="1:38" s="13" customFormat="1" ht="12.75">
      <c r="A41" s="29" t="s">
        <v>96</v>
      </c>
      <c r="B41" s="63" t="s">
        <v>645</v>
      </c>
      <c r="C41" s="39" t="s">
        <v>646</v>
      </c>
      <c r="D41" s="80">
        <v>65681534</v>
      </c>
      <c r="E41" s="81">
        <v>17918000</v>
      </c>
      <c r="F41" s="82">
        <f t="shared" si="0"/>
        <v>83599534</v>
      </c>
      <c r="G41" s="80">
        <v>65681534</v>
      </c>
      <c r="H41" s="81">
        <v>17918000</v>
      </c>
      <c r="I41" s="83">
        <f t="shared" si="1"/>
        <v>83599534</v>
      </c>
      <c r="J41" s="80">
        <v>9498347</v>
      </c>
      <c r="K41" s="81">
        <v>335111</v>
      </c>
      <c r="L41" s="81">
        <f t="shared" si="2"/>
        <v>9833458</v>
      </c>
      <c r="M41" s="40">
        <f t="shared" si="3"/>
        <v>0.11762575135885327</v>
      </c>
      <c r="N41" s="108">
        <v>10448045</v>
      </c>
      <c r="O41" s="109">
        <v>1403215</v>
      </c>
      <c r="P41" s="110">
        <f t="shared" si="4"/>
        <v>11851260</v>
      </c>
      <c r="Q41" s="40">
        <f t="shared" si="5"/>
        <v>0.14176227345956258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19946392</v>
      </c>
      <c r="AA41" s="81">
        <f t="shared" si="11"/>
        <v>1738326</v>
      </c>
      <c r="AB41" s="81">
        <f t="shared" si="12"/>
        <v>21684718</v>
      </c>
      <c r="AC41" s="40">
        <f t="shared" si="13"/>
        <v>0.25938802481841583</v>
      </c>
      <c r="AD41" s="80">
        <v>9576328</v>
      </c>
      <c r="AE41" s="81">
        <v>3365847</v>
      </c>
      <c r="AF41" s="81">
        <f t="shared" si="14"/>
        <v>12942175</v>
      </c>
      <c r="AG41" s="40">
        <f t="shared" si="15"/>
        <v>0.48573947249169475</v>
      </c>
      <c r="AH41" s="40">
        <f t="shared" si="16"/>
        <v>-0.0842914734192669</v>
      </c>
      <c r="AI41" s="12">
        <v>54369798</v>
      </c>
      <c r="AJ41" s="12">
        <v>56043798</v>
      </c>
      <c r="AK41" s="12">
        <v>26409557</v>
      </c>
      <c r="AL41" s="12"/>
    </row>
    <row r="42" spans="1:38" s="13" customFormat="1" ht="12.75">
      <c r="A42" s="29" t="s">
        <v>96</v>
      </c>
      <c r="B42" s="63" t="s">
        <v>647</v>
      </c>
      <c r="C42" s="39" t="s">
        <v>648</v>
      </c>
      <c r="D42" s="80">
        <v>221615544</v>
      </c>
      <c r="E42" s="81">
        <v>25021860</v>
      </c>
      <c r="F42" s="82">
        <f t="shared" si="0"/>
        <v>246637404</v>
      </c>
      <c r="G42" s="80">
        <v>221824812</v>
      </c>
      <c r="H42" s="81">
        <v>25231128</v>
      </c>
      <c r="I42" s="83">
        <f t="shared" si="1"/>
        <v>247055940</v>
      </c>
      <c r="J42" s="80">
        <v>71813618</v>
      </c>
      <c r="K42" s="81">
        <v>7501548</v>
      </c>
      <c r="L42" s="81">
        <f t="shared" si="2"/>
        <v>79315166</v>
      </c>
      <c r="M42" s="40">
        <f t="shared" si="3"/>
        <v>0.32158612081401894</v>
      </c>
      <c r="N42" s="108">
        <v>48338068</v>
      </c>
      <c r="O42" s="109">
        <v>5225384</v>
      </c>
      <c r="P42" s="110">
        <f t="shared" si="4"/>
        <v>53563452</v>
      </c>
      <c r="Q42" s="40">
        <f t="shared" si="5"/>
        <v>0.21717489371563448</v>
      </c>
      <c r="R42" s="108">
        <v>0</v>
      </c>
      <c r="S42" s="110">
        <v>0</v>
      </c>
      <c r="T42" s="110">
        <f t="shared" si="6"/>
        <v>0</v>
      </c>
      <c r="U42" s="40">
        <f t="shared" si="7"/>
        <v>0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120151686</v>
      </c>
      <c r="AA42" s="81">
        <f t="shared" si="11"/>
        <v>12726932</v>
      </c>
      <c r="AB42" s="81">
        <f t="shared" si="12"/>
        <v>132878618</v>
      </c>
      <c r="AC42" s="40">
        <f t="shared" si="13"/>
        <v>0.5387610145296534</v>
      </c>
      <c r="AD42" s="80">
        <v>43567796</v>
      </c>
      <c r="AE42" s="81">
        <v>10878654</v>
      </c>
      <c r="AF42" s="81">
        <f t="shared" si="14"/>
        <v>54446450</v>
      </c>
      <c r="AG42" s="40">
        <f t="shared" si="15"/>
        <v>0.5704840562372275</v>
      </c>
      <c r="AH42" s="40">
        <f t="shared" si="16"/>
        <v>-0.016217733203909512</v>
      </c>
      <c r="AI42" s="12">
        <v>248771012</v>
      </c>
      <c r="AJ42" s="12">
        <v>326587628</v>
      </c>
      <c r="AK42" s="12">
        <v>141919896</v>
      </c>
      <c r="AL42" s="12"/>
    </row>
    <row r="43" spans="1:38" s="13" customFormat="1" ht="12.75">
      <c r="A43" s="29" t="s">
        <v>115</v>
      </c>
      <c r="B43" s="63" t="s">
        <v>649</v>
      </c>
      <c r="C43" s="39" t="s">
        <v>650</v>
      </c>
      <c r="D43" s="80">
        <v>53339688</v>
      </c>
      <c r="E43" s="81">
        <v>330000</v>
      </c>
      <c r="F43" s="83">
        <f t="shared" si="0"/>
        <v>53669688</v>
      </c>
      <c r="G43" s="80">
        <v>53339688</v>
      </c>
      <c r="H43" s="81">
        <v>330000</v>
      </c>
      <c r="I43" s="82">
        <f t="shared" si="1"/>
        <v>53669688</v>
      </c>
      <c r="J43" s="80">
        <v>22236076</v>
      </c>
      <c r="K43" s="94">
        <v>0</v>
      </c>
      <c r="L43" s="81">
        <f t="shared" si="2"/>
        <v>22236076</v>
      </c>
      <c r="M43" s="40">
        <f t="shared" si="3"/>
        <v>0.414313494798032</v>
      </c>
      <c r="N43" s="108">
        <v>10728155</v>
      </c>
      <c r="O43" s="109">
        <v>27609</v>
      </c>
      <c r="P43" s="110">
        <f t="shared" si="4"/>
        <v>10755764</v>
      </c>
      <c r="Q43" s="40">
        <f t="shared" si="5"/>
        <v>0.20040668021025201</v>
      </c>
      <c r="R43" s="108">
        <v>0</v>
      </c>
      <c r="S43" s="110">
        <v>0</v>
      </c>
      <c r="T43" s="110">
        <f t="shared" si="6"/>
        <v>0</v>
      </c>
      <c r="U43" s="40">
        <f t="shared" si="7"/>
        <v>0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32964231</v>
      </c>
      <c r="AA43" s="81">
        <f t="shared" si="11"/>
        <v>27609</v>
      </c>
      <c r="AB43" s="81">
        <f t="shared" si="12"/>
        <v>32991840</v>
      </c>
      <c r="AC43" s="40">
        <f t="shared" si="13"/>
        <v>0.614720175008284</v>
      </c>
      <c r="AD43" s="80">
        <v>12347798</v>
      </c>
      <c r="AE43" s="81">
        <v>529</v>
      </c>
      <c r="AF43" s="81">
        <f t="shared" si="14"/>
        <v>12348327</v>
      </c>
      <c r="AG43" s="40">
        <f t="shared" si="15"/>
        <v>0.4254966366869581</v>
      </c>
      <c r="AH43" s="40">
        <f t="shared" si="16"/>
        <v>-0.1289699406243453</v>
      </c>
      <c r="AI43" s="12">
        <v>59508139</v>
      </c>
      <c r="AJ43" s="12">
        <v>54317595</v>
      </c>
      <c r="AK43" s="12">
        <v>25320513</v>
      </c>
      <c r="AL43" s="12"/>
    </row>
    <row r="44" spans="1:38" s="59" customFormat="1" ht="12.75">
      <c r="A44" s="64"/>
      <c r="B44" s="65" t="s">
        <v>651</v>
      </c>
      <c r="C44" s="32"/>
      <c r="D44" s="84">
        <f>SUM(D40:D43)</f>
        <v>388777766</v>
      </c>
      <c r="E44" s="85">
        <f>SUM(E40:E43)</f>
        <v>58987860</v>
      </c>
      <c r="F44" s="86">
        <f t="shared" si="0"/>
        <v>447765626</v>
      </c>
      <c r="G44" s="84">
        <f>SUM(G40:G43)</f>
        <v>388987034</v>
      </c>
      <c r="H44" s="85">
        <f>SUM(H40:H43)</f>
        <v>59197128</v>
      </c>
      <c r="I44" s="93">
        <f t="shared" si="1"/>
        <v>448184162</v>
      </c>
      <c r="J44" s="84">
        <f>SUM(J40:J43)</f>
        <v>118879467</v>
      </c>
      <c r="K44" s="95">
        <f>SUM(K40:K43)</f>
        <v>10750772</v>
      </c>
      <c r="L44" s="85">
        <f t="shared" si="2"/>
        <v>129630239</v>
      </c>
      <c r="M44" s="44">
        <f t="shared" si="3"/>
        <v>0.2895046682301602</v>
      </c>
      <c r="N44" s="114">
        <f>SUM(N40:N43)</f>
        <v>81865650</v>
      </c>
      <c r="O44" s="115">
        <f>SUM(O40:O43)</f>
        <v>8846159</v>
      </c>
      <c r="P44" s="116">
        <f t="shared" si="4"/>
        <v>90711809</v>
      </c>
      <c r="Q44" s="44">
        <f t="shared" si="5"/>
        <v>0.20258770154009098</v>
      </c>
      <c r="R44" s="114">
        <f>SUM(R40:R43)</f>
        <v>0</v>
      </c>
      <c r="S44" s="116">
        <f>SUM(S40:S43)</f>
        <v>0</v>
      </c>
      <c r="T44" s="116">
        <f t="shared" si="6"/>
        <v>0</v>
      </c>
      <c r="U44" s="44">
        <f t="shared" si="7"/>
        <v>0</v>
      </c>
      <c r="V44" s="114">
        <f>SUM(V40:V43)</f>
        <v>0</v>
      </c>
      <c r="W44" s="116">
        <f>SUM(W40:W43)</f>
        <v>0</v>
      </c>
      <c r="X44" s="116">
        <f t="shared" si="8"/>
        <v>0</v>
      </c>
      <c r="Y44" s="44">
        <f t="shared" si="9"/>
        <v>0</v>
      </c>
      <c r="Z44" s="84">
        <f t="shared" si="10"/>
        <v>200745117</v>
      </c>
      <c r="AA44" s="85">
        <f t="shared" si="11"/>
        <v>19596931</v>
      </c>
      <c r="AB44" s="85">
        <f t="shared" si="12"/>
        <v>220342048</v>
      </c>
      <c r="AC44" s="44">
        <f t="shared" si="13"/>
        <v>0.49209236977025117</v>
      </c>
      <c r="AD44" s="84">
        <f>SUM(AD40:AD43)</f>
        <v>80306063</v>
      </c>
      <c r="AE44" s="85">
        <f>SUM(AE40:AE43)</f>
        <v>14457948</v>
      </c>
      <c r="AF44" s="85">
        <f t="shared" si="14"/>
        <v>94764011</v>
      </c>
      <c r="AG44" s="44">
        <f t="shared" si="15"/>
        <v>0.49488248357568587</v>
      </c>
      <c r="AH44" s="44">
        <f t="shared" si="16"/>
        <v>-0.04276098022064512</v>
      </c>
      <c r="AI44" s="66">
        <f>SUM(AI40:AI43)</f>
        <v>443118656</v>
      </c>
      <c r="AJ44" s="66">
        <f>SUM(AJ40:AJ43)</f>
        <v>500572320</v>
      </c>
      <c r="AK44" s="66">
        <f>SUM(AK40:AK43)</f>
        <v>219291661</v>
      </c>
      <c r="AL44" s="66"/>
    </row>
    <row r="45" spans="1:38" s="59" customFormat="1" ht="12.75">
      <c r="A45" s="64"/>
      <c r="B45" s="65" t="s">
        <v>652</v>
      </c>
      <c r="C45" s="32"/>
      <c r="D45" s="84">
        <f>SUM(D9,D11:D16,D18:D23,D25:D29,D31:D38,D40:D43)</f>
        <v>51524730838</v>
      </c>
      <c r="E45" s="85">
        <f>SUM(E9,E11:E16,E18:E23,E25:E29,E31:E38,E40:E43)</f>
        <v>7483037480</v>
      </c>
      <c r="F45" s="86">
        <f t="shared" si="0"/>
        <v>59007768318</v>
      </c>
      <c r="G45" s="84">
        <f>SUM(G9,G11:G16,G18:G23,G25:G29,G31:G38,G40:G43)</f>
        <v>51687382650</v>
      </c>
      <c r="H45" s="85">
        <f>SUM(H9,H11:H16,H18:H23,H25:H29,H31:H38,H40:H43)</f>
        <v>7834026760</v>
      </c>
      <c r="I45" s="93">
        <f t="shared" si="1"/>
        <v>59521409410</v>
      </c>
      <c r="J45" s="84">
        <f>SUM(J9,J11:J16,J18:J23,J25:J29,J31:J38,J40:J43)</f>
        <v>13525928732</v>
      </c>
      <c r="K45" s="95">
        <f>SUM(K9,K11:K16,K18:K23,K25:K29,K31:K38,K40:K43)</f>
        <v>755530808</v>
      </c>
      <c r="L45" s="85">
        <f t="shared" si="2"/>
        <v>14281459540</v>
      </c>
      <c r="M45" s="44">
        <f t="shared" si="3"/>
        <v>0.24202676947610502</v>
      </c>
      <c r="N45" s="114">
        <f>SUM(N9,N11:N16,N18:N23,N25:N29,N31:N38,N40:N43)</f>
        <v>11685930781</v>
      </c>
      <c r="O45" s="115">
        <f>SUM(O9,O11:O16,O18:O23,O25:O29,O31:O38,O40:O43)</f>
        <v>1519831744</v>
      </c>
      <c r="P45" s="116">
        <f t="shared" si="4"/>
        <v>13205762525</v>
      </c>
      <c r="Q45" s="44">
        <f t="shared" si="5"/>
        <v>0.22379701692550968</v>
      </c>
      <c r="R45" s="114">
        <f>SUM(R9,R11:R16,R18:R23,R25:R29,R31:R38,R40:R43)</f>
        <v>0</v>
      </c>
      <c r="S45" s="116">
        <f>SUM(S9,S11:S16,S18:S23,S25:S29,S31:S38,S40:S43)</f>
        <v>0</v>
      </c>
      <c r="T45" s="116">
        <f t="shared" si="6"/>
        <v>0</v>
      </c>
      <c r="U45" s="44">
        <f t="shared" si="7"/>
        <v>0</v>
      </c>
      <c r="V45" s="114">
        <f>SUM(V9,V11:V16,V18:V23,V25:V29,V31:V38,V40:V43)</f>
        <v>0</v>
      </c>
      <c r="W45" s="116">
        <f>SUM(W9,W11:W16,W18:W23,W25:W29,W31:W38,W40:W43)</f>
        <v>0</v>
      </c>
      <c r="X45" s="116">
        <f t="shared" si="8"/>
        <v>0</v>
      </c>
      <c r="Y45" s="44">
        <f t="shared" si="9"/>
        <v>0</v>
      </c>
      <c r="Z45" s="84">
        <f t="shared" si="10"/>
        <v>25211859513</v>
      </c>
      <c r="AA45" s="85">
        <f t="shared" si="11"/>
        <v>2275362552</v>
      </c>
      <c r="AB45" s="85">
        <f t="shared" si="12"/>
        <v>27487222065</v>
      </c>
      <c r="AC45" s="44">
        <f t="shared" si="13"/>
        <v>0.4658237864016147</v>
      </c>
      <c r="AD45" s="84">
        <f>SUM(AD9,AD11:AD16,AD18:AD23,AD25:AD29,AD31:AD38,AD40:AD43)</f>
        <v>11350293872</v>
      </c>
      <c r="AE45" s="85">
        <f>SUM(AE9,AE11:AE16,AE18:AE23,AE25:AE29,AE31:AE38,AE40:AE43)</f>
        <v>1644131923</v>
      </c>
      <c r="AF45" s="85">
        <f t="shared" si="14"/>
        <v>12994425795</v>
      </c>
      <c r="AG45" s="44">
        <f t="shared" si="15"/>
        <v>0.468795084496836</v>
      </c>
      <c r="AH45" s="44">
        <f t="shared" si="16"/>
        <v>0.016263645145545347</v>
      </c>
      <c r="AI45" s="66">
        <f>SUM(AI9,AI11:AI16,AI18:AI23,AI25:AI29,AI31:AI38,AI40:AI43)</f>
        <v>56874298372</v>
      </c>
      <c r="AJ45" s="66">
        <f>SUM(AJ9,AJ11:AJ16,AJ18:AJ23,AJ25:AJ29,AJ31:AJ38,AJ40:AJ43)</f>
        <v>57914380464</v>
      </c>
      <c r="AK45" s="66">
        <f>SUM(AK9,AK11:AK16,AK18:AK23,AK25:AK29,AK31:AK38,AK40:AK43)</f>
        <v>26662391511</v>
      </c>
      <c r="AL45" s="66"/>
    </row>
    <row r="46" spans="1:38" s="13" customFormat="1" ht="12.75">
      <c r="A46" s="67"/>
      <c r="B46" s="68"/>
      <c r="C46" s="69"/>
      <c r="D46" s="96"/>
      <c r="E46" s="96"/>
      <c r="F46" s="97"/>
      <c r="G46" s="98"/>
      <c r="H46" s="96"/>
      <c r="I46" s="99"/>
      <c r="J46" s="98"/>
      <c r="K46" s="100"/>
      <c r="L46" s="96"/>
      <c r="M46" s="73"/>
      <c r="N46" s="98"/>
      <c r="O46" s="100"/>
      <c r="P46" s="96"/>
      <c r="Q46" s="73"/>
      <c r="R46" s="98"/>
      <c r="S46" s="100"/>
      <c r="T46" s="96"/>
      <c r="U46" s="73"/>
      <c r="V46" s="98"/>
      <c r="W46" s="100"/>
      <c r="X46" s="96"/>
      <c r="Y46" s="73"/>
      <c r="Z46" s="98"/>
      <c r="AA46" s="100"/>
      <c r="AB46" s="96"/>
      <c r="AC46" s="73"/>
      <c r="AD46" s="98"/>
      <c r="AE46" s="96"/>
      <c r="AF46" s="96"/>
      <c r="AG46" s="73"/>
      <c r="AH46" s="73"/>
      <c r="AI46" s="12"/>
      <c r="AJ46" s="12"/>
      <c r="AK46" s="12"/>
      <c r="AL46" s="12"/>
    </row>
    <row r="47" spans="1:38" s="13" customFormat="1" ht="12.75">
      <c r="A47" s="12"/>
      <c r="B47" s="12"/>
      <c r="C47" s="12"/>
      <c r="D47" s="91"/>
      <c r="E47" s="91"/>
      <c r="F47" s="91"/>
      <c r="G47" s="91"/>
      <c r="H47" s="91"/>
      <c r="I47" s="91"/>
      <c r="J47" s="91"/>
      <c r="K47" s="91"/>
      <c r="L47" s="91"/>
      <c r="M47" s="12"/>
      <c r="N47" s="91"/>
      <c r="O47" s="91"/>
      <c r="P47" s="91"/>
      <c r="Q47" s="12"/>
      <c r="R47" s="91"/>
      <c r="S47" s="91"/>
      <c r="T47" s="91"/>
      <c r="U47" s="12"/>
      <c r="V47" s="91"/>
      <c r="W47" s="91"/>
      <c r="X47" s="91"/>
      <c r="Y47" s="12"/>
      <c r="Z47" s="91"/>
      <c r="AA47" s="91"/>
      <c r="AB47" s="91"/>
      <c r="AC47" s="12"/>
      <c r="AD47" s="91"/>
      <c r="AE47" s="91"/>
      <c r="AF47" s="91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91"/>
      <c r="E48" s="91"/>
      <c r="F48" s="91"/>
      <c r="G48" s="91"/>
      <c r="H48" s="91"/>
      <c r="I48" s="91"/>
      <c r="J48" s="91"/>
      <c r="K48" s="91"/>
      <c r="L48" s="91"/>
      <c r="M48" s="12"/>
      <c r="N48" s="91"/>
      <c r="O48" s="91"/>
      <c r="P48" s="91"/>
      <c r="Q48" s="12"/>
      <c r="R48" s="91"/>
      <c r="S48" s="91"/>
      <c r="T48" s="91"/>
      <c r="U48" s="12"/>
      <c r="V48" s="91"/>
      <c r="W48" s="91"/>
      <c r="X48" s="91"/>
      <c r="Y48" s="12"/>
      <c r="Z48" s="91"/>
      <c r="AA48" s="91"/>
      <c r="AB48" s="91"/>
      <c r="AC48" s="12"/>
      <c r="AD48" s="91"/>
      <c r="AE48" s="91"/>
      <c r="AF48" s="91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91"/>
      <c r="E49" s="91"/>
      <c r="F49" s="91"/>
      <c r="G49" s="91"/>
      <c r="H49" s="91"/>
      <c r="I49" s="91"/>
      <c r="J49" s="91"/>
      <c r="K49" s="91"/>
      <c r="L49" s="91"/>
      <c r="M49" s="12"/>
      <c r="N49" s="91"/>
      <c r="O49" s="91"/>
      <c r="P49" s="91"/>
      <c r="Q49" s="12"/>
      <c r="R49" s="91"/>
      <c r="S49" s="91"/>
      <c r="T49" s="91"/>
      <c r="U49" s="12"/>
      <c r="V49" s="91"/>
      <c r="W49" s="91"/>
      <c r="X49" s="91"/>
      <c r="Y49" s="12"/>
      <c r="Z49" s="91"/>
      <c r="AA49" s="91"/>
      <c r="AB49" s="91"/>
      <c r="AC49" s="12"/>
      <c r="AD49" s="91"/>
      <c r="AE49" s="91"/>
      <c r="AF49" s="91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3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 customHeight="1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5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38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39</v>
      </c>
      <c r="C9" s="39" t="s">
        <v>40</v>
      </c>
      <c r="D9" s="80">
        <v>5150618346</v>
      </c>
      <c r="E9" s="81">
        <v>751242307</v>
      </c>
      <c r="F9" s="82">
        <f>$D9+$E9</f>
        <v>5901860653</v>
      </c>
      <c r="G9" s="80">
        <v>5150618346</v>
      </c>
      <c r="H9" s="81">
        <v>856360933</v>
      </c>
      <c r="I9" s="83">
        <f>$G9+$H9</f>
        <v>6006979279</v>
      </c>
      <c r="J9" s="80">
        <v>1230388924</v>
      </c>
      <c r="K9" s="81">
        <v>66281312</v>
      </c>
      <c r="L9" s="81">
        <f>$J9+$K9</f>
        <v>1296670236</v>
      </c>
      <c r="M9" s="40">
        <f>IF($F9=0,0,$L9/$F9)</f>
        <v>0.21970532891875108</v>
      </c>
      <c r="N9" s="108">
        <v>1164137740</v>
      </c>
      <c r="O9" s="109">
        <v>195437468</v>
      </c>
      <c r="P9" s="110">
        <f>$N9+$O9</f>
        <v>1359575208</v>
      </c>
      <c r="Q9" s="40">
        <f>IF($F9=0,0,$P9/$F9)</f>
        <v>0.23036382726334084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2394526664</v>
      </c>
      <c r="AA9" s="81">
        <f>$K9+$O9</f>
        <v>261718780</v>
      </c>
      <c r="AB9" s="81">
        <f>$Z9+$AA9</f>
        <v>2656245444</v>
      </c>
      <c r="AC9" s="40">
        <f>IF($F9=0,0,$AB9/$F9)</f>
        <v>0.4500691561820919</v>
      </c>
      <c r="AD9" s="80">
        <v>804865421</v>
      </c>
      <c r="AE9" s="81">
        <v>110911932</v>
      </c>
      <c r="AF9" s="81">
        <f>$AD9+$AE9</f>
        <v>915777353</v>
      </c>
      <c r="AG9" s="40">
        <f>IF($AI9=0,0,$AK9/$AI9)</f>
        <v>0.49735749089328324</v>
      </c>
      <c r="AH9" s="40">
        <f>IF($AF9=0,0,(($P9/$AF9)-1))</f>
        <v>0.4846132671289154</v>
      </c>
      <c r="AI9" s="12">
        <v>5344752820</v>
      </c>
      <c r="AJ9" s="12">
        <v>5770712401</v>
      </c>
      <c r="AK9" s="12">
        <v>2658252852</v>
      </c>
      <c r="AL9" s="12"/>
    </row>
    <row r="10" spans="1:38" s="13" customFormat="1" ht="12.75">
      <c r="A10" s="29"/>
      <c r="B10" s="38" t="s">
        <v>41</v>
      </c>
      <c r="C10" s="39" t="s">
        <v>42</v>
      </c>
      <c r="D10" s="80">
        <v>38417032222</v>
      </c>
      <c r="E10" s="81">
        <v>5450592475</v>
      </c>
      <c r="F10" s="83">
        <f aca="true" t="shared" si="0" ref="F10:F17">$D10+$E10</f>
        <v>43867624697</v>
      </c>
      <c r="G10" s="80">
        <v>38436663659</v>
      </c>
      <c r="H10" s="81">
        <v>5612765466</v>
      </c>
      <c r="I10" s="83">
        <f aca="true" t="shared" si="1" ref="I10:I17">$G10+$H10</f>
        <v>44049429125</v>
      </c>
      <c r="J10" s="80">
        <v>9063791323</v>
      </c>
      <c r="K10" s="81">
        <v>506160393</v>
      </c>
      <c r="L10" s="81">
        <f aca="true" t="shared" si="2" ref="L10:L17">$J10+$K10</f>
        <v>9569951716</v>
      </c>
      <c r="M10" s="40">
        <f aca="true" t="shared" si="3" ref="M10:M17">IF($F10=0,0,$L10/$F10)</f>
        <v>0.2181552291034911</v>
      </c>
      <c r="N10" s="108">
        <v>9104008517</v>
      </c>
      <c r="O10" s="109">
        <v>1117122181</v>
      </c>
      <c r="P10" s="110">
        <f aca="true" t="shared" si="4" ref="P10:P17">$N10+$O10</f>
        <v>10221130698</v>
      </c>
      <c r="Q10" s="40">
        <f aca="true" t="shared" si="5" ref="Q10:Q17">IF($F10=0,0,$P10/$F10)</f>
        <v>0.23299941058123894</v>
      </c>
      <c r="R10" s="108">
        <v>0</v>
      </c>
      <c r="S10" s="110">
        <v>0</v>
      </c>
      <c r="T10" s="110">
        <f aca="true" t="shared" si="6" ref="T10:T17">$R10+$S10</f>
        <v>0</v>
      </c>
      <c r="U10" s="40">
        <f aca="true" t="shared" si="7" ref="U10:U17">IF($I10=0,0,$T10/$I10)</f>
        <v>0</v>
      </c>
      <c r="V10" s="108">
        <v>0</v>
      </c>
      <c r="W10" s="110">
        <v>0</v>
      </c>
      <c r="X10" s="110">
        <f aca="true" t="shared" si="8" ref="X10:X17">$V10+$W10</f>
        <v>0</v>
      </c>
      <c r="Y10" s="40">
        <f aca="true" t="shared" si="9" ref="Y10:Y17">IF($I10=0,0,$X10/$I10)</f>
        <v>0</v>
      </c>
      <c r="Z10" s="80">
        <f aca="true" t="shared" si="10" ref="Z10:Z17">$J10+$N10</f>
        <v>18167799840</v>
      </c>
      <c r="AA10" s="81">
        <f aca="true" t="shared" si="11" ref="AA10:AA17">$K10+$O10</f>
        <v>1623282574</v>
      </c>
      <c r="AB10" s="81">
        <f aca="true" t="shared" si="12" ref="AB10:AB17">$Z10+$AA10</f>
        <v>19791082414</v>
      </c>
      <c r="AC10" s="40">
        <f aca="true" t="shared" si="13" ref="AC10:AC17">IF($F10=0,0,$AB10/$F10)</f>
        <v>0.45115463968473</v>
      </c>
      <c r="AD10" s="80">
        <v>8949713871</v>
      </c>
      <c r="AE10" s="81">
        <v>1232609613</v>
      </c>
      <c r="AF10" s="81">
        <f aca="true" t="shared" si="14" ref="AF10:AF17">$AD10+$AE10</f>
        <v>10182323484</v>
      </c>
      <c r="AG10" s="40">
        <f aca="true" t="shared" si="15" ref="AG10:AG17">IF($AI10=0,0,$AK10/$AI10)</f>
        <v>0.4567190287844219</v>
      </c>
      <c r="AH10" s="40">
        <f aca="true" t="shared" si="16" ref="AH10:AH17">IF($AF10=0,0,(($P10/$AF10)-1))</f>
        <v>0.0038112336600757413</v>
      </c>
      <c r="AI10" s="12">
        <v>42518338679</v>
      </c>
      <c r="AJ10" s="12">
        <v>43254297759</v>
      </c>
      <c r="AK10" s="12">
        <v>19418934347</v>
      </c>
      <c r="AL10" s="12"/>
    </row>
    <row r="11" spans="1:38" s="13" customFormat="1" ht="12.75">
      <c r="A11" s="29"/>
      <c r="B11" s="38" t="s">
        <v>43</v>
      </c>
      <c r="C11" s="39" t="s">
        <v>44</v>
      </c>
      <c r="D11" s="80">
        <v>26459080983</v>
      </c>
      <c r="E11" s="81">
        <v>2980932710</v>
      </c>
      <c r="F11" s="83">
        <f t="shared" si="0"/>
        <v>29440013693</v>
      </c>
      <c r="G11" s="80">
        <v>26459080983</v>
      </c>
      <c r="H11" s="81">
        <v>2980932710</v>
      </c>
      <c r="I11" s="83">
        <f t="shared" si="1"/>
        <v>29440013693</v>
      </c>
      <c r="J11" s="80">
        <v>7414364112</v>
      </c>
      <c r="K11" s="81">
        <v>287522409</v>
      </c>
      <c r="L11" s="81">
        <f t="shared" si="2"/>
        <v>7701886521</v>
      </c>
      <c r="M11" s="40">
        <f t="shared" si="3"/>
        <v>0.2616128715602904</v>
      </c>
      <c r="N11" s="108">
        <v>6653093306</v>
      </c>
      <c r="O11" s="109">
        <v>728776673</v>
      </c>
      <c r="P11" s="110">
        <f t="shared" si="4"/>
        <v>7381869979</v>
      </c>
      <c r="Q11" s="40">
        <f t="shared" si="5"/>
        <v>0.2507427495101743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14067457418</v>
      </c>
      <c r="AA11" s="81">
        <f t="shared" si="11"/>
        <v>1016299082</v>
      </c>
      <c r="AB11" s="81">
        <f t="shared" si="12"/>
        <v>15083756500</v>
      </c>
      <c r="AC11" s="40">
        <f t="shared" si="13"/>
        <v>0.5123556210704647</v>
      </c>
      <c r="AD11" s="80">
        <v>6491991605</v>
      </c>
      <c r="AE11" s="81">
        <v>400102566</v>
      </c>
      <c r="AF11" s="81">
        <f t="shared" si="14"/>
        <v>6892094171</v>
      </c>
      <c r="AG11" s="40">
        <f t="shared" si="15"/>
        <v>0.5165957152546259</v>
      </c>
      <c r="AH11" s="40">
        <f t="shared" si="16"/>
        <v>0.07106342366313556</v>
      </c>
      <c r="AI11" s="12">
        <v>26431278994</v>
      </c>
      <c r="AJ11" s="12">
        <v>26338289206</v>
      </c>
      <c r="AK11" s="12">
        <v>13654285477</v>
      </c>
      <c r="AL11" s="12"/>
    </row>
    <row r="12" spans="1:38" s="13" customFormat="1" ht="12.75">
      <c r="A12" s="29"/>
      <c r="B12" s="38" t="s">
        <v>45</v>
      </c>
      <c r="C12" s="39" t="s">
        <v>46</v>
      </c>
      <c r="D12" s="80">
        <v>28381181997</v>
      </c>
      <c r="E12" s="81">
        <v>5466767000</v>
      </c>
      <c r="F12" s="83">
        <f t="shared" si="0"/>
        <v>33847948997</v>
      </c>
      <c r="G12" s="80">
        <v>28381181997</v>
      </c>
      <c r="H12" s="81">
        <v>5466767000</v>
      </c>
      <c r="I12" s="83">
        <f t="shared" si="1"/>
        <v>33847948997</v>
      </c>
      <c r="J12" s="80">
        <v>7250378215</v>
      </c>
      <c r="K12" s="81">
        <v>814253000</v>
      </c>
      <c r="L12" s="81">
        <f t="shared" si="2"/>
        <v>8064631215</v>
      </c>
      <c r="M12" s="40">
        <f t="shared" si="3"/>
        <v>0.23826055799465964</v>
      </c>
      <c r="N12" s="108">
        <v>7266160144</v>
      </c>
      <c r="O12" s="109">
        <v>1293829000</v>
      </c>
      <c r="P12" s="110">
        <f t="shared" si="4"/>
        <v>8559989144</v>
      </c>
      <c r="Q12" s="40">
        <f t="shared" si="5"/>
        <v>0.25289535696117615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14516538359</v>
      </c>
      <c r="AA12" s="81">
        <f t="shared" si="11"/>
        <v>2108082000</v>
      </c>
      <c r="AB12" s="81">
        <f t="shared" si="12"/>
        <v>16624620359</v>
      </c>
      <c r="AC12" s="40">
        <f t="shared" si="13"/>
        <v>0.4911559149558358</v>
      </c>
      <c r="AD12" s="80">
        <v>6687758406</v>
      </c>
      <c r="AE12" s="81">
        <v>834910000</v>
      </c>
      <c r="AF12" s="81">
        <f t="shared" si="14"/>
        <v>7522668406</v>
      </c>
      <c r="AG12" s="40">
        <f t="shared" si="15"/>
        <v>0.4591061904588456</v>
      </c>
      <c r="AH12" s="40">
        <f t="shared" si="16"/>
        <v>0.137892657500714</v>
      </c>
      <c r="AI12" s="12">
        <v>31802009255</v>
      </c>
      <c r="AJ12" s="12">
        <v>29844675878</v>
      </c>
      <c r="AK12" s="12">
        <v>14600499318</v>
      </c>
      <c r="AL12" s="12"/>
    </row>
    <row r="13" spans="1:38" s="13" customFormat="1" ht="12.75">
      <c r="A13" s="29"/>
      <c r="B13" s="38" t="s">
        <v>47</v>
      </c>
      <c r="C13" s="39" t="s">
        <v>48</v>
      </c>
      <c r="D13" s="80">
        <v>39294787000</v>
      </c>
      <c r="E13" s="81">
        <v>7595073000</v>
      </c>
      <c r="F13" s="83">
        <f t="shared" si="0"/>
        <v>46889860000</v>
      </c>
      <c r="G13" s="80">
        <v>39294787000</v>
      </c>
      <c r="H13" s="81">
        <v>7595073000</v>
      </c>
      <c r="I13" s="83">
        <f t="shared" si="1"/>
        <v>46889860000</v>
      </c>
      <c r="J13" s="80">
        <v>8952634994</v>
      </c>
      <c r="K13" s="81">
        <v>520895000</v>
      </c>
      <c r="L13" s="81">
        <f t="shared" si="2"/>
        <v>9473529994</v>
      </c>
      <c r="M13" s="40">
        <f t="shared" si="3"/>
        <v>0.2020379244894312</v>
      </c>
      <c r="N13" s="108">
        <v>9488668912</v>
      </c>
      <c r="O13" s="109">
        <v>940806000</v>
      </c>
      <c r="P13" s="110">
        <f t="shared" si="4"/>
        <v>10429474912</v>
      </c>
      <c r="Q13" s="40">
        <f t="shared" si="5"/>
        <v>0.2224249531135303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18441303906</v>
      </c>
      <c r="AA13" s="81">
        <f t="shared" si="11"/>
        <v>1461701000</v>
      </c>
      <c r="AB13" s="81">
        <f t="shared" si="12"/>
        <v>19903004906</v>
      </c>
      <c r="AC13" s="40">
        <f t="shared" si="13"/>
        <v>0.4244628776029615</v>
      </c>
      <c r="AD13" s="80">
        <v>7852379594</v>
      </c>
      <c r="AE13" s="81">
        <v>512823602</v>
      </c>
      <c r="AF13" s="81">
        <f t="shared" si="14"/>
        <v>8365203196</v>
      </c>
      <c r="AG13" s="40">
        <f t="shared" si="15"/>
        <v>0.4355712015988619</v>
      </c>
      <c r="AH13" s="40">
        <f t="shared" si="16"/>
        <v>0.24676886713129398</v>
      </c>
      <c r="AI13" s="12">
        <v>40600879000</v>
      </c>
      <c r="AJ13" s="12">
        <v>40979228000</v>
      </c>
      <c r="AK13" s="12">
        <v>17684573652</v>
      </c>
      <c r="AL13" s="12"/>
    </row>
    <row r="14" spans="1:38" s="13" customFormat="1" ht="12.75">
      <c r="A14" s="29"/>
      <c r="B14" s="38" t="s">
        <v>49</v>
      </c>
      <c r="C14" s="39" t="s">
        <v>50</v>
      </c>
      <c r="D14" s="80">
        <v>6193762852</v>
      </c>
      <c r="E14" s="81">
        <v>865988708</v>
      </c>
      <c r="F14" s="83">
        <f t="shared" si="0"/>
        <v>7059751560</v>
      </c>
      <c r="G14" s="80">
        <v>6193762852</v>
      </c>
      <c r="H14" s="81">
        <v>865988708</v>
      </c>
      <c r="I14" s="83">
        <f t="shared" si="1"/>
        <v>7059751560</v>
      </c>
      <c r="J14" s="80">
        <v>1544502314</v>
      </c>
      <c r="K14" s="81">
        <v>103122459</v>
      </c>
      <c r="L14" s="81">
        <f t="shared" si="2"/>
        <v>1647624773</v>
      </c>
      <c r="M14" s="40">
        <f t="shared" si="3"/>
        <v>0.23338282643475913</v>
      </c>
      <c r="N14" s="108">
        <v>1431779881</v>
      </c>
      <c r="O14" s="109">
        <v>186989717</v>
      </c>
      <c r="P14" s="110">
        <f t="shared" si="4"/>
        <v>1618769598</v>
      </c>
      <c r="Q14" s="40">
        <f t="shared" si="5"/>
        <v>0.2292955473350963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2976282195</v>
      </c>
      <c r="AA14" s="81">
        <f t="shared" si="11"/>
        <v>290112176</v>
      </c>
      <c r="AB14" s="81">
        <f t="shared" si="12"/>
        <v>3266394371</v>
      </c>
      <c r="AC14" s="40">
        <f t="shared" si="13"/>
        <v>0.46267837376985543</v>
      </c>
      <c r="AD14" s="80">
        <v>989406822</v>
      </c>
      <c r="AE14" s="81">
        <v>154865524</v>
      </c>
      <c r="AF14" s="81">
        <f t="shared" si="14"/>
        <v>1144272346</v>
      </c>
      <c r="AG14" s="40">
        <f t="shared" si="15"/>
        <v>0.4638695415319079</v>
      </c>
      <c r="AH14" s="40">
        <f t="shared" si="16"/>
        <v>0.41467160650931256</v>
      </c>
      <c r="AI14" s="12">
        <v>5641982669</v>
      </c>
      <c r="AJ14" s="12">
        <v>6551095622</v>
      </c>
      <c r="AK14" s="12">
        <v>2617143914</v>
      </c>
      <c r="AL14" s="12"/>
    </row>
    <row r="15" spans="1:38" s="13" customFormat="1" ht="12.75">
      <c r="A15" s="29"/>
      <c r="B15" s="38" t="s">
        <v>51</v>
      </c>
      <c r="C15" s="39" t="s">
        <v>52</v>
      </c>
      <c r="D15" s="80">
        <v>8109691410</v>
      </c>
      <c r="E15" s="81">
        <v>1177276995</v>
      </c>
      <c r="F15" s="83">
        <f t="shared" si="0"/>
        <v>9286968405</v>
      </c>
      <c r="G15" s="80">
        <v>8109691410</v>
      </c>
      <c r="H15" s="81">
        <v>1177276995</v>
      </c>
      <c r="I15" s="83">
        <f t="shared" si="1"/>
        <v>9286968405</v>
      </c>
      <c r="J15" s="80">
        <v>1958769793</v>
      </c>
      <c r="K15" s="81">
        <v>106047161</v>
      </c>
      <c r="L15" s="81">
        <f t="shared" si="2"/>
        <v>2064816954</v>
      </c>
      <c r="M15" s="40">
        <f t="shared" si="3"/>
        <v>0.22233487441265823</v>
      </c>
      <c r="N15" s="108">
        <v>2105810195</v>
      </c>
      <c r="O15" s="109">
        <v>287813541</v>
      </c>
      <c r="P15" s="110">
        <f t="shared" si="4"/>
        <v>2393623736</v>
      </c>
      <c r="Q15" s="40">
        <f t="shared" si="5"/>
        <v>0.2577400537630019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4064579988</v>
      </c>
      <c r="AA15" s="81">
        <f t="shared" si="11"/>
        <v>393860702</v>
      </c>
      <c r="AB15" s="81">
        <f t="shared" si="12"/>
        <v>4458440690</v>
      </c>
      <c r="AC15" s="40">
        <f t="shared" si="13"/>
        <v>0.48007492817566016</v>
      </c>
      <c r="AD15" s="80">
        <v>2065101821</v>
      </c>
      <c r="AE15" s="81">
        <v>318935653</v>
      </c>
      <c r="AF15" s="81">
        <f t="shared" si="14"/>
        <v>2384037474</v>
      </c>
      <c r="AG15" s="40">
        <f t="shared" si="15"/>
        <v>0.4976844369555312</v>
      </c>
      <c r="AH15" s="40">
        <f t="shared" si="16"/>
        <v>0.0040210198474421865</v>
      </c>
      <c r="AI15" s="12">
        <v>9100759770</v>
      </c>
      <c r="AJ15" s="12">
        <v>9904492580</v>
      </c>
      <c r="AK15" s="12">
        <v>4529306502</v>
      </c>
      <c r="AL15" s="12"/>
    </row>
    <row r="16" spans="1:38" s="13" customFormat="1" ht="12.75">
      <c r="A16" s="29"/>
      <c r="B16" s="38" t="s">
        <v>53</v>
      </c>
      <c r="C16" s="39" t="s">
        <v>54</v>
      </c>
      <c r="D16" s="80">
        <v>24269034153</v>
      </c>
      <c r="E16" s="81">
        <v>4345256415</v>
      </c>
      <c r="F16" s="83">
        <f t="shared" si="0"/>
        <v>28614290568</v>
      </c>
      <c r="G16" s="80">
        <v>24269034153</v>
      </c>
      <c r="H16" s="81">
        <v>4345256415</v>
      </c>
      <c r="I16" s="83">
        <f t="shared" si="1"/>
        <v>28614290568</v>
      </c>
      <c r="J16" s="80">
        <v>5947086219</v>
      </c>
      <c r="K16" s="81">
        <v>513242271</v>
      </c>
      <c r="L16" s="81">
        <f t="shared" si="2"/>
        <v>6460328490</v>
      </c>
      <c r="M16" s="40">
        <f t="shared" si="3"/>
        <v>0.22577279959632232</v>
      </c>
      <c r="N16" s="108">
        <v>6035230177</v>
      </c>
      <c r="O16" s="109">
        <v>1179565337</v>
      </c>
      <c r="P16" s="110">
        <f t="shared" si="4"/>
        <v>7214795514</v>
      </c>
      <c r="Q16" s="40">
        <f t="shared" si="5"/>
        <v>0.25213959077037074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11982316396</v>
      </c>
      <c r="AA16" s="81">
        <f t="shared" si="11"/>
        <v>1692807608</v>
      </c>
      <c r="AB16" s="81">
        <f t="shared" si="12"/>
        <v>13675124004</v>
      </c>
      <c r="AC16" s="40">
        <f t="shared" si="13"/>
        <v>0.4779123903666931</v>
      </c>
      <c r="AD16" s="80">
        <v>5497903659</v>
      </c>
      <c r="AE16" s="81">
        <v>743735558</v>
      </c>
      <c r="AF16" s="81">
        <f t="shared" si="14"/>
        <v>6241639217</v>
      </c>
      <c r="AG16" s="40">
        <f t="shared" si="15"/>
        <v>0.45054401909323194</v>
      </c>
      <c r="AH16" s="40">
        <f t="shared" si="16"/>
        <v>0.15591357705351983</v>
      </c>
      <c r="AI16" s="12">
        <v>27071913345</v>
      </c>
      <c r="AJ16" s="12">
        <v>27821705430</v>
      </c>
      <c r="AK16" s="12">
        <v>12197088643</v>
      </c>
      <c r="AL16" s="12"/>
    </row>
    <row r="17" spans="1:38" s="13" customFormat="1" ht="12.75">
      <c r="A17" s="29"/>
      <c r="B17" s="52" t="s">
        <v>95</v>
      </c>
      <c r="C17" s="39"/>
      <c r="D17" s="84">
        <f>SUM(D9:D16)</f>
        <v>176275188963</v>
      </c>
      <c r="E17" s="85">
        <f>SUM(E9:E16)</f>
        <v>28633129610</v>
      </c>
      <c r="F17" s="86">
        <f t="shared" si="0"/>
        <v>204908318573</v>
      </c>
      <c r="G17" s="84">
        <f>SUM(G9:G16)</f>
        <v>176294820400</v>
      </c>
      <c r="H17" s="85">
        <f>SUM(H9:H16)</f>
        <v>28900421227</v>
      </c>
      <c r="I17" s="86">
        <f t="shared" si="1"/>
        <v>205195241627</v>
      </c>
      <c r="J17" s="84">
        <f>SUM(J9:J16)</f>
        <v>43361915894</v>
      </c>
      <c r="K17" s="85">
        <f>SUM(K9:K16)</f>
        <v>2917524005</v>
      </c>
      <c r="L17" s="85">
        <f t="shared" si="2"/>
        <v>46279439899</v>
      </c>
      <c r="M17" s="44">
        <f t="shared" si="3"/>
        <v>0.22585437341584857</v>
      </c>
      <c r="N17" s="114">
        <f>SUM(N9:N16)</f>
        <v>43248888872</v>
      </c>
      <c r="O17" s="115">
        <f>SUM(O9:O16)</f>
        <v>5930339917</v>
      </c>
      <c r="P17" s="116">
        <f t="shared" si="4"/>
        <v>49179228789</v>
      </c>
      <c r="Q17" s="44">
        <f t="shared" si="5"/>
        <v>0.24000601406272123</v>
      </c>
      <c r="R17" s="114">
        <f>SUM(R9:R16)</f>
        <v>0</v>
      </c>
      <c r="S17" s="116">
        <f>SUM(S9:S16)</f>
        <v>0</v>
      </c>
      <c r="T17" s="116">
        <f t="shared" si="6"/>
        <v>0</v>
      </c>
      <c r="U17" s="44">
        <f t="shared" si="7"/>
        <v>0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86610804766</v>
      </c>
      <c r="AA17" s="85">
        <f t="shared" si="11"/>
        <v>8847863922</v>
      </c>
      <c r="AB17" s="85">
        <f t="shared" si="12"/>
        <v>95458668688</v>
      </c>
      <c r="AC17" s="44">
        <f t="shared" si="13"/>
        <v>0.4658603874785698</v>
      </c>
      <c r="AD17" s="84">
        <f>SUM(AD9:AD16)</f>
        <v>39339121199</v>
      </c>
      <c r="AE17" s="85">
        <f>SUM(AE9:AE16)</f>
        <v>4308894448</v>
      </c>
      <c r="AF17" s="85">
        <f t="shared" si="14"/>
        <v>43648015647</v>
      </c>
      <c r="AG17" s="44">
        <f t="shared" si="15"/>
        <v>0.46341943384257855</v>
      </c>
      <c r="AH17" s="44">
        <f t="shared" si="16"/>
        <v>0.12672312956293963</v>
      </c>
      <c r="AI17" s="12">
        <f>SUM(AI9:AI16)</f>
        <v>188511914532</v>
      </c>
      <c r="AJ17" s="12">
        <f>SUM(AJ9:AJ16)</f>
        <v>190464496876</v>
      </c>
      <c r="AK17" s="12">
        <f>SUM(AK9:AK16)</f>
        <v>87360084705</v>
      </c>
      <c r="AL17" s="12"/>
    </row>
    <row r="18" spans="1:38" s="13" customFormat="1" ht="12.75">
      <c r="A18" s="45"/>
      <c r="B18" s="53"/>
      <c r="C18" s="54"/>
      <c r="D18" s="104"/>
      <c r="E18" s="105"/>
      <c r="F18" s="106"/>
      <c r="G18" s="104"/>
      <c r="H18" s="105"/>
      <c r="I18" s="106"/>
      <c r="J18" s="104"/>
      <c r="K18" s="105"/>
      <c r="L18" s="105"/>
      <c r="M18" s="50"/>
      <c r="N18" s="117"/>
      <c r="O18" s="118"/>
      <c r="P18" s="119"/>
      <c r="Q18" s="50"/>
      <c r="R18" s="117"/>
      <c r="S18" s="119"/>
      <c r="T18" s="119"/>
      <c r="U18" s="50"/>
      <c r="V18" s="117"/>
      <c r="W18" s="119"/>
      <c r="X18" s="119"/>
      <c r="Y18" s="50"/>
      <c r="Z18" s="104"/>
      <c r="AA18" s="105"/>
      <c r="AB18" s="105"/>
      <c r="AC18" s="50"/>
      <c r="AD18" s="104"/>
      <c r="AE18" s="105"/>
      <c r="AF18" s="105"/>
      <c r="AG18" s="50"/>
      <c r="AH18" s="50"/>
      <c r="AI18" s="12"/>
      <c r="AJ18" s="12"/>
      <c r="AK18" s="12"/>
      <c r="AL18" s="12"/>
    </row>
    <row r="19" spans="1:38" ht="12.75">
      <c r="A19" s="55"/>
      <c r="B19" s="56"/>
      <c r="C19" s="57"/>
      <c r="D19" s="107"/>
      <c r="E19" s="107"/>
      <c r="F19" s="107"/>
      <c r="G19" s="107"/>
      <c r="H19" s="107"/>
      <c r="I19" s="107"/>
      <c r="J19" s="107"/>
      <c r="K19" s="107"/>
      <c r="L19" s="107"/>
      <c r="M19" s="51"/>
      <c r="N19" s="120"/>
      <c r="O19" s="120"/>
      <c r="P19" s="120"/>
      <c r="Q19" s="58"/>
      <c r="R19" s="120"/>
      <c r="S19" s="120"/>
      <c r="T19" s="120"/>
      <c r="U19" s="58"/>
      <c r="V19" s="120"/>
      <c r="W19" s="120"/>
      <c r="X19" s="120"/>
      <c r="Y19" s="58"/>
      <c r="Z19" s="107"/>
      <c r="AA19" s="107"/>
      <c r="AB19" s="107"/>
      <c r="AC19" s="51"/>
      <c r="AD19" s="107"/>
      <c r="AE19" s="107"/>
      <c r="AF19" s="107"/>
      <c r="AG19" s="51"/>
      <c r="AH19" s="51"/>
      <c r="AI19" s="2"/>
      <c r="AJ19" s="2"/>
      <c r="AK19" s="2"/>
      <c r="AL19" s="2"/>
    </row>
    <row r="20" spans="1:38" ht="12.75">
      <c r="A20" s="2"/>
      <c r="B20" s="2"/>
      <c r="C20" s="2"/>
      <c r="D20" s="92"/>
      <c r="E20" s="92"/>
      <c r="F20" s="92"/>
      <c r="G20" s="92"/>
      <c r="H20" s="92"/>
      <c r="I20" s="92"/>
      <c r="J20" s="92"/>
      <c r="K20" s="92"/>
      <c r="L20" s="92"/>
      <c r="M20" s="2"/>
      <c r="N20" s="92"/>
      <c r="O20" s="92"/>
      <c r="P20" s="92"/>
      <c r="Q20" s="2"/>
      <c r="R20" s="92"/>
      <c r="S20" s="92"/>
      <c r="T20" s="92"/>
      <c r="U20" s="2"/>
      <c r="V20" s="92"/>
      <c r="W20" s="92"/>
      <c r="X20" s="92"/>
      <c r="Y20" s="2"/>
      <c r="Z20" s="92"/>
      <c r="AA20" s="92"/>
      <c r="AB20" s="92"/>
      <c r="AC20" s="2"/>
      <c r="AD20" s="92"/>
      <c r="AE20" s="92"/>
      <c r="AF20" s="92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56</v>
      </c>
      <c r="C9" s="39" t="s">
        <v>57</v>
      </c>
      <c r="D9" s="80">
        <v>1918736236</v>
      </c>
      <c r="E9" s="81">
        <v>148335000</v>
      </c>
      <c r="F9" s="82">
        <f>$D9+$E9</f>
        <v>2067071236</v>
      </c>
      <c r="G9" s="80">
        <v>1918736236</v>
      </c>
      <c r="H9" s="81">
        <v>148335000</v>
      </c>
      <c r="I9" s="83">
        <f>$G9+$H9</f>
        <v>2067071236</v>
      </c>
      <c r="J9" s="80">
        <v>530230940</v>
      </c>
      <c r="K9" s="81">
        <v>266928</v>
      </c>
      <c r="L9" s="81">
        <f>$J9+$K9</f>
        <v>530497868</v>
      </c>
      <c r="M9" s="40">
        <f>IF($F9=0,0,$L9/$F9)</f>
        <v>0.2566422766476927</v>
      </c>
      <c r="N9" s="108">
        <v>490144970</v>
      </c>
      <c r="O9" s="109">
        <v>10706367</v>
      </c>
      <c r="P9" s="110">
        <f>$N9+$O9</f>
        <v>500851337</v>
      </c>
      <c r="Q9" s="40">
        <f>IF($F9=0,0,$P9/$F9)</f>
        <v>0.24229998863957874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1020375910</v>
      </c>
      <c r="AA9" s="81">
        <f>$K9+$O9</f>
        <v>10973295</v>
      </c>
      <c r="AB9" s="81">
        <f>$Z9+$AA9</f>
        <v>1031349205</v>
      </c>
      <c r="AC9" s="40">
        <f>IF($F9=0,0,$AB9/$F9)</f>
        <v>0.4989422652872714</v>
      </c>
      <c r="AD9" s="80">
        <v>503385701</v>
      </c>
      <c r="AE9" s="81">
        <v>32346285</v>
      </c>
      <c r="AF9" s="81">
        <f>$AD9+$AE9</f>
        <v>535731986</v>
      </c>
      <c r="AG9" s="40">
        <f>IF($AI9=0,0,$AK9/$AI9)</f>
        <v>0.5104338480041751</v>
      </c>
      <c r="AH9" s="40">
        <f>IF($AF9=0,0,(($P9/$AF9)-1))</f>
        <v>-0.06510839358395148</v>
      </c>
      <c r="AI9" s="12">
        <v>2068970910</v>
      </c>
      <c r="AJ9" s="12">
        <v>2080984300</v>
      </c>
      <c r="AK9" s="12">
        <v>1056072783</v>
      </c>
      <c r="AL9" s="12"/>
    </row>
    <row r="10" spans="1:38" s="13" customFormat="1" ht="12.75">
      <c r="A10" s="29"/>
      <c r="B10" s="38" t="s">
        <v>58</v>
      </c>
      <c r="C10" s="39" t="s">
        <v>59</v>
      </c>
      <c r="D10" s="80">
        <v>1448571594</v>
      </c>
      <c r="E10" s="81">
        <v>187359852</v>
      </c>
      <c r="F10" s="83">
        <f aca="true" t="shared" si="0" ref="F10:F28">$D10+$E10</f>
        <v>1635931446</v>
      </c>
      <c r="G10" s="80">
        <v>1453661795</v>
      </c>
      <c r="H10" s="81">
        <v>247704466</v>
      </c>
      <c r="I10" s="83">
        <f aca="true" t="shared" si="1" ref="I10:I28">$G10+$H10</f>
        <v>1701366261</v>
      </c>
      <c r="J10" s="80">
        <v>561834528</v>
      </c>
      <c r="K10" s="81">
        <v>27296814</v>
      </c>
      <c r="L10" s="81">
        <f aca="true" t="shared" si="2" ref="L10:L28">$J10+$K10</f>
        <v>589131342</v>
      </c>
      <c r="M10" s="40">
        <f aca="true" t="shared" si="3" ref="M10:M28">IF($F10=0,0,$L10/$F10)</f>
        <v>0.3601198225270865</v>
      </c>
      <c r="N10" s="108">
        <v>300944379</v>
      </c>
      <c r="O10" s="109">
        <v>58363293</v>
      </c>
      <c r="P10" s="110">
        <f aca="true" t="shared" si="4" ref="P10:P28">$N10+$O10</f>
        <v>359307672</v>
      </c>
      <c r="Q10" s="40">
        <f aca="true" t="shared" si="5" ref="Q10:Q28">IF($F10=0,0,$P10/$F10)</f>
        <v>0.21963491983636582</v>
      </c>
      <c r="R10" s="108">
        <v>0</v>
      </c>
      <c r="S10" s="110">
        <v>0</v>
      </c>
      <c r="T10" s="110">
        <f aca="true" t="shared" si="6" ref="T10:T28">$R10+$S10</f>
        <v>0</v>
      </c>
      <c r="U10" s="40">
        <f aca="true" t="shared" si="7" ref="U10:U28">IF($I10=0,0,$T10/$I10)</f>
        <v>0</v>
      </c>
      <c r="V10" s="108">
        <v>0</v>
      </c>
      <c r="W10" s="110">
        <v>0</v>
      </c>
      <c r="X10" s="110">
        <f aca="true" t="shared" si="8" ref="X10:X28">$V10+$W10</f>
        <v>0</v>
      </c>
      <c r="Y10" s="40">
        <f aca="true" t="shared" si="9" ref="Y10:Y28">IF($I10=0,0,$X10/$I10)</f>
        <v>0</v>
      </c>
      <c r="Z10" s="80">
        <f aca="true" t="shared" si="10" ref="Z10:Z28">$J10+$N10</f>
        <v>862778907</v>
      </c>
      <c r="AA10" s="81">
        <f aca="true" t="shared" si="11" ref="AA10:AA28">$K10+$O10</f>
        <v>85660107</v>
      </c>
      <c r="AB10" s="81">
        <f aca="true" t="shared" si="12" ref="AB10:AB28">$Z10+$AA10</f>
        <v>948439014</v>
      </c>
      <c r="AC10" s="40">
        <f aca="true" t="shared" si="13" ref="AC10:AC28">IF($F10=0,0,$AB10/$F10)</f>
        <v>0.5797547423634523</v>
      </c>
      <c r="AD10" s="80">
        <v>274964960</v>
      </c>
      <c r="AE10" s="81">
        <v>69045426</v>
      </c>
      <c r="AF10" s="81">
        <f aca="true" t="shared" si="14" ref="AF10:AF28">$AD10+$AE10</f>
        <v>344010386</v>
      </c>
      <c r="AG10" s="40">
        <f aca="true" t="shared" si="15" ref="AG10:AG28">IF($AI10=0,0,$AK10/$AI10)</f>
        <v>0.5140611976319427</v>
      </c>
      <c r="AH10" s="40">
        <f aca="true" t="shared" si="16" ref="AH10:AH28">IF($AF10=0,0,(($P10/$AF10)-1))</f>
        <v>0.04446751209424238</v>
      </c>
      <c r="AI10" s="12">
        <v>1650213951</v>
      </c>
      <c r="AJ10" s="12">
        <v>1646847600</v>
      </c>
      <c r="AK10" s="12">
        <v>848310960</v>
      </c>
      <c r="AL10" s="12"/>
    </row>
    <row r="11" spans="1:38" s="13" customFormat="1" ht="12.75">
      <c r="A11" s="29"/>
      <c r="B11" s="38" t="s">
        <v>60</v>
      </c>
      <c r="C11" s="39" t="s">
        <v>61</v>
      </c>
      <c r="D11" s="80">
        <v>1887401357</v>
      </c>
      <c r="E11" s="81">
        <v>164632610</v>
      </c>
      <c r="F11" s="83">
        <f t="shared" si="0"/>
        <v>2052033967</v>
      </c>
      <c r="G11" s="80">
        <v>1887401357</v>
      </c>
      <c r="H11" s="81">
        <v>164632610</v>
      </c>
      <c r="I11" s="83">
        <f t="shared" si="1"/>
        <v>2052033967</v>
      </c>
      <c r="J11" s="80">
        <v>482816612</v>
      </c>
      <c r="K11" s="81">
        <v>574959</v>
      </c>
      <c r="L11" s="81">
        <f t="shared" si="2"/>
        <v>483391571</v>
      </c>
      <c r="M11" s="40">
        <f t="shared" si="3"/>
        <v>0.23556704166388684</v>
      </c>
      <c r="N11" s="108">
        <v>424556545</v>
      </c>
      <c r="O11" s="109">
        <v>7241356</v>
      </c>
      <c r="P11" s="110">
        <f t="shared" si="4"/>
        <v>431797901</v>
      </c>
      <c r="Q11" s="40">
        <f t="shared" si="5"/>
        <v>0.21042434381886624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907373157</v>
      </c>
      <c r="AA11" s="81">
        <f t="shared" si="11"/>
        <v>7816315</v>
      </c>
      <c r="AB11" s="81">
        <f t="shared" si="12"/>
        <v>915189472</v>
      </c>
      <c r="AC11" s="40">
        <f t="shared" si="13"/>
        <v>0.4459913854827531</v>
      </c>
      <c r="AD11" s="80">
        <v>367894022</v>
      </c>
      <c r="AE11" s="81">
        <v>1979337</v>
      </c>
      <c r="AF11" s="81">
        <f t="shared" si="14"/>
        <v>369873359</v>
      </c>
      <c r="AG11" s="40">
        <f t="shared" si="15"/>
        <v>0.44982736325568257</v>
      </c>
      <c r="AH11" s="40">
        <f t="shared" si="16"/>
        <v>0.16742093068671116</v>
      </c>
      <c r="AI11" s="12">
        <v>1745132829</v>
      </c>
      <c r="AJ11" s="12">
        <v>1745132829</v>
      </c>
      <c r="AK11" s="12">
        <v>785008499</v>
      </c>
      <c r="AL11" s="12"/>
    </row>
    <row r="12" spans="1:38" s="13" customFormat="1" ht="12.75">
      <c r="A12" s="29"/>
      <c r="B12" s="38" t="s">
        <v>62</v>
      </c>
      <c r="C12" s="39" t="s">
        <v>63</v>
      </c>
      <c r="D12" s="80">
        <v>4522526527</v>
      </c>
      <c r="E12" s="81">
        <v>326103788</v>
      </c>
      <c r="F12" s="83">
        <f t="shared" si="0"/>
        <v>4848630315</v>
      </c>
      <c r="G12" s="80">
        <v>4522526528</v>
      </c>
      <c r="H12" s="81">
        <v>335203789</v>
      </c>
      <c r="I12" s="83">
        <f t="shared" si="1"/>
        <v>4857730317</v>
      </c>
      <c r="J12" s="80">
        <v>1305832036</v>
      </c>
      <c r="K12" s="81">
        <v>46945179</v>
      </c>
      <c r="L12" s="81">
        <f t="shared" si="2"/>
        <v>1352777215</v>
      </c>
      <c r="M12" s="40">
        <f t="shared" si="3"/>
        <v>0.27900192984706856</v>
      </c>
      <c r="N12" s="108">
        <v>1169631611</v>
      </c>
      <c r="O12" s="109">
        <v>44174867</v>
      </c>
      <c r="P12" s="110">
        <f t="shared" si="4"/>
        <v>1213806478</v>
      </c>
      <c r="Q12" s="40">
        <f t="shared" si="5"/>
        <v>0.2503400752672149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2475463647</v>
      </c>
      <c r="AA12" s="81">
        <f t="shared" si="11"/>
        <v>91120046</v>
      </c>
      <c r="AB12" s="81">
        <f t="shared" si="12"/>
        <v>2566583693</v>
      </c>
      <c r="AC12" s="40">
        <f t="shared" si="13"/>
        <v>0.5293420051142835</v>
      </c>
      <c r="AD12" s="80">
        <v>1006887205</v>
      </c>
      <c r="AE12" s="81">
        <v>10039979</v>
      </c>
      <c r="AF12" s="81">
        <f t="shared" si="14"/>
        <v>1016927184</v>
      </c>
      <c r="AG12" s="40">
        <f t="shared" si="15"/>
        <v>0.44712543435666713</v>
      </c>
      <c r="AH12" s="40">
        <f t="shared" si="16"/>
        <v>0.19360215470452014</v>
      </c>
      <c r="AI12" s="12">
        <v>4887945865</v>
      </c>
      <c r="AJ12" s="12">
        <v>4657129400</v>
      </c>
      <c r="AK12" s="12">
        <v>2185524918</v>
      </c>
      <c r="AL12" s="12"/>
    </row>
    <row r="13" spans="1:38" s="13" customFormat="1" ht="12.75">
      <c r="A13" s="29"/>
      <c r="B13" s="38" t="s">
        <v>64</v>
      </c>
      <c r="C13" s="39" t="s">
        <v>65</v>
      </c>
      <c r="D13" s="80">
        <v>1423857073</v>
      </c>
      <c r="E13" s="81">
        <v>251023959</v>
      </c>
      <c r="F13" s="83">
        <f t="shared" si="0"/>
        <v>1674881032</v>
      </c>
      <c r="G13" s="80">
        <v>1423857073</v>
      </c>
      <c r="H13" s="81">
        <v>251023959</v>
      </c>
      <c r="I13" s="83">
        <f t="shared" si="1"/>
        <v>1674881032</v>
      </c>
      <c r="J13" s="80">
        <v>392545606</v>
      </c>
      <c r="K13" s="81">
        <v>17273910</v>
      </c>
      <c r="L13" s="81">
        <f t="shared" si="2"/>
        <v>409819516</v>
      </c>
      <c r="M13" s="40">
        <f t="shared" si="3"/>
        <v>0.24468574673069676</v>
      </c>
      <c r="N13" s="108">
        <v>240441966</v>
      </c>
      <c r="O13" s="109">
        <v>39845765</v>
      </c>
      <c r="P13" s="110">
        <f t="shared" si="4"/>
        <v>280287731</v>
      </c>
      <c r="Q13" s="40">
        <f t="shared" si="5"/>
        <v>0.1673478447990448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632987572</v>
      </c>
      <c r="AA13" s="81">
        <f t="shared" si="11"/>
        <v>57119675</v>
      </c>
      <c r="AB13" s="81">
        <f t="shared" si="12"/>
        <v>690107247</v>
      </c>
      <c r="AC13" s="40">
        <f t="shared" si="13"/>
        <v>0.41203359152974156</v>
      </c>
      <c r="AD13" s="80">
        <v>254287636</v>
      </c>
      <c r="AE13" s="81">
        <v>20863737</v>
      </c>
      <c r="AF13" s="81">
        <f t="shared" si="14"/>
        <v>275151373</v>
      </c>
      <c r="AG13" s="40">
        <f t="shared" si="15"/>
        <v>0.5032139658849103</v>
      </c>
      <c r="AH13" s="40">
        <f t="shared" si="16"/>
        <v>0.01866739004060869</v>
      </c>
      <c r="AI13" s="12">
        <v>1352633057</v>
      </c>
      <c r="AJ13" s="12">
        <v>1396471046</v>
      </c>
      <c r="AK13" s="12">
        <v>680663845</v>
      </c>
      <c r="AL13" s="12"/>
    </row>
    <row r="14" spans="1:38" s="13" customFormat="1" ht="12.75">
      <c r="A14" s="29"/>
      <c r="B14" s="38" t="s">
        <v>66</v>
      </c>
      <c r="C14" s="39" t="s">
        <v>67</v>
      </c>
      <c r="D14" s="80">
        <v>1594516756</v>
      </c>
      <c r="E14" s="81">
        <v>254288095</v>
      </c>
      <c r="F14" s="83">
        <f t="shared" si="0"/>
        <v>1848804851</v>
      </c>
      <c r="G14" s="80">
        <v>1594516756</v>
      </c>
      <c r="H14" s="81">
        <v>254288095</v>
      </c>
      <c r="I14" s="83">
        <f t="shared" si="1"/>
        <v>1848804851</v>
      </c>
      <c r="J14" s="80">
        <v>401099782</v>
      </c>
      <c r="K14" s="81">
        <v>39705844</v>
      </c>
      <c r="L14" s="81">
        <f t="shared" si="2"/>
        <v>440805626</v>
      </c>
      <c r="M14" s="40">
        <f t="shared" si="3"/>
        <v>0.23842734172921098</v>
      </c>
      <c r="N14" s="108">
        <v>379464256</v>
      </c>
      <c r="O14" s="109">
        <v>69314829</v>
      </c>
      <c r="P14" s="110">
        <f t="shared" si="4"/>
        <v>448779085</v>
      </c>
      <c r="Q14" s="40">
        <f t="shared" si="5"/>
        <v>0.24274010572682125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780564038</v>
      </c>
      <c r="AA14" s="81">
        <f t="shared" si="11"/>
        <v>109020673</v>
      </c>
      <c r="AB14" s="81">
        <f t="shared" si="12"/>
        <v>889584711</v>
      </c>
      <c r="AC14" s="40">
        <f t="shared" si="13"/>
        <v>0.48116744745603224</v>
      </c>
      <c r="AD14" s="80">
        <v>350163348</v>
      </c>
      <c r="AE14" s="81">
        <v>17961138</v>
      </c>
      <c r="AF14" s="81">
        <f t="shared" si="14"/>
        <v>368124486</v>
      </c>
      <c r="AG14" s="40">
        <f t="shared" si="15"/>
        <v>0.43539959301327785</v>
      </c>
      <c r="AH14" s="40">
        <f t="shared" si="16"/>
        <v>0.21909599080567554</v>
      </c>
      <c r="AI14" s="12">
        <v>1702631959</v>
      </c>
      <c r="AJ14" s="12">
        <v>1577323178</v>
      </c>
      <c r="AK14" s="12">
        <v>741325262</v>
      </c>
      <c r="AL14" s="12"/>
    </row>
    <row r="15" spans="1:38" s="13" customFormat="1" ht="12.75">
      <c r="A15" s="29"/>
      <c r="B15" s="38" t="s">
        <v>68</v>
      </c>
      <c r="C15" s="39" t="s">
        <v>69</v>
      </c>
      <c r="D15" s="80">
        <v>1219454402</v>
      </c>
      <c r="E15" s="81">
        <v>221956000</v>
      </c>
      <c r="F15" s="83">
        <f t="shared" si="0"/>
        <v>1441410402</v>
      </c>
      <c r="G15" s="80">
        <v>1219454402</v>
      </c>
      <c r="H15" s="81">
        <v>221956000</v>
      </c>
      <c r="I15" s="83">
        <f t="shared" si="1"/>
        <v>1441410402</v>
      </c>
      <c r="J15" s="80">
        <v>302877302</v>
      </c>
      <c r="K15" s="81">
        <v>31596987</v>
      </c>
      <c r="L15" s="81">
        <f t="shared" si="2"/>
        <v>334474289</v>
      </c>
      <c r="M15" s="40">
        <f t="shared" si="3"/>
        <v>0.2320465347939122</v>
      </c>
      <c r="N15" s="108">
        <v>262280944</v>
      </c>
      <c r="O15" s="109">
        <v>41144507</v>
      </c>
      <c r="P15" s="110">
        <f t="shared" si="4"/>
        <v>303425451</v>
      </c>
      <c r="Q15" s="40">
        <f t="shared" si="5"/>
        <v>0.21050593958458197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565158246</v>
      </c>
      <c r="AA15" s="81">
        <f t="shared" si="11"/>
        <v>72741494</v>
      </c>
      <c r="AB15" s="81">
        <f t="shared" si="12"/>
        <v>637899740</v>
      </c>
      <c r="AC15" s="40">
        <f t="shared" si="13"/>
        <v>0.4425524743784942</v>
      </c>
      <c r="AD15" s="80">
        <v>211689911</v>
      </c>
      <c r="AE15" s="81">
        <v>49477335</v>
      </c>
      <c r="AF15" s="81">
        <f t="shared" si="14"/>
        <v>261167246</v>
      </c>
      <c r="AG15" s="40">
        <f t="shared" si="15"/>
        <v>0.5227182890907951</v>
      </c>
      <c r="AH15" s="40">
        <f t="shared" si="16"/>
        <v>0.16180514841436122</v>
      </c>
      <c r="AI15" s="12">
        <v>1376755700</v>
      </c>
      <c r="AJ15" s="12">
        <v>1320265935</v>
      </c>
      <c r="AK15" s="12">
        <v>719655384</v>
      </c>
      <c r="AL15" s="12"/>
    </row>
    <row r="16" spans="1:38" s="13" customFormat="1" ht="12.75">
      <c r="A16" s="29"/>
      <c r="B16" s="38" t="s">
        <v>70</v>
      </c>
      <c r="C16" s="39" t="s">
        <v>71</v>
      </c>
      <c r="D16" s="80">
        <v>1880188367</v>
      </c>
      <c r="E16" s="81">
        <v>212482000</v>
      </c>
      <c r="F16" s="83">
        <f t="shared" si="0"/>
        <v>2092670367</v>
      </c>
      <c r="G16" s="80">
        <v>1880188367</v>
      </c>
      <c r="H16" s="81">
        <v>212482000</v>
      </c>
      <c r="I16" s="83">
        <f t="shared" si="1"/>
        <v>2092670367</v>
      </c>
      <c r="J16" s="80">
        <v>607827097</v>
      </c>
      <c r="K16" s="81">
        <v>46359440</v>
      </c>
      <c r="L16" s="81">
        <f t="shared" si="2"/>
        <v>654186537</v>
      </c>
      <c r="M16" s="40">
        <f t="shared" si="3"/>
        <v>0.31260849645318267</v>
      </c>
      <c r="N16" s="108">
        <v>562891276</v>
      </c>
      <c r="O16" s="109">
        <v>49836969</v>
      </c>
      <c r="P16" s="110">
        <f t="shared" si="4"/>
        <v>612728245</v>
      </c>
      <c r="Q16" s="40">
        <f t="shared" si="5"/>
        <v>0.29279730561597805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1170718373</v>
      </c>
      <c r="AA16" s="81">
        <f t="shared" si="11"/>
        <v>96196409</v>
      </c>
      <c r="AB16" s="81">
        <f t="shared" si="12"/>
        <v>1266914782</v>
      </c>
      <c r="AC16" s="40">
        <f t="shared" si="13"/>
        <v>0.6054058020691607</v>
      </c>
      <c r="AD16" s="80">
        <v>569278018</v>
      </c>
      <c r="AE16" s="81">
        <v>35415236</v>
      </c>
      <c r="AF16" s="81">
        <f t="shared" si="14"/>
        <v>604693254</v>
      </c>
      <c r="AG16" s="40">
        <f t="shared" si="15"/>
        <v>0.6907348001975641</v>
      </c>
      <c r="AH16" s="40">
        <f t="shared" si="16"/>
        <v>0.013287713972082837</v>
      </c>
      <c r="AI16" s="12">
        <v>1864035182</v>
      </c>
      <c r="AJ16" s="12">
        <v>1863944571</v>
      </c>
      <c r="AK16" s="12">
        <v>1287553969</v>
      </c>
      <c r="AL16" s="12"/>
    </row>
    <row r="17" spans="1:38" s="13" customFormat="1" ht="12.75">
      <c r="A17" s="29"/>
      <c r="B17" s="38" t="s">
        <v>72</v>
      </c>
      <c r="C17" s="39" t="s">
        <v>73</v>
      </c>
      <c r="D17" s="80">
        <v>2006268003</v>
      </c>
      <c r="E17" s="81">
        <v>575919271</v>
      </c>
      <c r="F17" s="83">
        <f t="shared" si="0"/>
        <v>2582187274</v>
      </c>
      <c r="G17" s="80">
        <v>2006268003</v>
      </c>
      <c r="H17" s="81">
        <v>575919271</v>
      </c>
      <c r="I17" s="83">
        <f t="shared" si="1"/>
        <v>2582187274</v>
      </c>
      <c r="J17" s="80">
        <v>464062892</v>
      </c>
      <c r="K17" s="81">
        <v>28081360</v>
      </c>
      <c r="L17" s="81">
        <f t="shared" si="2"/>
        <v>492144252</v>
      </c>
      <c r="M17" s="40">
        <f t="shared" si="3"/>
        <v>0.19059200583760602</v>
      </c>
      <c r="N17" s="108">
        <v>544452308</v>
      </c>
      <c r="O17" s="109">
        <v>81012361</v>
      </c>
      <c r="P17" s="110">
        <f t="shared" si="4"/>
        <v>625464669</v>
      </c>
      <c r="Q17" s="40">
        <f t="shared" si="5"/>
        <v>0.24222281447120167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1008515200</v>
      </c>
      <c r="AA17" s="81">
        <f t="shared" si="11"/>
        <v>109093721</v>
      </c>
      <c r="AB17" s="81">
        <f t="shared" si="12"/>
        <v>1117608921</v>
      </c>
      <c r="AC17" s="40">
        <f t="shared" si="13"/>
        <v>0.4328148203088077</v>
      </c>
      <c r="AD17" s="80">
        <v>454888648</v>
      </c>
      <c r="AE17" s="81">
        <v>77237026</v>
      </c>
      <c r="AF17" s="81">
        <f t="shared" si="14"/>
        <v>532125674</v>
      </c>
      <c r="AG17" s="40">
        <f t="shared" si="15"/>
        <v>0.41295062917842684</v>
      </c>
      <c r="AH17" s="40">
        <f t="shared" si="16"/>
        <v>0.17540780225537467</v>
      </c>
      <c r="AI17" s="12">
        <v>2300857417</v>
      </c>
      <c r="AJ17" s="12">
        <v>2340041781</v>
      </c>
      <c r="AK17" s="12">
        <v>950140518</v>
      </c>
      <c r="AL17" s="12"/>
    </row>
    <row r="18" spans="1:38" s="13" customFormat="1" ht="12.75">
      <c r="A18" s="29"/>
      <c r="B18" s="38" t="s">
        <v>74</v>
      </c>
      <c r="C18" s="39" t="s">
        <v>75</v>
      </c>
      <c r="D18" s="80">
        <v>1964781604</v>
      </c>
      <c r="E18" s="81">
        <v>220581836</v>
      </c>
      <c r="F18" s="83">
        <f t="shared" si="0"/>
        <v>2185363440</v>
      </c>
      <c r="G18" s="80">
        <v>1964781604</v>
      </c>
      <c r="H18" s="81">
        <v>220581836</v>
      </c>
      <c r="I18" s="83">
        <f t="shared" si="1"/>
        <v>2185363440</v>
      </c>
      <c r="J18" s="80">
        <v>502535357</v>
      </c>
      <c r="K18" s="81">
        <v>24306552</v>
      </c>
      <c r="L18" s="81">
        <f t="shared" si="2"/>
        <v>526841909</v>
      </c>
      <c r="M18" s="40">
        <f t="shared" si="3"/>
        <v>0.24107747908512644</v>
      </c>
      <c r="N18" s="108">
        <v>504392092</v>
      </c>
      <c r="O18" s="109">
        <v>67119266</v>
      </c>
      <c r="P18" s="110">
        <f t="shared" si="4"/>
        <v>571511358</v>
      </c>
      <c r="Q18" s="40">
        <f t="shared" si="5"/>
        <v>0.26151776292185064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1006927449</v>
      </c>
      <c r="AA18" s="81">
        <f t="shared" si="11"/>
        <v>91425818</v>
      </c>
      <c r="AB18" s="81">
        <f t="shared" si="12"/>
        <v>1098353267</v>
      </c>
      <c r="AC18" s="40">
        <f t="shared" si="13"/>
        <v>0.5025952420069771</v>
      </c>
      <c r="AD18" s="80">
        <v>444615418</v>
      </c>
      <c r="AE18" s="81">
        <v>34569471</v>
      </c>
      <c r="AF18" s="81">
        <f t="shared" si="14"/>
        <v>479184889</v>
      </c>
      <c r="AG18" s="40">
        <f t="shared" si="15"/>
        <v>0.43393830889942897</v>
      </c>
      <c r="AH18" s="40">
        <f t="shared" si="16"/>
        <v>0.19267399936728813</v>
      </c>
      <c r="AI18" s="12">
        <v>2265485049</v>
      </c>
      <c r="AJ18" s="12">
        <v>2186748084</v>
      </c>
      <c r="AK18" s="12">
        <v>983080751</v>
      </c>
      <c r="AL18" s="12"/>
    </row>
    <row r="19" spans="1:38" s="13" customFormat="1" ht="12.75">
      <c r="A19" s="29"/>
      <c r="B19" s="38" t="s">
        <v>76</v>
      </c>
      <c r="C19" s="39" t="s">
        <v>77</v>
      </c>
      <c r="D19" s="80">
        <v>3674642363</v>
      </c>
      <c r="E19" s="81">
        <v>443157508</v>
      </c>
      <c r="F19" s="83">
        <f t="shared" si="0"/>
        <v>4117799871</v>
      </c>
      <c r="G19" s="80">
        <v>3674642363</v>
      </c>
      <c r="H19" s="81">
        <v>443157508</v>
      </c>
      <c r="I19" s="83">
        <f t="shared" si="1"/>
        <v>4117799871</v>
      </c>
      <c r="J19" s="80">
        <v>930415074</v>
      </c>
      <c r="K19" s="81">
        <v>29279690</v>
      </c>
      <c r="L19" s="81">
        <f t="shared" si="2"/>
        <v>959694764</v>
      </c>
      <c r="M19" s="40">
        <f t="shared" si="3"/>
        <v>0.23306007918421248</v>
      </c>
      <c r="N19" s="108">
        <v>859980501</v>
      </c>
      <c r="O19" s="109">
        <v>48785596</v>
      </c>
      <c r="P19" s="110">
        <f t="shared" si="4"/>
        <v>908766097</v>
      </c>
      <c r="Q19" s="40">
        <f t="shared" si="5"/>
        <v>0.22069214761991526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1790395575</v>
      </c>
      <c r="AA19" s="81">
        <f t="shared" si="11"/>
        <v>78065286</v>
      </c>
      <c r="AB19" s="81">
        <f t="shared" si="12"/>
        <v>1868460861</v>
      </c>
      <c r="AC19" s="40">
        <f t="shared" si="13"/>
        <v>0.45375222680412775</v>
      </c>
      <c r="AD19" s="80">
        <v>847479781</v>
      </c>
      <c r="AE19" s="81">
        <v>36709583</v>
      </c>
      <c r="AF19" s="81">
        <f t="shared" si="14"/>
        <v>884189364</v>
      </c>
      <c r="AG19" s="40">
        <f t="shared" si="15"/>
        <v>0.5032252441268308</v>
      </c>
      <c r="AH19" s="40">
        <f t="shared" si="16"/>
        <v>0.027795779954665978</v>
      </c>
      <c r="AI19" s="12">
        <v>3447818076</v>
      </c>
      <c r="AJ19" s="12">
        <v>3457291863</v>
      </c>
      <c r="AK19" s="12">
        <v>1735029093</v>
      </c>
      <c r="AL19" s="12"/>
    </row>
    <row r="20" spans="1:38" s="13" customFormat="1" ht="12.75">
      <c r="A20" s="29"/>
      <c r="B20" s="38" t="s">
        <v>78</v>
      </c>
      <c r="C20" s="39" t="s">
        <v>79</v>
      </c>
      <c r="D20" s="80">
        <v>1414350000</v>
      </c>
      <c r="E20" s="81">
        <v>409228521</v>
      </c>
      <c r="F20" s="83">
        <f t="shared" si="0"/>
        <v>1823578521</v>
      </c>
      <c r="G20" s="80">
        <v>1414350000</v>
      </c>
      <c r="H20" s="81">
        <v>409228521</v>
      </c>
      <c r="I20" s="83">
        <f t="shared" si="1"/>
        <v>1823578521</v>
      </c>
      <c r="J20" s="80">
        <v>368327721</v>
      </c>
      <c r="K20" s="81">
        <v>50222382</v>
      </c>
      <c r="L20" s="81">
        <f t="shared" si="2"/>
        <v>418550103</v>
      </c>
      <c r="M20" s="40">
        <f t="shared" si="3"/>
        <v>0.22952129463033963</v>
      </c>
      <c r="N20" s="108">
        <v>361882922</v>
      </c>
      <c r="O20" s="109">
        <v>95834764</v>
      </c>
      <c r="P20" s="110">
        <f t="shared" si="4"/>
        <v>457717686</v>
      </c>
      <c r="Q20" s="40">
        <f t="shared" si="5"/>
        <v>0.2509997133268494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730210643</v>
      </c>
      <c r="AA20" s="81">
        <f t="shared" si="11"/>
        <v>146057146</v>
      </c>
      <c r="AB20" s="81">
        <f t="shared" si="12"/>
        <v>876267789</v>
      </c>
      <c r="AC20" s="40">
        <f t="shared" si="13"/>
        <v>0.48052100795718905</v>
      </c>
      <c r="AD20" s="80">
        <v>360461446</v>
      </c>
      <c r="AE20" s="81">
        <v>49626334</v>
      </c>
      <c r="AF20" s="81">
        <f t="shared" si="14"/>
        <v>410087780</v>
      </c>
      <c r="AG20" s="40">
        <f t="shared" si="15"/>
        <v>0.4672211780391835</v>
      </c>
      <c r="AH20" s="40">
        <f t="shared" si="16"/>
        <v>0.11614563594165128</v>
      </c>
      <c r="AI20" s="12">
        <v>1744390313</v>
      </c>
      <c r="AJ20" s="12">
        <v>1750699497</v>
      </c>
      <c r="AK20" s="12">
        <v>815016097</v>
      </c>
      <c r="AL20" s="12"/>
    </row>
    <row r="21" spans="1:38" s="13" customFormat="1" ht="12.75">
      <c r="A21" s="29"/>
      <c r="B21" s="38" t="s">
        <v>80</v>
      </c>
      <c r="C21" s="39" t="s">
        <v>81</v>
      </c>
      <c r="D21" s="80">
        <v>2448740000</v>
      </c>
      <c r="E21" s="81">
        <v>504007000</v>
      </c>
      <c r="F21" s="83">
        <f t="shared" si="0"/>
        <v>2952747000</v>
      </c>
      <c r="G21" s="80">
        <v>2448740000</v>
      </c>
      <c r="H21" s="81">
        <v>504007000</v>
      </c>
      <c r="I21" s="83">
        <f t="shared" si="1"/>
        <v>2952747000</v>
      </c>
      <c r="J21" s="80">
        <v>670144870</v>
      </c>
      <c r="K21" s="81">
        <v>44840254</v>
      </c>
      <c r="L21" s="81">
        <f t="shared" si="2"/>
        <v>714985124</v>
      </c>
      <c r="M21" s="40">
        <f t="shared" si="3"/>
        <v>0.24214235896268796</v>
      </c>
      <c r="N21" s="108">
        <v>634871767</v>
      </c>
      <c r="O21" s="109">
        <v>118012203</v>
      </c>
      <c r="P21" s="110">
        <f t="shared" si="4"/>
        <v>752883970</v>
      </c>
      <c r="Q21" s="40">
        <f t="shared" si="5"/>
        <v>0.2549774735187268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1305016637</v>
      </c>
      <c r="AA21" s="81">
        <f t="shared" si="11"/>
        <v>162852457</v>
      </c>
      <c r="AB21" s="81">
        <f t="shared" si="12"/>
        <v>1467869094</v>
      </c>
      <c r="AC21" s="40">
        <f t="shared" si="13"/>
        <v>0.4971198324814148</v>
      </c>
      <c r="AD21" s="80">
        <v>524990813</v>
      </c>
      <c r="AE21" s="81">
        <v>93008260</v>
      </c>
      <c r="AF21" s="81">
        <f t="shared" si="14"/>
        <v>617999073</v>
      </c>
      <c r="AG21" s="40">
        <f t="shared" si="15"/>
        <v>0.4834819221493101</v>
      </c>
      <c r="AH21" s="40">
        <f t="shared" si="16"/>
        <v>0.2182606785237038</v>
      </c>
      <c r="AI21" s="12">
        <v>2640773000</v>
      </c>
      <c r="AJ21" s="12">
        <v>2640773000</v>
      </c>
      <c r="AK21" s="12">
        <v>1276766006</v>
      </c>
      <c r="AL21" s="12"/>
    </row>
    <row r="22" spans="1:38" s="13" customFormat="1" ht="12.75">
      <c r="A22" s="29"/>
      <c r="B22" s="38" t="s">
        <v>82</v>
      </c>
      <c r="C22" s="39" t="s">
        <v>83</v>
      </c>
      <c r="D22" s="80">
        <v>2795592927</v>
      </c>
      <c r="E22" s="81">
        <v>1363578974</v>
      </c>
      <c r="F22" s="83">
        <f t="shared" si="0"/>
        <v>4159171901</v>
      </c>
      <c r="G22" s="80">
        <v>2795592927</v>
      </c>
      <c r="H22" s="81">
        <v>1363578974</v>
      </c>
      <c r="I22" s="83">
        <f t="shared" si="1"/>
        <v>4159171901</v>
      </c>
      <c r="J22" s="80">
        <v>759561340</v>
      </c>
      <c r="K22" s="81">
        <v>186314506</v>
      </c>
      <c r="L22" s="81">
        <f t="shared" si="2"/>
        <v>945875846</v>
      </c>
      <c r="M22" s="40">
        <f t="shared" si="3"/>
        <v>0.22741927203647935</v>
      </c>
      <c r="N22" s="108">
        <v>613292709</v>
      </c>
      <c r="O22" s="109">
        <v>296165871</v>
      </c>
      <c r="P22" s="110">
        <f t="shared" si="4"/>
        <v>909458580</v>
      </c>
      <c r="Q22" s="40">
        <f t="shared" si="5"/>
        <v>0.2186633785877753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1372854049</v>
      </c>
      <c r="AA22" s="81">
        <f t="shared" si="11"/>
        <v>482480377</v>
      </c>
      <c r="AB22" s="81">
        <f t="shared" si="12"/>
        <v>1855334426</v>
      </c>
      <c r="AC22" s="40">
        <f t="shared" si="13"/>
        <v>0.4460826506242546</v>
      </c>
      <c r="AD22" s="80">
        <v>583225589</v>
      </c>
      <c r="AE22" s="81">
        <v>136404135</v>
      </c>
      <c r="AF22" s="81">
        <f t="shared" si="14"/>
        <v>719629724</v>
      </c>
      <c r="AG22" s="40">
        <f t="shared" si="15"/>
        <v>0.38158209190480985</v>
      </c>
      <c r="AH22" s="40">
        <f t="shared" si="16"/>
        <v>0.2637868471369591</v>
      </c>
      <c r="AI22" s="12">
        <v>3574545842</v>
      </c>
      <c r="AJ22" s="12">
        <v>3635521957</v>
      </c>
      <c r="AK22" s="12">
        <v>1363982680</v>
      </c>
      <c r="AL22" s="12"/>
    </row>
    <row r="23" spans="1:38" s="13" customFormat="1" ht="12.75">
      <c r="A23" s="29"/>
      <c r="B23" s="38" t="s">
        <v>84</v>
      </c>
      <c r="C23" s="39" t="s">
        <v>85</v>
      </c>
      <c r="D23" s="80">
        <v>1606485937</v>
      </c>
      <c r="E23" s="81">
        <v>238867113</v>
      </c>
      <c r="F23" s="83">
        <f t="shared" si="0"/>
        <v>1845353050</v>
      </c>
      <c r="G23" s="80">
        <v>1606485937</v>
      </c>
      <c r="H23" s="81">
        <v>238867113</v>
      </c>
      <c r="I23" s="83">
        <f t="shared" si="1"/>
        <v>1845353050</v>
      </c>
      <c r="J23" s="80">
        <v>852785064</v>
      </c>
      <c r="K23" s="81">
        <v>26658389</v>
      </c>
      <c r="L23" s="81">
        <f t="shared" si="2"/>
        <v>879443453</v>
      </c>
      <c r="M23" s="40">
        <f t="shared" si="3"/>
        <v>0.47657192373025853</v>
      </c>
      <c r="N23" s="108">
        <v>170777186</v>
      </c>
      <c r="O23" s="109">
        <v>46158445</v>
      </c>
      <c r="P23" s="110">
        <f t="shared" si="4"/>
        <v>216935631</v>
      </c>
      <c r="Q23" s="40">
        <f t="shared" si="5"/>
        <v>0.11755779253189519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1023562250</v>
      </c>
      <c r="AA23" s="81">
        <f t="shared" si="11"/>
        <v>72816834</v>
      </c>
      <c r="AB23" s="81">
        <f t="shared" si="12"/>
        <v>1096379084</v>
      </c>
      <c r="AC23" s="40">
        <f t="shared" si="13"/>
        <v>0.5941297162621537</v>
      </c>
      <c r="AD23" s="80">
        <v>302161801</v>
      </c>
      <c r="AE23" s="81">
        <v>77365546</v>
      </c>
      <c r="AF23" s="81">
        <f t="shared" si="14"/>
        <v>379527347</v>
      </c>
      <c r="AG23" s="40">
        <f t="shared" si="15"/>
        <v>0.48396045580843017</v>
      </c>
      <c r="AH23" s="40">
        <f t="shared" si="16"/>
        <v>-0.42840579812026036</v>
      </c>
      <c r="AI23" s="12">
        <v>1819823472</v>
      </c>
      <c r="AJ23" s="12">
        <v>1854421100</v>
      </c>
      <c r="AK23" s="12">
        <v>880722597</v>
      </c>
      <c r="AL23" s="12"/>
    </row>
    <row r="24" spans="1:38" s="13" customFormat="1" ht="12.75">
      <c r="A24" s="29"/>
      <c r="B24" s="38" t="s">
        <v>86</v>
      </c>
      <c r="C24" s="39" t="s">
        <v>87</v>
      </c>
      <c r="D24" s="80">
        <v>1086689433</v>
      </c>
      <c r="E24" s="81">
        <v>200065525</v>
      </c>
      <c r="F24" s="83">
        <f t="shared" si="0"/>
        <v>1286754958</v>
      </c>
      <c r="G24" s="80">
        <v>1090387325</v>
      </c>
      <c r="H24" s="81">
        <v>212150254</v>
      </c>
      <c r="I24" s="83">
        <f t="shared" si="1"/>
        <v>1302537579</v>
      </c>
      <c r="J24" s="80">
        <v>483215370</v>
      </c>
      <c r="K24" s="81">
        <v>10235709</v>
      </c>
      <c r="L24" s="81">
        <f t="shared" si="2"/>
        <v>493451079</v>
      </c>
      <c r="M24" s="40">
        <f t="shared" si="3"/>
        <v>0.3834848864829476</v>
      </c>
      <c r="N24" s="108">
        <v>170366551</v>
      </c>
      <c r="O24" s="109">
        <v>24566288</v>
      </c>
      <c r="P24" s="110">
        <f t="shared" si="4"/>
        <v>194932839</v>
      </c>
      <c r="Q24" s="40">
        <f t="shared" si="5"/>
        <v>0.15149181107721055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653581921</v>
      </c>
      <c r="AA24" s="81">
        <f t="shared" si="11"/>
        <v>34801997</v>
      </c>
      <c r="AB24" s="81">
        <f t="shared" si="12"/>
        <v>688383918</v>
      </c>
      <c r="AC24" s="40">
        <f t="shared" si="13"/>
        <v>0.5349766975601582</v>
      </c>
      <c r="AD24" s="80">
        <v>152611648</v>
      </c>
      <c r="AE24" s="81">
        <v>23765244</v>
      </c>
      <c r="AF24" s="81">
        <f t="shared" si="14"/>
        <v>176376892</v>
      </c>
      <c r="AG24" s="40">
        <f t="shared" si="15"/>
        <v>0.5642751799014799</v>
      </c>
      <c r="AH24" s="40">
        <f t="shared" si="16"/>
        <v>0.10520622508758115</v>
      </c>
      <c r="AI24" s="12">
        <v>1120848617</v>
      </c>
      <c r="AJ24" s="12">
        <v>1166935543</v>
      </c>
      <c r="AK24" s="12">
        <v>632467055</v>
      </c>
      <c r="AL24" s="12"/>
    </row>
    <row r="25" spans="1:38" s="13" customFormat="1" ht="12.75">
      <c r="A25" s="29"/>
      <c r="B25" s="38" t="s">
        <v>88</v>
      </c>
      <c r="C25" s="39" t="s">
        <v>89</v>
      </c>
      <c r="D25" s="80">
        <v>1197861748</v>
      </c>
      <c r="E25" s="81">
        <v>269475860</v>
      </c>
      <c r="F25" s="83">
        <f t="shared" si="0"/>
        <v>1467337608</v>
      </c>
      <c r="G25" s="80">
        <v>1259284252</v>
      </c>
      <c r="H25" s="81">
        <v>339062709</v>
      </c>
      <c r="I25" s="83">
        <f t="shared" si="1"/>
        <v>1598346961</v>
      </c>
      <c r="J25" s="80">
        <v>303082156</v>
      </c>
      <c r="K25" s="81">
        <v>16134037</v>
      </c>
      <c r="L25" s="81">
        <f t="shared" si="2"/>
        <v>319216193</v>
      </c>
      <c r="M25" s="40">
        <f t="shared" si="3"/>
        <v>0.2175478848627725</v>
      </c>
      <c r="N25" s="108">
        <v>303687511</v>
      </c>
      <c r="O25" s="109">
        <v>50517230</v>
      </c>
      <c r="P25" s="110">
        <f t="shared" si="4"/>
        <v>354204741</v>
      </c>
      <c r="Q25" s="40">
        <f t="shared" si="5"/>
        <v>0.24139280494744875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606769667</v>
      </c>
      <c r="AA25" s="81">
        <f t="shared" si="11"/>
        <v>66651267</v>
      </c>
      <c r="AB25" s="81">
        <f t="shared" si="12"/>
        <v>673420934</v>
      </c>
      <c r="AC25" s="40">
        <f t="shared" si="13"/>
        <v>0.45894068981022124</v>
      </c>
      <c r="AD25" s="80">
        <v>258218019</v>
      </c>
      <c r="AE25" s="81">
        <v>59385799</v>
      </c>
      <c r="AF25" s="81">
        <f t="shared" si="14"/>
        <v>317603818</v>
      </c>
      <c r="AG25" s="40">
        <f t="shared" si="15"/>
        <v>0.512368045238736</v>
      </c>
      <c r="AH25" s="40">
        <f t="shared" si="16"/>
        <v>0.11524081552445309</v>
      </c>
      <c r="AI25" s="12">
        <v>1235407108</v>
      </c>
      <c r="AJ25" s="12">
        <v>1347929638</v>
      </c>
      <c r="AK25" s="12">
        <v>632983125</v>
      </c>
      <c r="AL25" s="12"/>
    </row>
    <row r="26" spans="1:38" s="13" customFormat="1" ht="12.75">
      <c r="A26" s="29"/>
      <c r="B26" s="38" t="s">
        <v>90</v>
      </c>
      <c r="C26" s="39" t="s">
        <v>91</v>
      </c>
      <c r="D26" s="80">
        <v>960954157</v>
      </c>
      <c r="E26" s="81">
        <v>126144997</v>
      </c>
      <c r="F26" s="83">
        <f t="shared" si="0"/>
        <v>1087099154</v>
      </c>
      <c r="G26" s="80">
        <v>960954157</v>
      </c>
      <c r="H26" s="81">
        <v>126144997</v>
      </c>
      <c r="I26" s="83">
        <f t="shared" si="1"/>
        <v>1087099154</v>
      </c>
      <c r="J26" s="80">
        <v>290507055</v>
      </c>
      <c r="K26" s="81">
        <v>8748250</v>
      </c>
      <c r="L26" s="81">
        <f t="shared" si="2"/>
        <v>299255305</v>
      </c>
      <c r="M26" s="40">
        <f t="shared" si="3"/>
        <v>0.2752787580588992</v>
      </c>
      <c r="N26" s="108">
        <v>204574218</v>
      </c>
      <c r="O26" s="109">
        <v>30696998</v>
      </c>
      <c r="P26" s="110">
        <f t="shared" si="4"/>
        <v>235271216</v>
      </c>
      <c r="Q26" s="40">
        <f t="shared" si="5"/>
        <v>0.2164211195771016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495081273</v>
      </c>
      <c r="AA26" s="81">
        <f t="shared" si="11"/>
        <v>39445248</v>
      </c>
      <c r="AB26" s="81">
        <f t="shared" si="12"/>
        <v>534526521</v>
      </c>
      <c r="AC26" s="40">
        <f t="shared" si="13"/>
        <v>0.4916998776360008</v>
      </c>
      <c r="AD26" s="80">
        <v>219930738</v>
      </c>
      <c r="AE26" s="81">
        <v>24573435</v>
      </c>
      <c r="AF26" s="81">
        <f t="shared" si="14"/>
        <v>244504173</v>
      </c>
      <c r="AG26" s="40">
        <f t="shared" si="15"/>
        <v>0.4807750292953605</v>
      </c>
      <c r="AH26" s="40">
        <f t="shared" si="16"/>
        <v>-0.03776196081528638</v>
      </c>
      <c r="AI26" s="12">
        <v>1116805681</v>
      </c>
      <c r="AJ26" s="12">
        <v>1116805681</v>
      </c>
      <c r="AK26" s="12">
        <v>536932284</v>
      </c>
      <c r="AL26" s="12"/>
    </row>
    <row r="27" spans="1:38" s="13" customFormat="1" ht="12.75">
      <c r="A27" s="29"/>
      <c r="B27" s="41" t="s">
        <v>92</v>
      </c>
      <c r="C27" s="39" t="s">
        <v>93</v>
      </c>
      <c r="D27" s="80">
        <v>2091453700</v>
      </c>
      <c r="E27" s="81">
        <v>338713600</v>
      </c>
      <c r="F27" s="83">
        <f t="shared" si="0"/>
        <v>2430167300</v>
      </c>
      <c r="G27" s="80">
        <v>2091453700</v>
      </c>
      <c r="H27" s="81">
        <v>338713600</v>
      </c>
      <c r="I27" s="83">
        <f t="shared" si="1"/>
        <v>2430167300</v>
      </c>
      <c r="J27" s="80">
        <v>595515522</v>
      </c>
      <c r="K27" s="81">
        <v>23581115</v>
      </c>
      <c r="L27" s="81">
        <f t="shared" si="2"/>
        <v>619096637</v>
      </c>
      <c r="M27" s="40">
        <f t="shared" si="3"/>
        <v>0.2547547393136267</v>
      </c>
      <c r="N27" s="108">
        <v>554488372</v>
      </c>
      <c r="O27" s="109">
        <v>29853089</v>
      </c>
      <c r="P27" s="110">
        <f t="shared" si="4"/>
        <v>584341461</v>
      </c>
      <c r="Q27" s="40">
        <f t="shared" si="5"/>
        <v>0.2404531823796658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1150003894</v>
      </c>
      <c r="AA27" s="81">
        <f t="shared" si="11"/>
        <v>53434204</v>
      </c>
      <c r="AB27" s="81">
        <f t="shared" si="12"/>
        <v>1203438098</v>
      </c>
      <c r="AC27" s="40">
        <f t="shared" si="13"/>
        <v>0.4952079216932925</v>
      </c>
      <c r="AD27" s="80">
        <v>474015974</v>
      </c>
      <c r="AE27" s="81">
        <v>30824303</v>
      </c>
      <c r="AF27" s="81">
        <f t="shared" si="14"/>
        <v>504840277</v>
      </c>
      <c r="AG27" s="40">
        <f t="shared" si="15"/>
        <v>0.5091589213558286</v>
      </c>
      <c r="AH27" s="40">
        <f t="shared" si="16"/>
        <v>0.15747789473619989</v>
      </c>
      <c r="AI27" s="12">
        <v>2146094200</v>
      </c>
      <c r="AJ27" s="12">
        <v>2219516600</v>
      </c>
      <c r="AK27" s="12">
        <v>1092703008</v>
      </c>
      <c r="AL27" s="12"/>
    </row>
    <row r="28" spans="1:38" s="13" customFormat="1" ht="12.75">
      <c r="A28" s="42"/>
      <c r="B28" s="43" t="s">
        <v>654</v>
      </c>
      <c r="C28" s="42"/>
      <c r="D28" s="84">
        <f>SUM(D9:D27)</f>
        <v>37143072184</v>
      </c>
      <c r="E28" s="85">
        <f>SUM(E9:E27)</f>
        <v>6455921509</v>
      </c>
      <c r="F28" s="86">
        <f t="shared" si="0"/>
        <v>43598993693</v>
      </c>
      <c r="G28" s="84">
        <f>SUM(G9:G27)</f>
        <v>37213282782</v>
      </c>
      <c r="H28" s="85">
        <f>SUM(H9:H27)</f>
        <v>6607037702</v>
      </c>
      <c r="I28" s="86">
        <f t="shared" si="1"/>
        <v>43820320484</v>
      </c>
      <c r="J28" s="84">
        <f>SUM(J9:J27)</f>
        <v>10805216324</v>
      </c>
      <c r="K28" s="85">
        <f>SUM(K9:K27)</f>
        <v>658422305</v>
      </c>
      <c r="L28" s="85">
        <f t="shared" si="2"/>
        <v>11463638629</v>
      </c>
      <c r="M28" s="44">
        <f t="shared" si="3"/>
        <v>0.2629335601119742</v>
      </c>
      <c r="N28" s="111">
        <f>SUM(N9:N27)</f>
        <v>8753122084</v>
      </c>
      <c r="O28" s="112">
        <f>SUM(O9:O27)</f>
        <v>1209350064</v>
      </c>
      <c r="P28" s="113">
        <f t="shared" si="4"/>
        <v>9962472148</v>
      </c>
      <c r="Q28" s="44">
        <f t="shared" si="5"/>
        <v>0.22850234154829854</v>
      </c>
      <c r="R28" s="111">
        <f>SUM(R9:R27)</f>
        <v>0</v>
      </c>
      <c r="S28" s="113">
        <f>SUM(S9:S27)</f>
        <v>0</v>
      </c>
      <c r="T28" s="113">
        <f t="shared" si="6"/>
        <v>0</v>
      </c>
      <c r="U28" s="44">
        <f t="shared" si="7"/>
        <v>0</v>
      </c>
      <c r="V28" s="111">
        <f>SUM(V9:V27)</f>
        <v>0</v>
      </c>
      <c r="W28" s="113">
        <f>SUM(W9:W27)</f>
        <v>0</v>
      </c>
      <c r="X28" s="113">
        <f t="shared" si="8"/>
        <v>0</v>
      </c>
      <c r="Y28" s="44">
        <f t="shared" si="9"/>
        <v>0</v>
      </c>
      <c r="Z28" s="84">
        <f t="shared" si="10"/>
        <v>19558338408</v>
      </c>
      <c r="AA28" s="85">
        <f t="shared" si="11"/>
        <v>1867772369</v>
      </c>
      <c r="AB28" s="85">
        <f t="shared" si="12"/>
        <v>21426110777</v>
      </c>
      <c r="AC28" s="44">
        <f t="shared" si="13"/>
        <v>0.49143590166027273</v>
      </c>
      <c r="AD28" s="84">
        <f>SUM(AD9:AD27)</f>
        <v>8161150676</v>
      </c>
      <c r="AE28" s="85">
        <f>SUM(AE9:AE27)</f>
        <v>880597609</v>
      </c>
      <c r="AF28" s="85">
        <f t="shared" si="14"/>
        <v>9041748285</v>
      </c>
      <c r="AG28" s="44">
        <f t="shared" si="15"/>
        <v>0.47936542251350944</v>
      </c>
      <c r="AH28" s="44">
        <f t="shared" si="16"/>
        <v>0.101830291441253</v>
      </c>
      <c r="AI28" s="12">
        <f>SUM(AI9:AI27)</f>
        <v>40061168228</v>
      </c>
      <c r="AJ28" s="12">
        <f>SUM(AJ9:AJ27)</f>
        <v>40004783603</v>
      </c>
      <c r="AK28" s="12">
        <f>SUM(AK9:AK27)</f>
        <v>19203938834</v>
      </c>
      <c r="AL28" s="12"/>
    </row>
    <row r="29" spans="1:38" s="13" customFormat="1" ht="12.75" customHeight="1">
      <c r="A29" s="45"/>
      <c r="B29" s="46"/>
      <c r="C29" s="47"/>
      <c r="D29" s="87"/>
      <c r="E29" s="88"/>
      <c r="F29" s="89"/>
      <c r="G29" s="87"/>
      <c r="H29" s="88"/>
      <c r="I29" s="89"/>
      <c r="J29" s="90"/>
      <c r="K29" s="88"/>
      <c r="L29" s="89"/>
      <c r="M29" s="48"/>
      <c r="N29" s="90"/>
      <c r="O29" s="89"/>
      <c r="P29" s="88"/>
      <c r="Q29" s="48"/>
      <c r="R29" s="90"/>
      <c r="S29" s="88"/>
      <c r="T29" s="88"/>
      <c r="U29" s="48"/>
      <c r="V29" s="90"/>
      <c r="W29" s="88"/>
      <c r="X29" s="88"/>
      <c r="Y29" s="48"/>
      <c r="Z29" s="90"/>
      <c r="AA29" s="88"/>
      <c r="AB29" s="89"/>
      <c r="AC29" s="48"/>
      <c r="AD29" s="90"/>
      <c r="AE29" s="88"/>
      <c r="AF29" s="88"/>
      <c r="AG29" s="48"/>
      <c r="AH29" s="48"/>
      <c r="AI29" s="12"/>
      <c r="AJ29" s="12"/>
      <c r="AK29" s="12"/>
      <c r="AL29" s="12"/>
    </row>
    <row r="30" spans="1:38" s="13" customFormat="1" ht="12.75">
      <c r="A30" s="12"/>
      <c r="B30" s="49"/>
      <c r="C30" s="12"/>
      <c r="D30" s="91"/>
      <c r="E30" s="91"/>
      <c r="F30" s="91"/>
      <c r="G30" s="91"/>
      <c r="H30" s="91"/>
      <c r="I30" s="91"/>
      <c r="J30" s="91"/>
      <c r="K30" s="91"/>
      <c r="L30" s="91"/>
      <c r="M30" s="12"/>
      <c r="N30" s="91"/>
      <c r="O30" s="91"/>
      <c r="P30" s="91"/>
      <c r="Q30" s="12"/>
      <c r="R30" s="91"/>
      <c r="S30" s="91"/>
      <c r="T30" s="91"/>
      <c r="U30" s="12"/>
      <c r="V30" s="91"/>
      <c r="W30" s="91"/>
      <c r="X30" s="91"/>
      <c r="Y30" s="12"/>
      <c r="Z30" s="91"/>
      <c r="AA30" s="91"/>
      <c r="AB30" s="91"/>
      <c r="AC30" s="12"/>
      <c r="AD30" s="91"/>
      <c r="AE30" s="91"/>
      <c r="AF30" s="91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39</v>
      </c>
      <c r="C9" s="39" t="s">
        <v>40</v>
      </c>
      <c r="D9" s="80">
        <v>5150618346</v>
      </c>
      <c r="E9" s="81">
        <v>751242307</v>
      </c>
      <c r="F9" s="82">
        <f>$D9+$E9</f>
        <v>5901860653</v>
      </c>
      <c r="G9" s="80">
        <v>5150618346</v>
      </c>
      <c r="H9" s="81">
        <v>856360933</v>
      </c>
      <c r="I9" s="83">
        <f>$G9+$H9</f>
        <v>6006979279</v>
      </c>
      <c r="J9" s="80">
        <v>1230388924</v>
      </c>
      <c r="K9" s="81">
        <v>66281312</v>
      </c>
      <c r="L9" s="81">
        <f>$J9+$K9</f>
        <v>1296670236</v>
      </c>
      <c r="M9" s="40">
        <f>IF($F9=0,0,$L9/$F9)</f>
        <v>0.21970532891875108</v>
      </c>
      <c r="N9" s="108">
        <v>1164137740</v>
      </c>
      <c r="O9" s="109">
        <v>195437468</v>
      </c>
      <c r="P9" s="110">
        <f>$N9+$O9</f>
        <v>1359575208</v>
      </c>
      <c r="Q9" s="40">
        <f>IF($F9=0,0,$P9/$F9)</f>
        <v>0.23036382726334084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2394526664</v>
      </c>
      <c r="AA9" s="81">
        <f>$K9+$O9</f>
        <v>261718780</v>
      </c>
      <c r="AB9" s="81">
        <f>$Z9+$AA9</f>
        <v>2656245444</v>
      </c>
      <c r="AC9" s="40">
        <f>IF($F9=0,0,$AB9/$F9)</f>
        <v>0.4500691561820919</v>
      </c>
      <c r="AD9" s="80">
        <v>804865421</v>
      </c>
      <c r="AE9" s="81">
        <v>110911932</v>
      </c>
      <c r="AF9" s="81">
        <f>$AD9+$AE9</f>
        <v>915777353</v>
      </c>
      <c r="AG9" s="40">
        <f>IF($AI9=0,0,$AK9/$AI9)</f>
        <v>0.49735749089328324</v>
      </c>
      <c r="AH9" s="40">
        <f>IF($AF9=0,0,(($P9/$AF9)-1))</f>
        <v>0.4846132671289154</v>
      </c>
      <c r="AI9" s="12">
        <v>5344752820</v>
      </c>
      <c r="AJ9" s="12">
        <v>5770712401</v>
      </c>
      <c r="AK9" s="12">
        <v>2658252852</v>
      </c>
      <c r="AL9" s="12"/>
    </row>
    <row r="10" spans="1:38" s="13" customFormat="1" ht="12.75">
      <c r="A10" s="29" t="s">
        <v>94</v>
      </c>
      <c r="B10" s="63" t="s">
        <v>51</v>
      </c>
      <c r="C10" s="39" t="s">
        <v>52</v>
      </c>
      <c r="D10" s="80">
        <v>8109691410</v>
      </c>
      <c r="E10" s="81">
        <v>1177276995</v>
      </c>
      <c r="F10" s="82">
        <f aca="true" t="shared" si="0" ref="F10:F41">$D10+$E10</f>
        <v>9286968405</v>
      </c>
      <c r="G10" s="80">
        <v>8109691410</v>
      </c>
      <c r="H10" s="81">
        <v>1177276995</v>
      </c>
      <c r="I10" s="83">
        <f aca="true" t="shared" si="1" ref="I10:I41">$G10+$H10</f>
        <v>9286968405</v>
      </c>
      <c r="J10" s="80">
        <v>1958769793</v>
      </c>
      <c r="K10" s="81">
        <v>106047161</v>
      </c>
      <c r="L10" s="81">
        <f aca="true" t="shared" si="2" ref="L10:L41">$J10+$K10</f>
        <v>2064816954</v>
      </c>
      <c r="M10" s="40">
        <f aca="true" t="shared" si="3" ref="M10:M41">IF($F10=0,0,$L10/$F10)</f>
        <v>0.22233487441265823</v>
      </c>
      <c r="N10" s="108">
        <v>2105810195</v>
      </c>
      <c r="O10" s="109">
        <v>287813541</v>
      </c>
      <c r="P10" s="110">
        <f aca="true" t="shared" si="4" ref="P10:P41">$N10+$O10</f>
        <v>2393623736</v>
      </c>
      <c r="Q10" s="40">
        <f aca="true" t="shared" si="5" ref="Q10:Q41">IF($F10=0,0,$P10/$F10)</f>
        <v>0.2577400537630019</v>
      </c>
      <c r="R10" s="108">
        <v>0</v>
      </c>
      <c r="S10" s="110">
        <v>0</v>
      </c>
      <c r="T10" s="110">
        <f aca="true" t="shared" si="6" ref="T10:T41">$R10+$S10</f>
        <v>0</v>
      </c>
      <c r="U10" s="40">
        <f aca="true" t="shared" si="7" ref="U10:U41">IF($I10=0,0,$T10/$I10)</f>
        <v>0</v>
      </c>
      <c r="V10" s="108">
        <v>0</v>
      </c>
      <c r="W10" s="110">
        <v>0</v>
      </c>
      <c r="X10" s="110">
        <f aca="true" t="shared" si="8" ref="X10:X41">$V10+$W10</f>
        <v>0</v>
      </c>
      <c r="Y10" s="40">
        <f aca="true" t="shared" si="9" ref="Y10:Y41">IF($I10=0,0,$X10/$I10)</f>
        <v>0</v>
      </c>
      <c r="Z10" s="80">
        <f aca="true" t="shared" si="10" ref="Z10:Z41">$J10+$N10</f>
        <v>4064579988</v>
      </c>
      <c r="AA10" s="81">
        <f aca="true" t="shared" si="11" ref="AA10:AA41">$K10+$O10</f>
        <v>393860702</v>
      </c>
      <c r="AB10" s="81">
        <f aca="true" t="shared" si="12" ref="AB10:AB41">$Z10+$AA10</f>
        <v>4458440690</v>
      </c>
      <c r="AC10" s="40">
        <f aca="true" t="shared" si="13" ref="AC10:AC41">IF($F10=0,0,$AB10/$F10)</f>
        <v>0.48007492817566016</v>
      </c>
      <c r="AD10" s="80">
        <v>2065101821</v>
      </c>
      <c r="AE10" s="81">
        <v>318935653</v>
      </c>
      <c r="AF10" s="81">
        <f aca="true" t="shared" si="14" ref="AF10:AF41">$AD10+$AE10</f>
        <v>2384037474</v>
      </c>
      <c r="AG10" s="40">
        <f aca="true" t="shared" si="15" ref="AG10:AG41">IF($AI10=0,0,$AK10/$AI10)</f>
        <v>0.4976844369555312</v>
      </c>
      <c r="AH10" s="40">
        <f aca="true" t="shared" si="16" ref="AH10:AH41">IF($AF10=0,0,(($P10/$AF10)-1))</f>
        <v>0.0040210198474421865</v>
      </c>
      <c r="AI10" s="12">
        <v>9100759770</v>
      </c>
      <c r="AJ10" s="12">
        <v>9904492580</v>
      </c>
      <c r="AK10" s="12">
        <v>4529306502</v>
      </c>
      <c r="AL10" s="12"/>
    </row>
    <row r="11" spans="1:38" s="59" customFormat="1" ht="12.75">
      <c r="A11" s="64"/>
      <c r="B11" s="65" t="s">
        <v>95</v>
      </c>
      <c r="C11" s="32"/>
      <c r="D11" s="84">
        <f>SUM(D9:D10)</f>
        <v>13260309756</v>
      </c>
      <c r="E11" s="85">
        <f>SUM(E9:E10)</f>
        <v>1928519302</v>
      </c>
      <c r="F11" s="86">
        <f t="shared" si="0"/>
        <v>15188829058</v>
      </c>
      <c r="G11" s="84">
        <f>SUM(G9:G10)</f>
        <v>13260309756</v>
      </c>
      <c r="H11" s="85">
        <f>SUM(H9:H10)</f>
        <v>2033637928</v>
      </c>
      <c r="I11" s="86">
        <f t="shared" si="1"/>
        <v>15293947684</v>
      </c>
      <c r="J11" s="84">
        <f>SUM(J9:J10)</f>
        <v>3189158717</v>
      </c>
      <c r="K11" s="85">
        <f>SUM(K9:K10)</f>
        <v>172328473</v>
      </c>
      <c r="L11" s="85">
        <f t="shared" si="2"/>
        <v>3361487190</v>
      </c>
      <c r="M11" s="44">
        <f t="shared" si="3"/>
        <v>0.2213131227669914</v>
      </c>
      <c r="N11" s="114">
        <f>SUM(N9:N10)</f>
        <v>3269947935</v>
      </c>
      <c r="O11" s="115">
        <f>SUM(O9:O10)</f>
        <v>483251009</v>
      </c>
      <c r="P11" s="116">
        <f t="shared" si="4"/>
        <v>3753198944</v>
      </c>
      <c r="Q11" s="44">
        <f t="shared" si="5"/>
        <v>0.24710258635922822</v>
      </c>
      <c r="R11" s="114">
        <f>SUM(R9:R10)</f>
        <v>0</v>
      </c>
      <c r="S11" s="116">
        <f>SUM(S9:S10)</f>
        <v>0</v>
      </c>
      <c r="T11" s="116">
        <f t="shared" si="6"/>
        <v>0</v>
      </c>
      <c r="U11" s="44">
        <f t="shared" si="7"/>
        <v>0</v>
      </c>
      <c r="V11" s="114">
        <f>SUM(V9:V10)</f>
        <v>0</v>
      </c>
      <c r="W11" s="116">
        <f>SUM(W9:W10)</f>
        <v>0</v>
      </c>
      <c r="X11" s="116">
        <f t="shared" si="8"/>
        <v>0</v>
      </c>
      <c r="Y11" s="44">
        <f t="shared" si="9"/>
        <v>0</v>
      </c>
      <c r="Z11" s="84">
        <f t="shared" si="10"/>
        <v>6459106652</v>
      </c>
      <c r="AA11" s="85">
        <f t="shared" si="11"/>
        <v>655579482</v>
      </c>
      <c r="AB11" s="85">
        <f t="shared" si="12"/>
        <v>7114686134</v>
      </c>
      <c r="AC11" s="44">
        <f t="shared" si="13"/>
        <v>0.4684157091262196</v>
      </c>
      <c r="AD11" s="84">
        <f>SUM(AD9:AD10)</f>
        <v>2869967242</v>
      </c>
      <c r="AE11" s="85">
        <f>SUM(AE9:AE10)</f>
        <v>429847585</v>
      </c>
      <c r="AF11" s="85">
        <f t="shared" si="14"/>
        <v>3299814827</v>
      </c>
      <c r="AG11" s="44">
        <f t="shared" si="15"/>
        <v>0.4975634688779154</v>
      </c>
      <c r="AH11" s="44">
        <f t="shared" si="16"/>
        <v>0.1373968361164648</v>
      </c>
      <c r="AI11" s="66">
        <f>SUM(AI9:AI10)</f>
        <v>14445512590</v>
      </c>
      <c r="AJ11" s="66">
        <f>SUM(AJ9:AJ10)</f>
        <v>15675204981</v>
      </c>
      <c r="AK11" s="66">
        <f>SUM(AK9:AK10)</f>
        <v>7187559354</v>
      </c>
      <c r="AL11" s="66"/>
    </row>
    <row r="12" spans="1:38" s="13" customFormat="1" ht="12.75">
      <c r="A12" s="29" t="s">
        <v>96</v>
      </c>
      <c r="B12" s="63" t="s">
        <v>97</v>
      </c>
      <c r="C12" s="39" t="s">
        <v>98</v>
      </c>
      <c r="D12" s="80">
        <v>208335201</v>
      </c>
      <c r="E12" s="81">
        <v>47800255</v>
      </c>
      <c r="F12" s="82">
        <f t="shared" si="0"/>
        <v>256135456</v>
      </c>
      <c r="G12" s="80">
        <v>208335201</v>
      </c>
      <c r="H12" s="81">
        <v>47800255</v>
      </c>
      <c r="I12" s="83">
        <f t="shared" si="1"/>
        <v>256135456</v>
      </c>
      <c r="J12" s="80">
        <v>82858467</v>
      </c>
      <c r="K12" s="81">
        <v>3520513</v>
      </c>
      <c r="L12" s="81">
        <f t="shared" si="2"/>
        <v>86378980</v>
      </c>
      <c r="M12" s="40">
        <f t="shared" si="3"/>
        <v>0.33723944880165285</v>
      </c>
      <c r="N12" s="108">
        <v>44644373</v>
      </c>
      <c r="O12" s="109">
        <v>6770846</v>
      </c>
      <c r="P12" s="110">
        <f t="shared" si="4"/>
        <v>51415219</v>
      </c>
      <c r="Q12" s="40">
        <f t="shared" si="5"/>
        <v>0.20073448558406534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127502840</v>
      </c>
      <c r="AA12" s="81">
        <f t="shared" si="11"/>
        <v>10291359</v>
      </c>
      <c r="AB12" s="81">
        <f t="shared" si="12"/>
        <v>137794199</v>
      </c>
      <c r="AC12" s="40">
        <f t="shared" si="13"/>
        <v>0.5379739343857182</v>
      </c>
      <c r="AD12" s="80">
        <v>39678628</v>
      </c>
      <c r="AE12" s="81">
        <v>3483640</v>
      </c>
      <c r="AF12" s="81">
        <f t="shared" si="14"/>
        <v>43162268</v>
      </c>
      <c r="AG12" s="40">
        <f t="shared" si="15"/>
        <v>0.5486430702346782</v>
      </c>
      <c r="AH12" s="40">
        <f t="shared" si="16"/>
        <v>0.19120753802835377</v>
      </c>
      <c r="AI12" s="12">
        <v>232781945</v>
      </c>
      <c r="AJ12" s="12">
        <v>218586795</v>
      </c>
      <c r="AK12" s="12">
        <v>127714201</v>
      </c>
      <c r="AL12" s="12"/>
    </row>
    <row r="13" spans="1:38" s="13" customFormat="1" ht="12.75">
      <c r="A13" s="29" t="s">
        <v>96</v>
      </c>
      <c r="B13" s="63" t="s">
        <v>99</v>
      </c>
      <c r="C13" s="39" t="s">
        <v>100</v>
      </c>
      <c r="D13" s="80">
        <v>188148560</v>
      </c>
      <c r="E13" s="81">
        <v>37276250</v>
      </c>
      <c r="F13" s="82">
        <f t="shared" si="0"/>
        <v>225424810</v>
      </c>
      <c r="G13" s="80">
        <v>195583890</v>
      </c>
      <c r="H13" s="81">
        <v>43807200</v>
      </c>
      <c r="I13" s="83">
        <f t="shared" si="1"/>
        <v>239391090</v>
      </c>
      <c r="J13" s="80">
        <v>56188789</v>
      </c>
      <c r="K13" s="81">
        <v>5392487</v>
      </c>
      <c r="L13" s="81">
        <f t="shared" si="2"/>
        <v>61581276</v>
      </c>
      <c r="M13" s="40">
        <f t="shared" si="3"/>
        <v>0.273178786310167</v>
      </c>
      <c r="N13" s="108">
        <v>54895017</v>
      </c>
      <c r="O13" s="109">
        <v>9150183</v>
      </c>
      <c r="P13" s="110">
        <f t="shared" si="4"/>
        <v>64045200</v>
      </c>
      <c r="Q13" s="40">
        <f t="shared" si="5"/>
        <v>0.28410892305953367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111083806</v>
      </c>
      <c r="AA13" s="81">
        <f t="shared" si="11"/>
        <v>14542670</v>
      </c>
      <c r="AB13" s="81">
        <f t="shared" si="12"/>
        <v>125626476</v>
      </c>
      <c r="AC13" s="40">
        <f t="shared" si="13"/>
        <v>0.5572877093697007</v>
      </c>
      <c r="AD13" s="80">
        <v>42675013</v>
      </c>
      <c r="AE13" s="81">
        <v>2831473</v>
      </c>
      <c r="AF13" s="81">
        <f t="shared" si="14"/>
        <v>45506486</v>
      </c>
      <c r="AG13" s="40">
        <f t="shared" si="15"/>
        <v>0.4240910205776186</v>
      </c>
      <c r="AH13" s="40">
        <f t="shared" si="16"/>
        <v>0.407386191058567</v>
      </c>
      <c r="AI13" s="12">
        <v>208952750</v>
      </c>
      <c r="AJ13" s="12">
        <v>208952750</v>
      </c>
      <c r="AK13" s="12">
        <v>88614985</v>
      </c>
      <c r="AL13" s="12"/>
    </row>
    <row r="14" spans="1:38" s="13" customFormat="1" ht="12.75">
      <c r="A14" s="29" t="s">
        <v>96</v>
      </c>
      <c r="B14" s="63" t="s">
        <v>101</v>
      </c>
      <c r="C14" s="39" t="s">
        <v>102</v>
      </c>
      <c r="D14" s="80">
        <v>49935098</v>
      </c>
      <c r="E14" s="81">
        <v>16588750</v>
      </c>
      <c r="F14" s="82">
        <f t="shared" si="0"/>
        <v>66523848</v>
      </c>
      <c r="G14" s="80">
        <v>49935098</v>
      </c>
      <c r="H14" s="81">
        <v>16588750</v>
      </c>
      <c r="I14" s="83">
        <f t="shared" si="1"/>
        <v>66523848</v>
      </c>
      <c r="J14" s="80">
        <v>12165813</v>
      </c>
      <c r="K14" s="81">
        <v>879446</v>
      </c>
      <c r="L14" s="81">
        <f t="shared" si="2"/>
        <v>13045259</v>
      </c>
      <c r="M14" s="40">
        <f t="shared" si="3"/>
        <v>0.19609898393129635</v>
      </c>
      <c r="N14" s="108">
        <v>3113612</v>
      </c>
      <c r="O14" s="109">
        <v>2692160</v>
      </c>
      <c r="P14" s="110">
        <f t="shared" si="4"/>
        <v>5805772</v>
      </c>
      <c r="Q14" s="40">
        <f t="shared" si="5"/>
        <v>0.08727354436863002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15279425</v>
      </c>
      <c r="AA14" s="81">
        <f t="shared" si="11"/>
        <v>3571606</v>
      </c>
      <c r="AB14" s="81">
        <f t="shared" si="12"/>
        <v>18851031</v>
      </c>
      <c r="AC14" s="40">
        <f t="shared" si="13"/>
        <v>0.2833725282999264</v>
      </c>
      <c r="AD14" s="80">
        <v>6079745</v>
      </c>
      <c r="AE14" s="81">
        <v>1556046</v>
      </c>
      <c r="AF14" s="81">
        <f t="shared" si="14"/>
        <v>7635791</v>
      </c>
      <c r="AG14" s="40">
        <f t="shared" si="15"/>
        <v>0.29096829954729947</v>
      </c>
      <c r="AH14" s="40">
        <f t="shared" si="16"/>
        <v>-0.23966331713374556</v>
      </c>
      <c r="AI14" s="12">
        <v>65689125</v>
      </c>
      <c r="AJ14" s="12">
        <v>65689125</v>
      </c>
      <c r="AK14" s="12">
        <v>19113453</v>
      </c>
      <c r="AL14" s="12"/>
    </row>
    <row r="15" spans="1:38" s="13" customFormat="1" ht="12.75">
      <c r="A15" s="29" t="s">
        <v>96</v>
      </c>
      <c r="B15" s="63" t="s">
        <v>103</v>
      </c>
      <c r="C15" s="39" t="s">
        <v>104</v>
      </c>
      <c r="D15" s="80">
        <v>389368575</v>
      </c>
      <c r="E15" s="81">
        <v>144035153</v>
      </c>
      <c r="F15" s="82">
        <f t="shared" si="0"/>
        <v>533403728</v>
      </c>
      <c r="G15" s="80">
        <v>389368575</v>
      </c>
      <c r="H15" s="81">
        <v>144035153</v>
      </c>
      <c r="I15" s="83">
        <f t="shared" si="1"/>
        <v>533403728</v>
      </c>
      <c r="J15" s="80">
        <v>98616571</v>
      </c>
      <c r="K15" s="81">
        <v>9238965</v>
      </c>
      <c r="L15" s="81">
        <f t="shared" si="2"/>
        <v>107855536</v>
      </c>
      <c r="M15" s="40">
        <f t="shared" si="3"/>
        <v>0.20220244129977286</v>
      </c>
      <c r="N15" s="108">
        <v>48822393</v>
      </c>
      <c r="O15" s="109">
        <v>17148514</v>
      </c>
      <c r="P15" s="110">
        <f t="shared" si="4"/>
        <v>65970907</v>
      </c>
      <c r="Q15" s="40">
        <f t="shared" si="5"/>
        <v>0.1236791262171306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147438964</v>
      </c>
      <c r="AA15" s="81">
        <f t="shared" si="11"/>
        <v>26387479</v>
      </c>
      <c r="AB15" s="81">
        <f t="shared" si="12"/>
        <v>173826443</v>
      </c>
      <c r="AC15" s="40">
        <f t="shared" si="13"/>
        <v>0.32588156751690345</v>
      </c>
      <c r="AD15" s="80">
        <v>82117453</v>
      </c>
      <c r="AE15" s="81">
        <v>12909374</v>
      </c>
      <c r="AF15" s="81">
        <f t="shared" si="14"/>
        <v>95026827</v>
      </c>
      <c r="AG15" s="40">
        <f t="shared" si="15"/>
        <v>0.4279303758126945</v>
      </c>
      <c r="AH15" s="40">
        <f t="shared" si="16"/>
        <v>-0.3057654445307324</v>
      </c>
      <c r="AI15" s="12">
        <v>483241260</v>
      </c>
      <c r="AJ15" s="12">
        <v>483241260</v>
      </c>
      <c r="AK15" s="12">
        <v>206793614</v>
      </c>
      <c r="AL15" s="12"/>
    </row>
    <row r="16" spans="1:38" s="13" customFormat="1" ht="12.75">
      <c r="A16" s="29" t="s">
        <v>96</v>
      </c>
      <c r="B16" s="63" t="s">
        <v>105</v>
      </c>
      <c r="C16" s="39" t="s">
        <v>106</v>
      </c>
      <c r="D16" s="80">
        <v>390191012</v>
      </c>
      <c r="E16" s="81">
        <v>35326550</v>
      </c>
      <c r="F16" s="82">
        <f t="shared" si="0"/>
        <v>425517562</v>
      </c>
      <c r="G16" s="80">
        <v>390191012</v>
      </c>
      <c r="H16" s="81">
        <v>35326550</v>
      </c>
      <c r="I16" s="83">
        <f t="shared" si="1"/>
        <v>425517562</v>
      </c>
      <c r="J16" s="80">
        <v>76128619</v>
      </c>
      <c r="K16" s="81">
        <v>5351639</v>
      </c>
      <c r="L16" s="81">
        <f t="shared" si="2"/>
        <v>81480258</v>
      </c>
      <c r="M16" s="40">
        <f t="shared" si="3"/>
        <v>0.19148506495720147</v>
      </c>
      <c r="N16" s="108">
        <v>87162257</v>
      </c>
      <c r="O16" s="109">
        <v>11128832</v>
      </c>
      <c r="P16" s="110">
        <f t="shared" si="4"/>
        <v>98291089</v>
      </c>
      <c r="Q16" s="40">
        <f t="shared" si="5"/>
        <v>0.2309918503434178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163290876</v>
      </c>
      <c r="AA16" s="81">
        <f t="shared" si="11"/>
        <v>16480471</v>
      </c>
      <c r="AB16" s="81">
        <f t="shared" si="12"/>
        <v>179771347</v>
      </c>
      <c r="AC16" s="40">
        <f t="shared" si="13"/>
        <v>0.42247691530061926</v>
      </c>
      <c r="AD16" s="80">
        <v>65336257</v>
      </c>
      <c r="AE16" s="81">
        <v>6367259</v>
      </c>
      <c r="AF16" s="81">
        <f t="shared" si="14"/>
        <v>71703516</v>
      </c>
      <c r="AG16" s="40">
        <f t="shared" si="15"/>
        <v>0.45647156401907585</v>
      </c>
      <c r="AH16" s="40">
        <f t="shared" si="16"/>
        <v>0.37079873461156354</v>
      </c>
      <c r="AI16" s="12">
        <v>341432920</v>
      </c>
      <c r="AJ16" s="12">
        <v>341432920</v>
      </c>
      <c r="AK16" s="12">
        <v>155854419</v>
      </c>
      <c r="AL16" s="12"/>
    </row>
    <row r="17" spans="1:38" s="13" customFormat="1" ht="12.75">
      <c r="A17" s="29" t="s">
        <v>96</v>
      </c>
      <c r="B17" s="63" t="s">
        <v>107</v>
      </c>
      <c r="C17" s="39" t="s">
        <v>108</v>
      </c>
      <c r="D17" s="80">
        <v>0</v>
      </c>
      <c r="E17" s="81">
        <v>0</v>
      </c>
      <c r="F17" s="82">
        <f t="shared" si="0"/>
        <v>0</v>
      </c>
      <c r="G17" s="80">
        <v>0</v>
      </c>
      <c r="H17" s="81">
        <v>0</v>
      </c>
      <c r="I17" s="83">
        <f t="shared" si="1"/>
        <v>0</v>
      </c>
      <c r="J17" s="80">
        <v>46674644</v>
      </c>
      <c r="K17" s="81">
        <v>5673726</v>
      </c>
      <c r="L17" s="81">
        <f t="shared" si="2"/>
        <v>52348370</v>
      </c>
      <c r="M17" s="40">
        <f t="shared" si="3"/>
        <v>0</v>
      </c>
      <c r="N17" s="108">
        <v>31371013</v>
      </c>
      <c r="O17" s="109">
        <v>2762209</v>
      </c>
      <c r="P17" s="110">
        <f t="shared" si="4"/>
        <v>34133222</v>
      </c>
      <c r="Q17" s="40">
        <f t="shared" si="5"/>
        <v>0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78045657</v>
      </c>
      <c r="AA17" s="81">
        <f t="shared" si="11"/>
        <v>8435935</v>
      </c>
      <c r="AB17" s="81">
        <f t="shared" si="12"/>
        <v>86481592</v>
      </c>
      <c r="AC17" s="40">
        <f t="shared" si="13"/>
        <v>0</v>
      </c>
      <c r="AD17" s="80">
        <v>28307233</v>
      </c>
      <c r="AE17" s="81">
        <v>5321974</v>
      </c>
      <c r="AF17" s="81">
        <f t="shared" si="14"/>
        <v>33629207</v>
      </c>
      <c r="AG17" s="40">
        <f t="shared" si="15"/>
        <v>0.37772092827337167</v>
      </c>
      <c r="AH17" s="40">
        <f t="shared" si="16"/>
        <v>0.014987418525806984</v>
      </c>
      <c r="AI17" s="12">
        <v>188877636</v>
      </c>
      <c r="AJ17" s="12">
        <v>165114699</v>
      </c>
      <c r="AK17" s="12">
        <v>71343036</v>
      </c>
      <c r="AL17" s="12"/>
    </row>
    <row r="18" spans="1:38" s="13" customFormat="1" ht="12.75">
      <c r="A18" s="29" t="s">
        <v>96</v>
      </c>
      <c r="B18" s="63" t="s">
        <v>109</v>
      </c>
      <c r="C18" s="39" t="s">
        <v>110</v>
      </c>
      <c r="D18" s="80">
        <v>91926353</v>
      </c>
      <c r="E18" s="81">
        <v>37029034</v>
      </c>
      <c r="F18" s="82">
        <f t="shared" si="0"/>
        <v>128955387</v>
      </c>
      <c r="G18" s="80">
        <v>91926353</v>
      </c>
      <c r="H18" s="81">
        <v>37029034</v>
      </c>
      <c r="I18" s="83">
        <f t="shared" si="1"/>
        <v>128955387</v>
      </c>
      <c r="J18" s="80">
        <v>18488966</v>
      </c>
      <c r="K18" s="81">
        <v>4402972</v>
      </c>
      <c r="L18" s="81">
        <f t="shared" si="2"/>
        <v>22891938</v>
      </c>
      <c r="M18" s="40">
        <f t="shared" si="3"/>
        <v>0.1775182761461528</v>
      </c>
      <c r="N18" s="108">
        <v>28157279</v>
      </c>
      <c r="O18" s="109">
        <v>9109800</v>
      </c>
      <c r="P18" s="110">
        <f t="shared" si="4"/>
        <v>37267079</v>
      </c>
      <c r="Q18" s="40">
        <f t="shared" si="5"/>
        <v>0.28899202946829977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46646245</v>
      </c>
      <c r="AA18" s="81">
        <f t="shared" si="11"/>
        <v>13512772</v>
      </c>
      <c r="AB18" s="81">
        <f t="shared" si="12"/>
        <v>60159017</v>
      </c>
      <c r="AC18" s="40">
        <f t="shared" si="13"/>
        <v>0.46651030561445256</v>
      </c>
      <c r="AD18" s="80">
        <v>8961229</v>
      </c>
      <c r="AE18" s="81">
        <v>3991251</v>
      </c>
      <c r="AF18" s="81">
        <f t="shared" si="14"/>
        <v>12952480</v>
      </c>
      <c r="AG18" s="40">
        <f t="shared" si="15"/>
        <v>0.18648798628478924</v>
      </c>
      <c r="AH18" s="40">
        <f t="shared" si="16"/>
        <v>1.8772157146739468</v>
      </c>
      <c r="AI18" s="12">
        <v>105107827</v>
      </c>
      <c r="AJ18" s="12">
        <v>105107827</v>
      </c>
      <c r="AK18" s="12">
        <v>19601347</v>
      </c>
      <c r="AL18" s="12"/>
    </row>
    <row r="19" spans="1:38" s="13" customFormat="1" ht="12.75">
      <c r="A19" s="29" t="s">
        <v>96</v>
      </c>
      <c r="B19" s="63" t="s">
        <v>111</v>
      </c>
      <c r="C19" s="39" t="s">
        <v>112</v>
      </c>
      <c r="D19" s="80">
        <v>624292210</v>
      </c>
      <c r="E19" s="81">
        <v>82025976</v>
      </c>
      <c r="F19" s="82">
        <f t="shared" si="0"/>
        <v>706318186</v>
      </c>
      <c r="G19" s="80">
        <v>624292210</v>
      </c>
      <c r="H19" s="81">
        <v>82025976</v>
      </c>
      <c r="I19" s="83">
        <f t="shared" si="1"/>
        <v>706318186</v>
      </c>
      <c r="J19" s="80">
        <v>232542376</v>
      </c>
      <c r="K19" s="81">
        <v>191491</v>
      </c>
      <c r="L19" s="81">
        <f t="shared" si="2"/>
        <v>232733867</v>
      </c>
      <c r="M19" s="40">
        <f t="shared" si="3"/>
        <v>0.3295028665735077</v>
      </c>
      <c r="N19" s="108">
        <v>108436874</v>
      </c>
      <c r="O19" s="109">
        <v>798022</v>
      </c>
      <c r="P19" s="110">
        <f t="shared" si="4"/>
        <v>109234896</v>
      </c>
      <c r="Q19" s="40">
        <f t="shared" si="5"/>
        <v>0.15465394798711865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340979250</v>
      </c>
      <c r="AA19" s="81">
        <f t="shared" si="11"/>
        <v>989513</v>
      </c>
      <c r="AB19" s="81">
        <f t="shared" si="12"/>
        <v>341968763</v>
      </c>
      <c r="AC19" s="40">
        <f t="shared" si="13"/>
        <v>0.48415681456062637</v>
      </c>
      <c r="AD19" s="80">
        <v>64409992</v>
      </c>
      <c r="AE19" s="81">
        <v>8443869</v>
      </c>
      <c r="AF19" s="81">
        <f t="shared" si="14"/>
        <v>72853861</v>
      </c>
      <c r="AG19" s="40">
        <f t="shared" si="15"/>
        <v>0.5757037654514667</v>
      </c>
      <c r="AH19" s="40">
        <f t="shared" si="16"/>
        <v>0.4993700333877982</v>
      </c>
      <c r="AI19" s="12">
        <v>556404622</v>
      </c>
      <c r="AJ19" s="12">
        <v>564923977</v>
      </c>
      <c r="AK19" s="12">
        <v>320324236</v>
      </c>
      <c r="AL19" s="12"/>
    </row>
    <row r="20" spans="1:38" s="13" customFormat="1" ht="12.75">
      <c r="A20" s="29" t="s">
        <v>96</v>
      </c>
      <c r="B20" s="63" t="s">
        <v>113</v>
      </c>
      <c r="C20" s="39" t="s">
        <v>114</v>
      </c>
      <c r="D20" s="80">
        <v>0</v>
      </c>
      <c r="E20" s="81">
        <v>0</v>
      </c>
      <c r="F20" s="82">
        <f t="shared" si="0"/>
        <v>0</v>
      </c>
      <c r="G20" s="80">
        <v>0</v>
      </c>
      <c r="H20" s="81">
        <v>0</v>
      </c>
      <c r="I20" s="83">
        <f t="shared" si="1"/>
        <v>0</v>
      </c>
      <c r="J20" s="80">
        <v>30716819</v>
      </c>
      <c r="K20" s="81">
        <v>2237687</v>
      </c>
      <c r="L20" s="81">
        <f t="shared" si="2"/>
        <v>32954506</v>
      </c>
      <c r="M20" s="40">
        <f t="shared" si="3"/>
        <v>0</v>
      </c>
      <c r="N20" s="108">
        <v>19974765</v>
      </c>
      <c r="O20" s="109">
        <v>3267485</v>
      </c>
      <c r="P20" s="110">
        <f t="shared" si="4"/>
        <v>23242250</v>
      </c>
      <c r="Q20" s="40">
        <f t="shared" si="5"/>
        <v>0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50691584</v>
      </c>
      <c r="AA20" s="81">
        <f t="shared" si="11"/>
        <v>5505172</v>
      </c>
      <c r="AB20" s="81">
        <f t="shared" si="12"/>
        <v>56196756</v>
      </c>
      <c r="AC20" s="40">
        <f t="shared" si="13"/>
        <v>0</v>
      </c>
      <c r="AD20" s="80">
        <v>17764666</v>
      </c>
      <c r="AE20" s="81">
        <v>4424257</v>
      </c>
      <c r="AF20" s="81">
        <f t="shared" si="14"/>
        <v>22188923</v>
      </c>
      <c r="AG20" s="40">
        <f t="shared" si="15"/>
        <v>0.6026223915256219</v>
      </c>
      <c r="AH20" s="40">
        <f t="shared" si="16"/>
        <v>0.04747084840485494</v>
      </c>
      <c r="AI20" s="12">
        <v>113861335</v>
      </c>
      <c r="AJ20" s="12">
        <v>201189867</v>
      </c>
      <c r="AK20" s="12">
        <v>68615390</v>
      </c>
      <c r="AL20" s="12"/>
    </row>
    <row r="21" spans="1:38" s="13" customFormat="1" ht="12.75">
      <c r="A21" s="29" t="s">
        <v>115</v>
      </c>
      <c r="B21" s="63" t="s">
        <v>116</v>
      </c>
      <c r="C21" s="39" t="s">
        <v>117</v>
      </c>
      <c r="D21" s="80">
        <v>150907000</v>
      </c>
      <c r="E21" s="81">
        <v>13030000</v>
      </c>
      <c r="F21" s="82">
        <f t="shared" si="0"/>
        <v>163937000</v>
      </c>
      <c r="G21" s="80">
        <v>150907000</v>
      </c>
      <c r="H21" s="81">
        <v>13030000</v>
      </c>
      <c r="I21" s="83">
        <f t="shared" si="1"/>
        <v>163937000</v>
      </c>
      <c r="J21" s="80">
        <v>43958066</v>
      </c>
      <c r="K21" s="81">
        <v>0</v>
      </c>
      <c r="L21" s="81">
        <f t="shared" si="2"/>
        <v>43958066</v>
      </c>
      <c r="M21" s="40">
        <f t="shared" si="3"/>
        <v>0.268139992802113</v>
      </c>
      <c r="N21" s="108">
        <v>29258703</v>
      </c>
      <c r="O21" s="109">
        <v>1505468</v>
      </c>
      <c r="P21" s="110">
        <f t="shared" si="4"/>
        <v>30764171</v>
      </c>
      <c r="Q21" s="40">
        <f t="shared" si="5"/>
        <v>0.18765849686159927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73216769</v>
      </c>
      <c r="AA21" s="81">
        <f t="shared" si="11"/>
        <v>1505468</v>
      </c>
      <c r="AB21" s="81">
        <f t="shared" si="12"/>
        <v>74722237</v>
      </c>
      <c r="AC21" s="40">
        <f t="shared" si="13"/>
        <v>0.4557984896637123</v>
      </c>
      <c r="AD21" s="80">
        <v>30013239</v>
      </c>
      <c r="AE21" s="81">
        <v>276334</v>
      </c>
      <c r="AF21" s="81">
        <f t="shared" si="14"/>
        <v>30289573</v>
      </c>
      <c r="AG21" s="40">
        <f t="shared" si="15"/>
        <v>0.43362588295286525</v>
      </c>
      <c r="AH21" s="40">
        <f t="shared" si="16"/>
        <v>0.015668692325243372</v>
      </c>
      <c r="AI21" s="12">
        <v>169409666</v>
      </c>
      <c r="AJ21" s="12">
        <v>198308345</v>
      </c>
      <c r="AK21" s="12">
        <v>73460416</v>
      </c>
      <c r="AL21" s="12"/>
    </row>
    <row r="22" spans="1:38" s="59" customFormat="1" ht="12.75">
      <c r="A22" s="64"/>
      <c r="B22" s="65" t="s">
        <v>118</v>
      </c>
      <c r="C22" s="32"/>
      <c r="D22" s="84">
        <f>SUM(D12:D21)</f>
        <v>2093104009</v>
      </c>
      <c r="E22" s="85">
        <f>SUM(E12:E21)</f>
        <v>413111968</v>
      </c>
      <c r="F22" s="86">
        <f t="shared" si="0"/>
        <v>2506215977</v>
      </c>
      <c r="G22" s="84">
        <f>SUM(G12:G21)</f>
        <v>2100539339</v>
      </c>
      <c r="H22" s="85">
        <f>SUM(H12:H21)</f>
        <v>419642918</v>
      </c>
      <c r="I22" s="86">
        <f t="shared" si="1"/>
        <v>2520182257</v>
      </c>
      <c r="J22" s="84">
        <f>SUM(J12:J21)</f>
        <v>698339130</v>
      </c>
      <c r="K22" s="85">
        <f>SUM(K12:K21)</f>
        <v>36888926</v>
      </c>
      <c r="L22" s="85">
        <f t="shared" si="2"/>
        <v>735228056</v>
      </c>
      <c r="M22" s="44">
        <f t="shared" si="3"/>
        <v>0.29336181029381414</v>
      </c>
      <c r="N22" s="114">
        <f>SUM(N12:N21)</f>
        <v>455836286</v>
      </c>
      <c r="O22" s="115">
        <f>SUM(O12:O21)</f>
        <v>64333519</v>
      </c>
      <c r="P22" s="116">
        <f t="shared" si="4"/>
        <v>520169805</v>
      </c>
      <c r="Q22" s="44">
        <f t="shared" si="5"/>
        <v>0.20755186694749891</v>
      </c>
      <c r="R22" s="114">
        <f>SUM(R12:R21)</f>
        <v>0</v>
      </c>
      <c r="S22" s="116">
        <f>SUM(S12:S21)</f>
        <v>0</v>
      </c>
      <c r="T22" s="116">
        <f t="shared" si="6"/>
        <v>0</v>
      </c>
      <c r="U22" s="44">
        <f t="shared" si="7"/>
        <v>0</v>
      </c>
      <c r="V22" s="114">
        <f>SUM(V12:V21)</f>
        <v>0</v>
      </c>
      <c r="W22" s="116">
        <f>SUM(W12:W21)</f>
        <v>0</v>
      </c>
      <c r="X22" s="116">
        <f t="shared" si="8"/>
        <v>0</v>
      </c>
      <c r="Y22" s="44">
        <f t="shared" si="9"/>
        <v>0</v>
      </c>
      <c r="Z22" s="84">
        <f t="shared" si="10"/>
        <v>1154175416</v>
      </c>
      <c r="AA22" s="85">
        <f t="shared" si="11"/>
        <v>101222445</v>
      </c>
      <c r="AB22" s="85">
        <f t="shared" si="12"/>
        <v>1255397861</v>
      </c>
      <c r="AC22" s="44">
        <f t="shared" si="13"/>
        <v>0.5009136772413131</v>
      </c>
      <c r="AD22" s="84">
        <f>SUM(AD12:AD21)</f>
        <v>385343455</v>
      </c>
      <c r="AE22" s="85">
        <f>SUM(AE12:AE21)</f>
        <v>49605477</v>
      </c>
      <c r="AF22" s="85">
        <f t="shared" si="14"/>
        <v>434948932</v>
      </c>
      <c r="AG22" s="44">
        <f t="shared" si="15"/>
        <v>0.4669698282924628</v>
      </c>
      <c r="AH22" s="44">
        <f t="shared" si="16"/>
        <v>0.1959330549637952</v>
      </c>
      <c r="AI22" s="66">
        <f>SUM(AI12:AI21)</f>
        <v>2465759086</v>
      </c>
      <c r="AJ22" s="66">
        <f>SUM(AJ12:AJ21)</f>
        <v>2552547565</v>
      </c>
      <c r="AK22" s="66">
        <f>SUM(AK12:AK21)</f>
        <v>1151435097</v>
      </c>
      <c r="AL22" s="66"/>
    </row>
    <row r="23" spans="1:38" s="13" customFormat="1" ht="12.75">
      <c r="A23" s="29" t="s">
        <v>96</v>
      </c>
      <c r="B23" s="63" t="s">
        <v>119</v>
      </c>
      <c r="C23" s="39" t="s">
        <v>120</v>
      </c>
      <c r="D23" s="80">
        <v>80958582</v>
      </c>
      <c r="E23" s="81">
        <v>75042370</v>
      </c>
      <c r="F23" s="82">
        <f t="shared" si="0"/>
        <v>156000952</v>
      </c>
      <c r="G23" s="80">
        <v>80958582</v>
      </c>
      <c r="H23" s="81">
        <v>75042370</v>
      </c>
      <c r="I23" s="83">
        <f t="shared" si="1"/>
        <v>156000952</v>
      </c>
      <c r="J23" s="80">
        <v>4134864</v>
      </c>
      <c r="K23" s="81">
        <v>0</v>
      </c>
      <c r="L23" s="81">
        <f t="shared" si="2"/>
        <v>4134864</v>
      </c>
      <c r="M23" s="40">
        <f t="shared" si="3"/>
        <v>0.02650537671077802</v>
      </c>
      <c r="N23" s="108">
        <v>8729441</v>
      </c>
      <c r="O23" s="109">
        <v>11092623</v>
      </c>
      <c r="P23" s="110">
        <f t="shared" si="4"/>
        <v>19822064</v>
      </c>
      <c r="Q23" s="40">
        <f t="shared" si="5"/>
        <v>0.12706373740591018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12864305</v>
      </c>
      <c r="AA23" s="81">
        <f t="shared" si="11"/>
        <v>11092623</v>
      </c>
      <c r="AB23" s="81">
        <f t="shared" si="12"/>
        <v>23956928</v>
      </c>
      <c r="AC23" s="40">
        <f t="shared" si="13"/>
        <v>0.15356911411668822</v>
      </c>
      <c r="AD23" s="80">
        <v>65066195</v>
      </c>
      <c r="AE23" s="81">
        <v>0</v>
      </c>
      <c r="AF23" s="81">
        <f t="shared" si="14"/>
        <v>65066195</v>
      </c>
      <c r="AG23" s="40">
        <f t="shared" si="15"/>
        <v>0.5630100219774313</v>
      </c>
      <c r="AH23" s="40">
        <f t="shared" si="16"/>
        <v>-0.6953554145897113</v>
      </c>
      <c r="AI23" s="12">
        <v>259120819</v>
      </c>
      <c r="AJ23" s="12">
        <v>259120819</v>
      </c>
      <c r="AK23" s="12">
        <v>145887618</v>
      </c>
      <c r="AL23" s="12"/>
    </row>
    <row r="24" spans="1:38" s="13" customFormat="1" ht="12.75">
      <c r="A24" s="29" t="s">
        <v>96</v>
      </c>
      <c r="B24" s="63" t="s">
        <v>121</v>
      </c>
      <c r="C24" s="39" t="s">
        <v>122</v>
      </c>
      <c r="D24" s="80">
        <v>283145871</v>
      </c>
      <c r="E24" s="81">
        <v>84508462</v>
      </c>
      <c r="F24" s="82">
        <f t="shared" si="0"/>
        <v>367654333</v>
      </c>
      <c r="G24" s="80">
        <v>306230137</v>
      </c>
      <c r="H24" s="81">
        <v>92699846</v>
      </c>
      <c r="I24" s="83">
        <f t="shared" si="1"/>
        <v>398929983</v>
      </c>
      <c r="J24" s="80">
        <v>84341706</v>
      </c>
      <c r="K24" s="81">
        <v>10363886</v>
      </c>
      <c r="L24" s="81">
        <f t="shared" si="2"/>
        <v>94705592</v>
      </c>
      <c r="M24" s="40">
        <f t="shared" si="3"/>
        <v>0.25759411354469197</v>
      </c>
      <c r="N24" s="108">
        <v>348205</v>
      </c>
      <c r="O24" s="109">
        <v>16232782</v>
      </c>
      <c r="P24" s="110">
        <f t="shared" si="4"/>
        <v>16580987</v>
      </c>
      <c r="Q24" s="40">
        <f t="shared" si="5"/>
        <v>0.045099392314247526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84689911</v>
      </c>
      <c r="AA24" s="81">
        <f t="shared" si="11"/>
        <v>26596668</v>
      </c>
      <c r="AB24" s="81">
        <f t="shared" si="12"/>
        <v>111286579</v>
      </c>
      <c r="AC24" s="40">
        <f t="shared" si="13"/>
        <v>0.3026935058589395</v>
      </c>
      <c r="AD24" s="80">
        <v>54443091</v>
      </c>
      <c r="AE24" s="81">
        <v>268227</v>
      </c>
      <c r="AF24" s="81">
        <f t="shared" si="14"/>
        <v>54711318</v>
      </c>
      <c r="AG24" s="40">
        <f t="shared" si="15"/>
        <v>0.18521870876421762</v>
      </c>
      <c r="AH24" s="40">
        <f t="shared" si="16"/>
        <v>-0.6969368019977147</v>
      </c>
      <c r="AI24" s="12">
        <v>337435243</v>
      </c>
      <c r="AJ24" s="12">
        <v>383136767</v>
      </c>
      <c r="AK24" s="12">
        <v>62499320</v>
      </c>
      <c r="AL24" s="12"/>
    </row>
    <row r="25" spans="1:38" s="13" customFormat="1" ht="12.75">
      <c r="A25" s="29" t="s">
        <v>96</v>
      </c>
      <c r="B25" s="63" t="s">
        <v>123</v>
      </c>
      <c r="C25" s="39" t="s">
        <v>124</v>
      </c>
      <c r="D25" s="80">
        <v>108925617</v>
      </c>
      <c r="E25" s="81">
        <v>20552677</v>
      </c>
      <c r="F25" s="82">
        <f t="shared" si="0"/>
        <v>129478294</v>
      </c>
      <c r="G25" s="80">
        <v>108925617</v>
      </c>
      <c r="H25" s="81">
        <v>20552677</v>
      </c>
      <c r="I25" s="83">
        <f t="shared" si="1"/>
        <v>129478294</v>
      </c>
      <c r="J25" s="80">
        <v>21945520</v>
      </c>
      <c r="K25" s="81">
        <v>1217577</v>
      </c>
      <c r="L25" s="81">
        <f t="shared" si="2"/>
        <v>23163097</v>
      </c>
      <c r="M25" s="40">
        <f t="shared" si="3"/>
        <v>0.17889559928863444</v>
      </c>
      <c r="N25" s="108">
        <v>22856611</v>
      </c>
      <c r="O25" s="109">
        <v>5946940</v>
      </c>
      <c r="P25" s="110">
        <f t="shared" si="4"/>
        <v>28803551</v>
      </c>
      <c r="Q25" s="40">
        <f t="shared" si="5"/>
        <v>0.22245853038502345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44802131</v>
      </c>
      <c r="AA25" s="81">
        <f t="shared" si="11"/>
        <v>7164517</v>
      </c>
      <c r="AB25" s="81">
        <f t="shared" si="12"/>
        <v>51966648</v>
      </c>
      <c r="AC25" s="40">
        <f t="shared" si="13"/>
        <v>0.4013541296736579</v>
      </c>
      <c r="AD25" s="80">
        <v>21179159</v>
      </c>
      <c r="AE25" s="81">
        <v>5208201</v>
      </c>
      <c r="AF25" s="81">
        <f t="shared" si="14"/>
        <v>26387360</v>
      </c>
      <c r="AG25" s="40">
        <f t="shared" si="15"/>
        <v>0.5458233574363931</v>
      </c>
      <c r="AH25" s="40">
        <f t="shared" si="16"/>
        <v>0.09156622716330842</v>
      </c>
      <c r="AI25" s="12">
        <v>108136893</v>
      </c>
      <c r="AJ25" s="12">
        <v>146583333</v>
      </c>
      <c r="AK25" s="12">
        <v>59023642</v>
      </c>
      <c r="AL25" s="12"/>
    </row>
    <row r="26" spans="1:38" s="13" customFormat="1" ht="12.75">
      <c r="A26" s="29" t="s">
        <v>96</v>
      </c>
      <c r="B26" s="63" t="s">
        <v>125</v>
      </c>
      <c r="C26" s="39" t="s">
        <v>126</v>
      </c>
      <c r="D26" s="80">
        <v>0</v>
      </c>
      <c r="E26" s="81">
        <v>42969933</v>
      </c>
      <c r="F26" s="82">
        <f t="shared" si="0"/>
        <v>42969933</v>
      </c>
      <c r="G26" s="80">
        <v>0</v>
      </c>
      <c r="H26" s="81">
        <v>42969933</v>
      </c>
      <c r="I26" s="83">
        <f t="shared" si="1"/>
        <v>42969933</v>
      </c>
      <c r="J26" s="80">
        <v>62229391</v>
      </c>
      <c r="K26" s="81">
        <v>5376421</v>
      </c>
      <c r="L26" s="81">
        <f t="shared" si="2"/>
        <v>67605812</v>
      </c>
      <c r="M26" s="40">
        <f t="shared" si="3"/>
        <v>1.5733283084244045</v>
      </c>
      <c r="N26" s="108">
        <v>9950655</v>
      </c>
      <c r="O26" s="109">
        <v>5595958</v>
      </c>
      <c r="P26" s="110">
        <f t="shared" si="4"/>
        <v>15546613</v>
      </c>
      <c r="Q26" s="40">
        <f t="shared" si="5"/>
        <v>0.36180212335914047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72180046</v>
      </c>
      <c r="AA26" s="81">
        <f t="shared" si="11"/>
        <v>10972379</v>
      </c>
      <c r="AB26" s="81">
        <f t="shared" si="12"/>
        <v>83152425</v>
      </c>
      <c r="AC26" s="40">
        <f t="shared" si="13"/>
        <v>1.935130431783545</v>
      </c>
      <c r="AD26" s="80">
        <v>33597370</v>
      </c>
      <c r="AE26" s="81">
        <v>12490732</v>
      </c>
      <c r="AF26" s="81">
        <f t="shared" si="14"/>
        <v>46088102</v>
      </c>
      <c r="AG26" s="40">
        <f t="shared" si="15"/>
        <v>0.3371987741498835</v>
      </c>
      <c r="AH26" s="40">
        <f t="shared" si="16"/>
        <v>-0.6626762152192772</v>
      </c>
      <c r="AI26" s="12">
        <v>335329413</v>
      </c>
      <c r="AJ26" s="12">
        <v>335329413</v>
      </c>
      <c r="AK26" s="12">
        <v>113072667</v>
      </c>
      <c r="AL26" s="12"/>
    </row>
    <row r="27" spans="1:38" s="13" customFormat="1" ht="12.75">
      <c r="A27" s="29" t="s">
        <v>96</v>
      </c>
      <c r="B27" s="63" t="s">
        <v>127</v>
      </c>
      <c r="C27" s="39" t="s">
        <v>128</v>
      </c>
      <c r="D27" s="80">
        <v>107702129</v>
      </c>
      <c r="E27" s="81">
        <v>32089781</v>
      </c>
      <c r="F27" s="82">
        <f t="shared" si="0"/>
        <v>139791910</v>
      </c>
      <c r="G27" s="80">
        <v>107702129</v>
      </c>
      <c r="H27" s="81">
        <v>32089781</v>
      </c>
      <c r="I27" s="83">
        <f t="shared" si="1"/>
        <v>139791910</v>
      </c>
      <c r="J27" s="80">
        <v>64152781</v>
      </c>
      <c r="K27" s="81">
        <v>301412</v>
      </c>
      <c r="L27" s="81">
        <f t="shared" si="2"/>
        <v>64454193</v>
      </c>
      <c r="M27" s="40">
        <f t="shared" si="3"/>
        <v>0.4610724111287985</v>
      </c>
      <c r="N27" s="108">
        <v>32979450</v>
      </c>
      <c r="O27" s="109">
        <v>1895074</v>
      </c>
      <c r="P27" s="110">
        <f t="shared" si="4"/>
        <v>34874524</v>
      </c>
      <c r="Q27" s="40">
        <f t="shared" si="5"/>
        <v>0.24947455113818817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97132231</v>
      </c>
      <c r="AA27" s="81">
        <f t="shared" si="11"/>
        <v>2196486</v>
      </c>
      <c r="AB27" s="81">
        <f t="shared" si="12"/>
        <v>99328717</v>
      </c>
      <c r="AC27" s="40">
        <f t="shared" si="13"/>
        <v>0.7105469622669867</v>
      </c>
      <c r="AD27" s="80">
        <v>34717083</v>
      </c>
      <c r="AE27" s="81">
        <v>2605660</v>
      </c>
      <c r="AF27" s="81">
        <f t="shared" si="14"/>
        <v>37322743</v>
      </c>
      <c r="AG27" s="40">
        <f t="shared" si="15"/>
        <v>0.4853829164772897</v>
      </c>
      <c r="AH27" s="40">
        <f t="shared" si="16"/>
        <v>-0.06559590220900968</v>
      </c>
      <c r="AI27" s="12">
        <v>147441827</v>
      </c>
      <c r="AJ27" s="12">
        <v>147441827</v>
      </c>
      <c r="AK27" s="12">
        <v>71565744</v>
      </c>
      <c r="AL27" s="12"/>
    </row>
    <row r="28" spans="1:38" s="13" customFormat="1" ht="12.75">
      <c r="A28" s="29" t="s">
        <v>96</v>
      </c>
      <c r="B28" s="63" t="s">
        <v>129</v>
      </c>
      <c r="C28" s="39" t="s">
        <v>130</v>
      </c>
      <c r="D28" s="80">
        <v>212627181</v>
      </c>
      <c r="E28" s="81">
        <v>109333600</v>
      </c>
      <c r="F28" s="82">
        <f t="shared" si="0"/>
        <v>321960781</v>
      </c>
      <c r="G28" s="80">
        <v>212627181</v>
      </c>
      <c r="H28" s="81">
        <v>109333600</v>
      </c>
      <c r="I28" s="83">
        <f t="shared" si="1"/>
        <v>321960781</v>
      </c>
      <c r="J28" s="80">
        <v>64775563</v>
      </c>
      <c r="K28" s="81">
        <v>9919371</v>
      </c>
      <c r="L28" s="81">
        <f t="shared" si="2"/>
        <v>74694934</v>
      </c>
      <c r="M28" s="40">
        <f t="shared" si="3"/>
        <v>0.23200010190061007</v>
      </c>
      <c r="N28" s="108">
        <v>70555521</v>
      </c>
      <c r="O28" s="109">
        <v>12862097</v>
      </c>
      <c r="P28" s="110">
        <f t="shared" si="4"/>
        <v>83417618</v>
      </c>
      <c r="Q28" s="40">
        <f t="shared" si="5"/>
        <v>0.25909248244741956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135331084</v>
      </c>
      <c r="AA28" s="81">
        <f t="shared" si="11"/>
        <v>22781468</v>
      </c>
      <c r="AB28" s="81">
        <f t="shared" si="12"/>
        <v>158112552</v>
      </c>
      <c r="AC28" s="40">
        <f t="shared" si="13"/>
        <v>0.49109258434802966</v>
      </c>
      <c r="AD28" s="80">
        <v>37058847</v>
      </c>
      <c r="AE28" s="81">
        <v>5419099</v>
      </c>
      <c r="AF28" s="81">
        <f t="shared" si="14"/>
        <v>42477946</v>
      </c>
      <c r="AG28" s="40">
        <f t="shared" si="15"/>
        <v>0.6904762913931694</v>
      </c>
      <c r="AH28" s="40">
        <f t="shared" si="16"/>
        <v>0.9637865258362539</v>
      </c>
      <c r="AI28" s="12">
        <v>217057250</v>
      </c>
      <c r="AJ28" s="12">
        <v>217057250</v>
      </c>
      <c r="AK28" s="12">
        <v>149872885</v>
      </c>
      <c r="AL28" s="12"/>
    </row>
    <row r="29" spans="1:38" s="13" customFormat="1" ht="12.75">
      <c r="A29" s="29" t="s">
        <v>96</v>
      </c>
      <c r="B29" s="63" t="s">
        <v>131</v>
      </c>
      <c r="C29" s="39" t="s">
        <v>132</v>
      </c>
      <c r="D29" s="80">
        <v>71741067</v>
      </c>
      <c r="E29" s="81">
        <v>11254200</v>
      </c>
      <c r="F29" s="82">
        <f t="shared" si="0"/>
        <v>82995267</v>
      </c>
      <c r="G29" s="80">
        <v>71741067</v>
      </c>
      <c r="H29" s="81">
        <v>11254200</v>
      </c>
      <c r="I29" s="83">
        <f t="shared" si="1"/>
        <v>82995267</v>
      </c>
      <c r="J29" s="80">
        <v>23228769</v>
      </c>
      <c r="K29" s="81">
        <v>0</v>
      </c>
      <c r="L29" s="81">
        <f t="shared" si="2"/>
        <v>23228769</v>
      </c>
      <c r="M29" s="40">
        <f t="shared" si="3"/>
        <v>0.27988064668796114</v>
      </c>
      <c r="N29" s="108">
        <v>15035746</v>
      </c>
      <c r="O29" s="109">
        <v>0</v>
      </c>
      <c r="P29" s="110">
        <f t="shared" si="4"/>
        <v>15035746</v>
      </c>
      <c r="Q29" s="40">
        <f t="shared" si="5"/>
        <v>0.18116389697258278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38264515</v>
      </c>
      <c r="AA29" s="81">
        <f t="shared" si="11"/>
        <v>0</v>
      </c>
      <c r="AB29" s="81">
        <f t="shared" si="12"/>
        <v>38264515</v>
      </c>
      <c r="AC29" s="40">
        <f t="shared" si="13"/>
        <v>0.4610445436605439</v>
      </c>
      <c r="AD29" s="80">
        <v>12114465</v>
      </c>
      <c r="AE29" s="81">
        <v>3669861</v>
      </c>
      <c r="AF29" s="81">
        <f t="shared" si="14"/>
        <v>15784326</v>
      </c>
      <c r="AG29" s="40">
        <f t="shared" si="15"/>
        <v>0.49663344339193827</v>
      </c>
      <c r="AH29" s="40">
        <f t="shared" si="16"/>
        <v>-0.0474255283374152</v>
      </c>
      <c r="AI29" s="12">
        <v>78628412</v>
      </c>
      <c r="AJ29" s="12">
        <v>78628412</v>
      </c>
      <c r="AK29" s="12">
        <v>39049499</v>
      </c>
      <c r="AL29" s="12"/>
    </row>
    <row r="30" spans="1:38" s="13" customFormat="1" ht="12.75">
      <c r="A30" s="29" t="s">
        <v>115</v>
      </c>
      <c r="B30" s="63" t="s">
        <v>133</v>
      </c>
      <c r="C30" s="39" t="s">
        <v>134</v>
      </c>
      <c r="D30" s="80">
        <v>1761626733</v>
      </c>
      <c r="E30" s="81">
        <v>523978058</v>
      </c>
      <c r="F30" s="82">
        <f t="shared" si="0"/>
        <v>2285604791</v>
      </c>
      <c r="G30" s="80">
        <v>1761626733</v>
      </c>
      <c r="H30" s="81">
        <v>523978058</v>
      </c>
      <c r="I30" s="83">
        <f t="shared" si="1"/>
        <v>2285604791</v>
      </c>
      <c r="J30" s="80">
        <v>333696247</v>
      </c>
      <c r="K30" s="81">
        <v>43427358</v>
      </c>
      <c r="L30" s="81">
        <f t="shared" si="2"/>
        <v>377123605</v>
      </c>
      <c r="M30" s="40">
        <f t="shared" si="3"/>
        <v>0.16499948131234032</v>
      </c>
      <c r="N30" s="108">
        <v>283130506</v>
      </c>
      <c r="O30" s="109">
        <v>93864817</v>
      </c>
      <c r="P30" s="110">
        <f t="shared" si="4"/>
        <v>376995323</v>
      </c>
      <c r="Q30" s="40">
        <f t="shared" si="5"/>
        <v>0.16494335524868087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616826753</v>
      </c>
      <c r="AA30" s="81">
        <f t="shared" si="11"/>
        <v>137292175</v>
      </c>
      <c r="AB30" s="81">
        <f t="shared" si="12"/>
        <v>754118928</v>
      </c>
      <c r="AC30" s="40">
        <f t="shared" si="13"/>
        <v>0.3299428365610212</v>
      </c>
      <c r="AD30" s="80">
        <v>228071494</v>
      </c>
      <c r="AE30" s="81">
        <v>-427088</v>
      </c>
      <c r="AF30" s="81">
        <f t="shared" si="14"/>
        <v>227644406</v>
      </c>
      <c r="AG30" s="40">
        <f t="shared" si="15"/>
        <v>0.28194298686647656</v>
      </c>
      <c r="AH30" s="40">
        <f t="shared" si="16"/>
        <v>0.6560711050373889</v>
      </c>
      <c r="AI30" s="12">
        <v>2088862910</v>
      </c>
      <c r="AJ30" s="12">
        <v>2088862910</v>
      </c>
      <c r="AK30" s="12">
        <v>588940248</v>
      </c>
      <c r="AL30" s="12"/>
    </row>
    <row r="31" spans="1:38" s="59" customFormat="1" ht="12.75">
      <c r="A31" s="64"/>
      <c r="B31" s="65" t="s">
        <v>135</v>
      </c>
      <c r="C31" s="32"/>
      <c r="D31" s="84">
        <f>SUM(D23:D30)</f>
        <v>2626727180</v>
      </c>
      <c r="E31" s="85">
        <f>SUM(E23:E30)</f>
        <v>899729081</v>
      </c>
      <c r="F31" s="86">
        <f t="shared" si="0"/>
        <v>3526456261</v>
      </c>
      <c r="G31" s="84">
        <f>SUM(G23:G30)</f>
        <v>2649811446</v>
      </c>
      <c r="H31" s="85">
        <f>SUM(H23:H30)</f>
        <v>907920465</v>
      </c>
      <c r="I31" s="86">
        <f t="shared" si="1"/>
        <v>3557731911</v>
      </c>
      <c r="J31" s="84">
        <f>SUM(J23:J30)</f>
        <v>658504841</v>
      </c>
      <c r="K31" s="85">
        <f>SUM(K23:K30)</f>
        <v>70606025</v>
      </c>
      <c r="L31" s="85">
        <f t="shared" si="2"/>
        <v>729110866</v>
      </c>
      <c r="M31" s="44">
        <f t="shared" si="3"/>
        <v>0.20675454678494876</v>
      </c>
      <c r="N31" s="114">
        <f>SUM(N23:N30)</f>
        <v>443586135</v>
      </c>
      <c r="O31" s="115">
        <f>SUM(O23:O30)</f>
        <v>147490291</v>
      </c>
      <c r="P31" s="116">
        <f t="shared" si="4"/>
        <v>591076426</v>
      </c>
      <c r="Q31" s="44">
        <f t="shared" si="5"/>
        <v>0.16761201111066326</v>
      </c>
      <c r="R31" s="114">
        <f>SUM(R23:R30)</f>
        <v>0</v>
      </c>
      <c r="S31" s="116">
        <f>SUM(S23:S30)</f>
        <v>0</v>
      </c>
      <c r="T31" s="116">
        <f t="shared" si="6"/>
        <v>0</v>
      </c>
      <c r="U31" s="44">
        <f t="shared" si="7"/>
        <v>0</v>
      </c>
      <c r="V31" s="114">
        <f>SUM(V23:V30)</f>
        <v>0</v>
      </c>
      <c r="W31" s="116">
        <f>SUM(W23:W30)</f>
        <v>0</v>
      </c>
      <c r="X31" s="116">
        <f t="shared" si="8"/>
        <v>0</v>
      </c>
      <c r="Y31" s="44">
        <f t="shared" si="9"/>
        <v>0</v>
      </c>
      <c r="Z31" s="84">
        <f t="shared" si="10"/>
        <v>1102090976</v>
      </c>
      <c r="AA31" s="85">
        <f t="shared" si="11"/>
        <v>218096316</v>
      </c>
      <c r="AB31" s="85">
        <f t="shared" si="12"/>
        <v>1320187292</v>
      </c>
      <c r="AC31" s="44">
        <f t="shared" si="13"/>
        <v>0.374366557895612</v>
      </c>
      <c r="AD31" s="84">
        <f>SUM(AD23:AD30)</f>
        <v>486247704</v>
      </c>
      <c r="AE31" s="85">
        <f>SUM(AE23:AE30)</f>
        <v>29234692</v>
      </c>
      <c r="AF31" s="85">
        <f t="shared" si="14"/>
        <v>515482396</v>
      </c>
      <c r="AG31" s="44">
        <f t="shared" si="15"/>
        <v>0.34431893255324414</v>
      </c>
      <c r="AH31" s="44">
        <f t="shared" si="16"/>
        <v>0.14664716115737142</v>
      </c>
      <c r="AI31" s="66">
        <f>SUM(AI23:AI30)</f>
        <v>3572012767</v>
      </c>
      <c r="AJ31" s="66">
        <f>SUM(AJ23:AJ30)</f>
        <v>3656160731</v>
      </c>
      <c r="AK31" s="66">
        <f>SUM(AK23:AK30)</f>
        <v>1229911623</v>
      </c>
      <c r="AL31" s="66"/>
    </row>
    <row r="32" spans="1:38" s="13" customFormat="1" ht="12.75">
      <c r="A32" s="29" t="s">
        <v>96</v>
      </c>
      <c r="B32" s="63" t="s">
        <v>136</v>
      </c>
      <c r="C32" s="39" t="s">
        <v>137</v>
      </c>
      <c r="D32" s="80">
        <v>234914286</v>
      </c>
      <c r="E32" s="81">
        <v>0</v>
      </c>
      <c r="F32" s="82">
        <f t="shared" si="0"/>
        <v>234914286</v>
      </c>
      <c r="G32" s="80">
        <v>234914286</v>
      </c>
      <c r="H32" s="81">
        <v>0</v>
      </c>
      <c r="I32" s="83">
        <f t="shared" si="1"/>
        <v>234914286</v>
      </c>
      <c r="J32" s="80">
        <v>98615972</v>
      </c>
      <c r="K32" s="81">
        <v>3390786</v>
      </c>
      <c r="L32" s="81">
        <f t="shared" si="2"/>
        <v>102006758</v>
      </c>
      <c r="M32" s="40">
        <f t="shared" si="3"/>
        <v>0.4342296917608493</v>
      </c>
      <c r="N32" s="108">
        <v>42341753</v>
      </c>
      <c r="O32" s="109">
        <v>0</v>
      </c>
      <c r="P32" s="110">
        <f t="shared" si="4"/>
        <v>42341753</v>
      </c>
      <c r="Q32" s="40">
        <f t="shared" si="5"/>
        <v>0.18024341440009314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140957725</v>
      </c>
      <c r="AA32" s="81">
        <f t="shared" si="11"/>
        <v>3390786</v>
      </c>
      <c r="AB32" s="81">
        <f t="shared" si="12"/>
        <v>144348511</v>
      </c>
      <c r="AC32" s="40">
        <f t="shared" si="13"/>
        <v>0.6144731061609424</v>
      </c>
      <c r="AD32" s="80">
        <v>41312160</v>
      </c>
      <c r="AE32" s="81">
        <v>986198</v>
      </c>
      <c r="AF32" s="81">
        <f t="shared" si="14"/>
        <v>42298358</v>
      </c>
      <c r="AG32" s="40">
        <f t="shared" si="15"/>
        <v>0.6434793435875394</v>
      </c>
      <c r="AH32" s="40">
        <f t="shared" si="16"/>
        <v>0.0010259263491978476</v>
      </c>
      <c r="AI32" s="12">
        <v>210870281</v>
      </c>
      <c r="AJ32" s="12">
        <v>246756841</v>
      </c>
      <c r="AK32" s="12">
        <v>135690670</v>
      </c>
      <c r="AL32" s="12"/>
    </row>
    <row r="33" spans="1:38" s="13" customFormat="1" ht="12.75">
      <c r="A33" s="29" t="s">
        <v>96</v>
      </c>
      <c r="B33" s="63" t="s">
        <v>138</v>
      </c>
      <c r="C33" s="39" t="s">
        <v>139</v>
      </c>
      <c r="D33" s="80">
        <v>68946578</v>
      </c>
      <c r="E33" s="81">
        <v>0</v>
      </c>
      <c r="F33" s="82">
        <f t="shared" si="0"/>
        <v>68946578</v>
      </c>
      <c r="G33" s="80">
        <v>68946578</v>
      </c>
      <c r="H33" s="81">
        <v>0</v>
      </c>
      <c r="I33" s="83">
        <f t="shared" si="1"/>
        <v>68946578</v>
      </c>
      <c r="J33" s="80">
        <v>20650975</v>
      </c>
      <c r="K33" s="81">
        <v>3434491</v>
      </c>
      <c r="L33" s="81">
        <f t="shared" si="2"/>
        <v>24085466</v>
      </c>
      <c r="M33" s="40">
        <f t="shared" si="3"/>
        <v>0.34933519108083944</v>
      </c>
      <c r="N33" s="108">
        <v>2544781</v>
      </c>
      <c r="O33" s="109">
        <v>1138746</v>
      </c>
      <c r="P33" s="110">
        <f t="shared" si="4"/>
        <v>3683527</v>
      </c>
      <c r="Q33" s="40">
        <f t="shared" si="5"/>
        <v>0.05342581324340709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23195756</v>
      </c>
      <c r="AA33" s="81">
        <f t="shared" si="11"/>
        <v>4573237</v>
      </c>
      <c r="AB33" s="81">
        <f t="shared" si="12"/>
        <v>27768993</v>
      </c>
      <c r="AC33" s="40">
        <f t="shared" si="13"/>
        <v>0.4027610043242465</v>
      </c>
      <c r="AD33" s="80">
        <v>10470807</v>
      </c>
      <c r="AE33" s="81">
        <v>1087086</v>
      </c>
      <c r="AF33" s="81">
        <f t="shared" si="14"/>
        <v>11557893</v>
      </c>
      <c r="AG33" s="40">
        <f t="shared" si="15"/>
        <v>0.41152080812928143</v>
      </c>
      <c r="AH33" s="40">
        <f t="shared" si="16"/>
        <v>-0.6812977071166864</v>
      </c>
      <c r="AI33" s="12">
        <v>82152796</v>
      </c>
      <c r="AJ33" s="12">
        <v>82152796</v>
      </c>
      <c r="AK33" s="12">
        <v>33807585</v>
      </c>
      <c r="AL33" s="12"/>
    </row>
    <row r="34" spans="1:38" s="13" customFormat="1" ht="12.75">
      <c r="A34" s="29" t="s">
        <v>96</v>
      </c>
      <c r="B34" s="63" t="s">
        <v>140</v>
      </c>
      <c r="C34" s="39" t="s">
        <v>141</v>
      </c>
      <c r="D34" s="80">
        <v>45413816</v>
      </c>
      <c r="E34" s="81">
        <v>9711000</v>
      </c>
      <c r="F34" s="82">
        <f t="shared" si="0"/>
        <v>55124816</v>
      </c>
      <c r="G34" s="80">
        <v>45413816</v>
      </c>
      <c r="H34" s="81">
        <v>9711000</v>
      </c>
      <c r="I34" s="83">
        <f t="shared" si="1"/>
        <v>55124816</v>
      </c>
      <c r="J34" s="80">
        <v>10317696</v>
      </c>
      <c r="K34" s="81">
        <v>2106338</v>
      </c>
      <c r="L34" s="81">
        <f t="shared" si="2"/>
        <v>12424034</v>
      </c>
      <c r="M34" s="40">
        <f t="shared" si="3"/>
        <v>0.2253800538762796</v>
      </c>
      <c r="N34" s="108">
        <v>17742219</v>
      </c>
      <c r="O34" s="109">
        <v>0</v>
      </c>
      <c r="P34" s="110">
        <f t="shared" si="4"/>
        <v>17742219</v>
      </c>
      <c r="Q34" s="40">
        <f t="shared" si="5"/>
        <v>0.32185538723612245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28059915</v>
      </c>
      <c r="AA34" s="81">
        <f t="shared" si="11"/>
        <v>2106338</v>
      </c>
      <c r="AB34" s="81">
        <f t="shared" si="12"/>
        <v>30166253</v>
      </c>
      <c r="AC34" s="40">
        <f t="shared" si="13"/>
        <v>0.5472354411124021</v>
      </c>
      <c r="AD34" s="80">
        <v>6227426</v>
      </c>
      <c r="AE34" s="81">
        <v>3774106</v>
      </c>
      <c r="AF34" s="81">
        <f t="shared" si="14"/>
        <v>10001532</v>
      </c>
      <c r="AG34" s="40">
        <f t="shared" si="15"/>
        <v>0.517146110711757</v>
      </c>
      <c r="AH34" s="40">
        <f t="shared" si="16"/>
        <v>0.7739501308399552</v>
      </c>
      <c r="AI34" s="12">
        <v>53411238</v>
      </c>
      <c r="AJ34" s="12">
        <v>49449947</v>
      </c>
      <c r="AK34" s="12">
        <v>27621414</v>
      </c>
      <c r="AL34" s="12"/>
    </row>
    <row r="35" spans="1:38" s="13" customFormat="1" ht="12.75">
      <c r="A35" s="29" t="s">
        <v>96</v>
      </c>
      <c r="B35" s="63" t="s">
        <v>142</v>
      </c>
      <c r="C35" s="39" t="s">
        <v>143</v>
      </c>
      <c r="D35" s="80">
        <v>525673364</v>
      </c>
      <c r="E35" s="81">
        <v>69662521</v>
      </c>
      <c r="F35" s="82">
        <f t="shared" si="0"/>
        <v>595335885</v>
      </c>
      <c r="G35" s="80">
        <v>525673364</v>
      </c>
      <c r="H35" s="81">
        <v>69662521</v>
      </c>
      <c r="I35" s="83">
        <f t="shared" si="1"/>
        <v>595335885</v>
      </c>
      <c r="J35" s="80">
        <v>237641206</v>
      </c>
      <c r="K35" s="81">
        <v>8216981</v>
      </c>
      <c r="L35" s="81">
        <f t="shared" si="2"/>
        <v>245858187</v>
      </c>
      <c r="M35" s="40">
        <f t="shared" si="3"/>
        <v>0.41297390799817146</v>
      </c>
      <c r="N35" s="108">
        <v>119080786</v>
      </c>
      <c r="O35" s="109">
        <v>8837755</v>
      </c>
      <c r="P35" s="110">
        <f t="shared" si="4"/>
        <v>127918541</v>
      </c>
      <c r="Q35" s="40">
        <f t="shared" si="5"/>
        <v>0.21486784892867664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356721992</v>
      </c>
      <c r="AA35" s="81">
        <f t="shared" si="11"/>
        <v>17054736</v>
      </c>
      <c r="AB35" s="81">
        <f t="shared" si="12"/>
        <v>373776728</v>
      </c>
      <c r="AC35" s="40">
        <f t="shared" si="13"/>
        <v>0.6278417569268481</v>
      </c>
      <c r="AD35" s="80">
        <v>82393411</v>
      </c>
      <c r="AE35" s="81">
        <v>15425018</v>
      </c>
      <c r="AF35" s="81">
        <f t="shared" si="14"/>
        <v>97818429</v>
      </c>
      <c r="AG35" s="40">
        <f t="shared" si="15"/>
        <v>0.47928735051759214</v>
      </c>
      <c r="AH35" s="40">
        <f t="shared" si="16"/>
        <v>0.3077141220495374</v>
      </c>
      <c r="AI35" s="12">
        <v>629562795</v>
      </c>
      <c r="AJ35" s="12">
        <v>592210456</v>
      </c>
      <c r="AK35" s="12">
        <v>301741484</v>
      </c>
      <c r="AL35" s="12"/>
    </row>
    <row r="36" spans="1:38" s="13" customFormat="1" ht="12.75">
      <c r="A36" s="29" t="s">
        <v>96</v>
      </c>
      <c r="B36" s="63" t="s">
        <v>144</v>
      </c>
      <c r="C36" s="39" t="s">
        <v>145</v>
      </c>
      <c r="D36" s="80">
        <v>141445700</v>
      </c>
      <c r="E36" s="81">
        <v>2250</v>
      </c>
      <c r="F36" s="82">
        <f t="shared" si="0"/>
        <v>141447950</v>
      </c>
      <c r="G36" s="80">
        <v>183229</v>
      </c>
      <c r="H36" s="81">
        <v>2250</v>
      </c>
      <c r="I36" s="83">
        <f t="shared" si="1"/>
        <v>185479</v>
      </c>
      <c r="J36" s="80">
        <v>108131094</v>
      </c>
      <c r="K36" s="81">
        <v>784253</v>
      </c>
      <c r="L36" s="81">
        <f t="shared" si="2"/>
        <v>108915347</v>
      </c>
      <c r="M36" s="40">
        <f t="shared" si="3"/>
        <v>0.7700030081736781</v>
      </c>
      <c r="N36" s="108">
        <v>68908203</v>
      </c>
      <c r="O36" s="109">
        <v>7424998</v>
      </c>
      <c r="P36" s="110">
        <f t="shared" si="4"/>
        <v>76333201</v>
      </c>
      <c r="Q36" s="40">
        <f t="shared" si="5"/>
        <v>0.5396557602991064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177039297</v>
      </c>
      <c r="AA36" s="81">
        <f t="shared" si="11"/>
        <v>8209251</v>
      </c>
      <c r="AB36" s="81">
        <f t="shared" si="12"/>
        <v>185248548</v>
      </c>
      <c r="AC36" s="40">
        <f t="shared" si="13"/>
        <v>1.3096587684727845</v>
      </c>
      <c r="AD36" s="80">
        <v>63088955</v>
      </c>
      <c r="AE36" s="81">
        <v>0</v>
      </c>
      <c r="AF36" s="81">
        <f t="shared" si="14"/>
        <v>63088955</v>
      </c>
      <c r="AG36" s="40">
        <f t="shared" si="15"/>
        <v>0.4382251611278846</v>
      </c>
      <c r="AH36" s="40">
        <f t="shared" si="16"/>
        <v>0.20992970956643675</v>
      </c>
      <c r="AI36" s="12">
        <v>278176711</v>
      </c>
      <c r="AJ36" s="12">
        <v>278176711</v>
      </c>
      <c r="AK36" s="12">
        <v>121904034</v>
      </c>
      <c r="AL36" s="12"/>
    </row>
    <row r="37" spans="1:38" s="13" customFormat="1" ht="12.75">
      <c r="A37" s="29" t="s">
        <v>96</v>
      </c>
      <c r="B37" s="63" t="s">
        <v>146</v>
      </c>
      <c r="C37" s="39" t="s">
        <v>147</v>
      </c>
      <c r="D37" s="80">
        <v>194242746</v>
      </c>
      <c r="E37" s="81">
        <v>39741700</v>
      </c>
      <c r="F37" s="82">
        <f t="shared" si="0"/>
        <v>233984446</v>
      </c>
      <c r="G37" s="80">
        <v>194242746</v>
      </c>
      <c r="H37" s="81">
        <v>39741700</v>
      </c>
      <c r="I37" s="83">
        <f t="shared" si="1"/>
        <v>233984446</v>
      </c>
      <c r="J37" s="80">
        <v>52822522</v>
      </c>
      <c r="K37" s="81">
        <v>5906939</v>
      </c>
      <c r="L37" s="81">
        <f t="shared" si="2"/>
        <v>58729461</v>
      </c>
      <c r="M37" s="40">
        <f t="shared" si="3"/>
        <v>0.2509972863751807</v>
      </c>
      <c r="N37" s="108">
        <v>51500082</v>
      </c>
      <c r="O37" s="109">
        <v>7731747</v>
      </c>
      <c r="P37" s="110">
        <f t="shared" si="4"/>
        <v>59231829</v>
      </c>
      <c r="Q37" s="40">
        <f t="shared" si="5"/>
        <v>0.2531443008822903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104322604</v>
      </c>
      <c r="AA37" s="81">
        <f t="shared" si="11"/>
        <v>13638686</v>
      </c>
      <c r="AB37" s="81">
        <f t="shared" si="12"/>
        <v>117961290</v>
      </c>
      <c r="AC37" s="40">
        <f t="shared" si="13"/>
        <v>0.5041415872574709</v>
      </c>
      <c r="AD37" s="80">
        <v>35475260</v>
      </c>
      <c r="AE37" s="81">
        <v>1034785</v>
      </c>
      <c r="AF37" s="81">
        <f t="shared" si="14"/>
        <v>36510045</v>
      </c>
      <c r="AG37" s="40">
        <f t="shared" si="15"/>
        <v>0.5067534880512636</v>
      </c>
      <c r="AH37" s="40">
        <f t="shared" si="16"/>
        <v>0.6223433578348097</v>
      </c>
      <c r="AI37" s="12">
        <v>170604359</v>
      </c>
      <c r="AJ37" s="12">
        <v>177981058</v>
      </c>
      <c r="AK37" s="12">
        <v>86454354</v>
      </c>
      <c r="AL37" s="12"/>
    </row>
    <row r="38" spans="1:38" s="13" customFormat="1" ht="12.75">
      <c r="A38" s="29" t="s">
        <v>96</v>
      </c>
      <c r="B38" s="63" t="s">
        <v>148</v>
      </c>
      <c r="C38" s="39" t="s">
        <v>149</v>
      </c>
      <c r="D38" s="80">
        <v>0</v>
      </c>
      <c r="E38" s="81">
        <v>0</v>
      </c>
      <c r="F38" s="82">
        <f t="shared" si="0"/>
        <v>0</v>
      </c>
      <c r="G38" s="80">
        <v>0</v>
      </c>
      <c r="H38" s="81">
        <v>0</v>
      </c>
      <c r="I38" s="83">
        <f t="shared" si="1"/>
        <v>0</v>
      </c>
      <c r="J38" s="80">
        <v>66350263</v>
      </c>
      <c r="K38" s="81">
        <v>2457579</v>
      </c>
      <c r="L38" s="81">
        <f t="shared" si="2"/>
        <v>68807842</v>
      </c>
      <c r="M38" s="40">
        <f t="shared" si="3"/>
        <v>0</v>
      </c>
      <c r="N38" s="108">
        <v>38744544</v>
      </c>
      <c r="O38" s="109">
        <v>1868139</v>
      </c>
      <c r="P38" s="110">
        <f t="shared" si="4"/>
        <v>40612683</v>
      </c>
      <c r="Q38" s="40">
        <f t="shared" si="5"/>
        <v>0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105094807</v>
      </c>
      <c r="AA38" s="81">
        <f t="shared" si="11"/>
        <v>4325718</v>
      </c>
      <c r="AB38" s="81">
        <f t="shared" si="12"/>
        <v>109420525</v>
      </c>
      <c r="AC38" s="40">
        <f t="shared" si="13"/>
        <v>0</v>
      </c>
      <c r="AD38" s="80">
        <v>35790726</v>
      </c>
      <c r="AE38" s="81">
        <v>0</v>
      </c>
      <c r="AF38" s="81">
        <f t="shared" si="14"/>
        <v>35790726</v>
      </c>
      <c r="AG38" s="40">
        <f t="shared" si="15"/>
        <v>0.40024096222730543</v>
      </c>
      <c r="AH38" s="40">
        <f t="shared" si="16"/>
        <v>0.13472643723404776</v>
      </c>
      <c r="AI38" s="12">
        <v>245090696</v>
      </c>
      <c r="AJ38" s="12">
        <v>173661545</v>
      </c>
      <c r="AK38" s="12">
        <v>98095336</v>
      </c>
      <c r="AL38" s="12"/>
    </row>
    <row r="39" spans="1:38" s="13" customFormat="1" ht="12.75">
      <c r="A39" s="29" t="s">
        <v>96</v>
      </c>
      <c r="B39" s="63" t="s">
        <v>150</v>
      </c>
      <c r="C39" s="39" t="s">
        <v>151</v>
      </c>
      <c r="D39" s="80">
        <v>109938462</v>
      </c>
      <c r="E39" s="81">
        <v>19196000</v>
      </c>
      <c r="F39" s="82">
        <f t="shared" si="0"/>
        <v>129134462</v>
      </c>
      <c r="G39" s="80">
        <v>109938462</v>
      </c>
      <c r="H39" s="81">
        <v>19196000</v>
      </c>
      <c r="I39" s="83">
        <f t="shared" si="1"/>
        <v>129134462</v>
      </c>
      <c r="J39" s="80">
        <v>51789086</v>
      </c>
      <c r="K39" s="81">
        <v>7452395</v>
      </c>
      <c r="L39" s="81">
        <f t="shared" si="2"/>
        <v>59241481</v>
      </c>
      <c r="M39" s="40">
        <f t="shared" si="3"/>
        <v>0.4587581044012868</v>
      </c>
      <c r="N39" s="108">
        <v>24240547</v>
      </c>
      <c r="O39" s="109">
        <v>1756608</v>
      </c>
      <c r="P39" s="110">
        <f t="shared" si="4"/>
        <v>25997155</v>
      </c>
      <c r="Q39" s="40">
        <f t="shared" si="5"/>
        <v>0.20131849079914857</v>
      </c>
      <c r="R39" s="108">
        <v>0</v>
      </c>
      <c r="S39" s="110">
        <v>0</v>
      </c>
      <c r="T39" s="110">
        <f t="shared" si="6"/>
        <v>0</v>
      </c>
      <c r="U39" s="40">
        <f t="shared" si="7"/>
        <v>0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76029633</v>
      </c>
      <c r="AA39" s="81">
        <f t="shared" si="11"/>
        <v>9209003</v>
      </c>
      <c r="AB39" s="81">
        <f t="shared" si="12"/>
        <v>85238636</v>
      </c>
      <c r="AC39" s="40">
        <f t="shared" si="13"/>
        <v>0.6600765952004354</v>
      </c>
      <c r="AD39" s="80">
        <v>21791036</v>
      </c>
      <c r="AE39" s="81">
        <v>7066967</v>
      </c>
      <c r="AF39" s="81">
        <f t="shared" si="14"/>
        <v>28858003</v>
      </c>
      <c r="AG39" s="40">
        <f t="shared" si="15"/>
        <v>3.5460433150019357</v>
      </c>
      <c r="AH39" s="40">
        <f t="shared" si="16"/>
        <v>-0.09913534210943153</v>
      </c>
      <c r="AI39" s="12">
        <v>20283596</v>
      </c>
      <c r="AJ39" s="12">
        <v>131818066</v>
      </c>
      <c r="AK39" s="12">
        <v>71926510</v>
      </c>
      <c r="AL39" s="12"/>
    </row>
    <row r="40" spans="1:38" s="13" customFormat="1" ht="12.75">
      <c r="A40" s="29" t="s">
        <v>115</v>
      </c>
      <c r="B40" s="63" t="s">
        <v>152</v>
      </c>
      <c r="C40" s="39" t="s">
        <v>153</v>
      </c>
      <c r="D40" s="80">
        <v>1322339850</v>
      </c>
      <c r="E40" s="81">
        <v>530012584</v>
      </c>
      <c r="F40" s="82">
        <f t="shared" si="0"/>
        <v>1852352434</v>
      </c>
      <c r="G40" s="80">
        <v>1322339850</v>
      </c>
      <c r="H40" s="81">
        <v>530012584</v>
      </c>
      <c r="I40" s="83">
        <f t="shared" si="1"/>
        <v>1852352434</v>
      </c>
      <c r="J40" s="80">
        <v>445446926</v>
      </c>
      <c r="K40" s="81">
        <v>58230972</v>
      </c>
      <c r="L40" s="81">
        <f t="shared" si="2"/>
        <v>503677898</v>
      </c>
      <c r="M40" s="40">
        <f t="shared" si="3"/>
        <v>0.2719125630495433</v>
      </c>
      <c r="N40" s="108">
        <v>168963002</v>
      </c>
      <c r="O40" s="109">
        <v>108017445</v>
      </c>
      <c r="P40" s="110">
        <f t="shared" si="4"/>
        <v>276980447</v>
      </c>
      <c r="Q40" s="40">
        <f t="shared" si="5"/>
        <v>0.14952902153824146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614409928</v>
      </c>
      <c r="AA40" s="81">
        <f t="shared" si="11"/>
        <v>166248417</v>
      </c>
      <c r="AB40" s="81">
        <f t="shared" si="12"/>
        <v>780658345</v>
      </c>
      <c r="AC40" s="40">
        <f t="shared" si="13"/>
        <v>0.42144158458778475</v>
      </c>
      <c r="AD40" s="80">
        <v>285898079</v>
      </c>
      <c r="AE40" s="81">
        <v>177471375</v>
      </c>
      <c r="AF40" s="81">
        <f t="shared" si="14"/>
        <v>463369454</v>
      </c>
      <c r="AG40" s="40">
        <f t="shared" si="15"/>
        <v>0.6536743316832211</v>
      </c>
      <c r="AH40" s="40">
        <f t="shared" si="16"/>
        <v>-0.40224707388674785</v>
      </c>
      <c r="AI40" s="12">
        <v>1497899135</v>
      </c>
      <c r="AJ40" s="12">
        <v>1734309601</v>
      </c>
      <c r="AK40" s="12">
        <v>979138216</v>
      </c>
      <c r="AL40" s="12"/>
    </row>
    <row r="41" spans="1:38" s="59" customFormat="1" ht="12.75">
      <c r="A41" s="64"/>
      <c r="B41" s="65" t="s">
        <v>154</v>
      </c>
      <c r="C41" s="32"/>
      <c r="D41" s="84">
        <f>SUM(D32:D40)</f>
        <v>2642914802</v>
      </c>
      <c r="E41" s="85">
        <f>SUM(E32:E40)</f>
        <v>668326055</v>
      </c>
      <c r="F41" s="86">
        <f t="shared" si="0"/>
        <v>3311240857</v>
      </c>
      <c r="G41" s="84">
        <f>SUM(G32:G40)</f>
        <v>2501652331</v>
      </c>
      <c r="H41" s="85">
        <f>SUM(H32:H40)</f>
        <v>668326055</v>
      </c>
      <c r="I41" s="86">
        <f t="shared" si="1"/>
        <v>3169978386</v>
      </c>
      <c r="J41" s="84">
        <f>SUM(J32:J40)</f>
        <v>1091765740</v>
      </c>
      <c r="K41" s="85">
        <f>SUM(K32:K40)</f>
        <v>91980734</v>
      </c>
      <c r="L41" s="85">
        <f t="shared" si="2"/>
        <v>1183746474</v>
      </c>
      <c r="M41" s="44">
        <f t="shared" si="3"/>
        <v>0.35749331598682915</v>
      </c>
      <c r="N41" s="114">
        <f>SUM(N32:N40)</f>
        <v>534065917</v>
      </c>
      <c r="O41" s="115">
        <f>SUM(O32:O40)</f>
        <v>136775438</v>
      </c>
      <c r="P41" s="116">
        <f t="shared" si="4"/>
        <v>670841355</v>
      </c>
      <c r="Q41" s="44">
        <f t="shared" si="5"/>
        <v>0.20259515510079368</v>
      </c>
      <c r="R41" s="114">
        <f>SUM(R32:R40)</f>
        <v>0</v>
      </c>
      <c r="S41" s="116">
        <f>SUM(S32:S40)</f>
        <v>0</v>
      </c>
      <c r="T41" s="116">
        <f t="shared" si="6"/>
        <v>0</v>
      </c>
      <c r="U41" s="44">
        <f t="shared" si="7"/>
        <v>0</v>
      </c>
      <c r="V41" s="114">
        <f>SUM(V32:V40)</f>
        <v>0</v>
      </c>
      <c r="W41" s="116">
        <f>SUM(W32:W40)</f>
        <v>0</v>
      </c>
      <c r="X41" s="116">
        <f t="shared" si="8"/>
        <v>0</v>
      </c>
      <c r="Y41" s="44">
        <f t="shared" si="9"/>
        <v>0</v>
      </c>
      <c r="Z41" s="84">
        <f t="shared" si="10"/>
        <v>1625831657</v>
      </c>
      <c r="AA41" s="85">
        <f t="shared" si="11"/>
        <v>228756172</v>
      </c>
      <c r="AB41" s="85">
        <f t="shared" si="12"/>
        <v>1854587829</v>
      </c>
      <c r="AC41" s="44">
        <f t="shared" si="13"/>
        <v>0.5600884710876228</v>
      </c>
      <c r="AD41" s="84">
        <f>SUM(AD32:AD40)</f>
        <v>582447860</v>
      </c>
      <c r="AE41" s="85">
        <f>SUM(AE32:AE40)</f>
        <v>206845535</v>
      </c>
      <c r="AF41" s="85">
        <f t="shared" si="14"/>
        <v>789293395</v>
      </c>
      <c r="AG41" s="44">
        <f t="shared" si="15"/>
        <v>0.582292833316735</v>
      </c>
      <c r="AH41" s="44">
        <f t="shared" si="16"/>
        <v>-0.15007352240670913</v>
      </c>
      <c r="AI41" s="66">
        <f>SUM(AI32:AI40)</f>
        <v>3188051607</v>
      </c>
      <c r="AJ41" s="66">
        <f>SUM(AJ32:AJ40)</f>
        <v>3466517021</v>
      </c>
      <c r="AK41" s="66">
        <f>SUM(AK32:AK40)</f>
        <v>1856379603</v>
      </c>
      <c r="AL41" s="66"/>
    </row>
    <row r="42" spans="1:38" s="13" customFormat="1" ht="12.75">
      <c r="A42" s="29" t="s">
        <v>96</v>
      </c>
      <c r="B42" s="63" t="s">
        <v>155</v>
      </c>
      <c r="C42" s="39" t="s">
        <v>156</v>
      </c>
      <c r="D42" s="80">
        <v>201099000</v>
      </c>
      <c r="E42" s="81">
        <v>40671667</v>
      </c>
      <c r="F42" s="82">
        <f aca="true" t="shared" si="17" ref="F42:F61">$D42+$E42</f>
        <v>241770667</v>
      </c>
      <c r="G42" s="80">
        <v>201099000</v>
      </c>
      <c r="H42" s="81">
        <v>40671667</v>
      </c>
      <c r="I42" s="83">
        <f aca="true" t="shared" si="18" ref="I42:I61">$G42+$H42</f>
        <v>241770667</v>
      </c>
      <c r="J42" s="80">
        <v>62511612</v>
      </c>
      <c r="K42" s="81">
        <v>1366478</v>
      </c>
      <c r="L42" s="81">
        <f aca="true" t="shared" si="19" ref="L42:L61">$J42+$K42</f>
        <v>63878090</v>
      </c>
      <c r="M42" s="40">
        <f aca="true" t="shared" si="20" ref="M42:M61">IF($F42=0,0,$L42/$F42)</f>
        <v>0.2642094295086674</v>
      </c>
      <c r="N42" s="108">
        <v>40343476</v>
      </c>
      <c r="O42" s="109">
        <v>3542083</v>
      </c>
      <c r="P42" s="110">
        <f aca="true" t="shared" si="21" ref="P42:P61">$N42+$O42</f>
        <v>43885559</v>
      </c>
      <c r="Q42" s="40">
        <f aca="true" t="shared" si="22" ref="Q42:Q61">IF($F42=0,0,$P42/$F42)</f>
        <v>0.18151730126963664</v>
      </c>
      <c r="R42" s="108">
        <v>0</v>
      </c>
      <c r="S42" s="110">
        <v>0</v>
      </c>
      <c r="T42" s="110">
        <f aca="true" t="shared" si="23" ref="T42:T61">$R42+$S42</f>
        <v>0</v>
      </c>
      <c r="U42" s="40">
        <f aca="true" t="shared" si="24" ref="U42:U61">IF($I42=0,0,$T42/$I42)</f>
        <v>0</v>
      </c>
      <c r="V42" s="108">
        <v>0</v>
      </c>
      <c r="W42" s="110">
        <v>0</v>
      </c>
      <c r="X42" s="110">
        <f aca="true" t="shared" si="25" ref="X42:X61">$V42+$W42</f>
        <v>0</v>
      </c>
      <c r="Y42" s="40">
        <f aca="true" t="shared" si="26" ref="Y42:Y61">IF($I42=0,0,$X42/$I42)</f>
        <v>0</v>
      </c>
      <c r="Z42" s="80">
        <f aca="true" t="shared" si="27" ref="Z42:Z61">$J42+$N42</f>
        <v>102855088</v>
      </c>
      <c r="AA42" s="81">
        <f aca="true" t="shared" si="28" ref="AA42:AA61">$K42+$O42</f>
        <v>4908561</v>
      </c>
      <c r="AB42" s="81">
        <f aca="true" t="shared" si="29" ref="AB42:AB61">$Z42+$AA42</f>
        <v>107763649</v>
      </c>
      <c r="AC42" s="40">
        <f aca="true" t="shared" si="30" ref="AC42:AC61">IF($F42=0,0,$AB42/$F42)</f>
        <v>0.44572673077830405</v>
      </c>
      <c r="AD42" s="80">
        <v>34859024</v>
      </c>
      <c r="AE42" s="81">
        <v>12091089</v>
      </c>
      <c r="AF42" s="81">
        <f aca="true" t="shared" si="31" ref="AF42:AF61">$AD42+$AE42</f>
        <v>46950113</v>
      </c>
      <c r="AG42" s="40">
        <f aca="true" t="shared" si="32" ref="AG42:AG61">IF($AI42=0,0,$AK42/$AI42)</f>
        <v>0.4564836925072583</v>
      </c>
      <c r="AH42" s="40">
        <f aca="true" t="shared" si="33" ref="AH42:AH61">IF($AF42=0,0,(($P42/$AF42)-1))</f>
        <v>-0.0652725585559294</v>
      </c>
      <c r="AI42" s="12">
        <v>246621327</v>
      </c>
      <c r="AJ42" s="12">
        <v>244231307</v>
      </c>
      <c r="AK42" s="12">
        <v>112578614</v>
      </c>
      <c r="AL42" s="12"/>
    </row>
    <row r="43" spans="1:38" s="13" customFormat="1" ht="12.75">
      <c r="A43" s="29" t="s">
        <v>96</v>
      </c>
      <c r="B43" s="63" t="s">
        <v>157</v>
      </c>
      <c r="C43" s="39" t="s">
        <v>158</v>
      </c>
      <c r="D43" s="80">
        <v>175115037</v>
      </c>
      <c r="E43" s="81">
        <v>56480350</v>
      </c>
      <c r="F43" s="82">
        <f t="shared" si="17"/>
        <v>231595387</v>
      </c>
      <c r="G43" s="80">
        <v>175115037</v>
      </c>
      <c r="H43" s="81">
        <v>56480350</v>
      </c>
      <c r="I43" s="83">
        <f t="shared" si="18"/>
        <v>231595387</v>
      </c>
      <c r="J43" s="80">
        <v>61803249</v>
      </c>
      <c r="K43" s="81">
        <v>7666255</v>
      </c>
      <c r="L43" s="81">
        <f t="shared" si="19"/>
        <v>69469504</v>
      </c>
      <c r="M43" s="40">
        <f t="shared" si="20"/>
        <v>0.299960655088523</v>
      </c>
      <c r="N43" s="108">
        <v>65201474</v>
      </c>
      <c r="O43" s="109">
        <v>12251515</v>
      </c>
      <c r="P43" s="110">
        <f t="shared" si="21"/>
        <v>77452989</v>
      </c>
      <c r="Q43" s="40">
        <f t="shared" si="22"/>
        <v>0.3344323477392924</v>
      </c>
      <c r="R43" s="108">
        <v>0</v>
      </c>
      <c r="S43" s="110">
        <v>0</v>
      </c>
      <c r="T43" s="110">
        <f t="shared" si="23"/>
        <v>0</v>
      </c>
      <c r="U43" s="40">
        <f t="shared" si="24"/>
        <v>0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127004723</v>
      </c>
      <c r="AA43" s="81">
        <f t="shared" si="28"/>
        <v>19917770</v>
      </c>
      <c r="AB43" s="81">
        <f t="shared" si="29"/>
        <v>146922493</v>
      </c>
      <c r="AC43" s="40">
        <f t="shared" si="30"/>
        <v>0.6343930028278154</v>
      </c>
      <c r="AD43" s="80">
        <v>40461792</v>
      </c>
      <c r="AE43" s="81">
        <v>6159439</v>
      </c>
      <c r="AF43" s="81">
        <f t="shared" si="31"/>
        <v>46621231</v>
      </c>
      <c r="AG43" s="40">
        <f t="shared" si="32"/>
        <v>0.5065513087127129</v>
      </c>
      <c r="AH43" s="40">
        <f t="shared" si="33"/>
        <v>0.6613244081864762</v>
      </c>
      <c r="AI43" s="12">
        <v>219944146</v>
      </c>
      <c r="AJ43" s="12">
        <v>254327158</v>
      </c>
      <c r="AK43" s="12">
        <v>111412995</v>
      </c>
      <c r="AL43" s="12"/>
    </row>
    <row r="44" spans="1:38" s="13" customFormat="1" ht="12.75">
      <c r="A44" s="29" t="s">
        <v>96</v>
      </c>
      <c r="B44" s="63" t="s">
        <v>159</v>
      </c>
      <c r="C44" s="39" t="s">
        <v>160</v>
      </c>
      <c r="D44" s="80">
        <v>139123267</v>
      </c>
      <c r="E44" s="81">
        <v>17950700</v>
      </c>
      <c r="F44" s="82">
        <f t="shared" si="17"/>
        <v>157073967</v>
      </c>
      <c r="G44" s="80">
        <v>139123267</v>
      </c>
      <c r="H44" s="81">
        <v>17950700</v>
      </c>
      <c r="I44" s="83">
        <f t="shared" si="18"/>
        <v>157073967</v>
      </c>
      <c r="J44" s="80">
        <v>42537265</v>
      </c>
      <c r="K44" s="81">
        <v>2184843</v>
      </c>
      <c r="L44" s="81">
        <f t="shared" si="19"/>
        <v>44722108</v>
      </c>
      <c r="M44" s="40">
        <f t="shared" si="20"/>
        <v>0.2847200516683965</v>
      </c>
      <c r="N44" s="108">
        <v>28859023</v>
      </c>
      <c r="O44" s="109">
        <v>1992109</v>
      </c>
      <c r="P44" s="110">
        <f t="shared" si="21"/>
        <v>30851132</v>
      </c>
      <c r="Q44" s="40">
        <f t="shared" si="22"/>
        <v>0.19641149064504113</v>
      </c>
      <c r="R44" s="108">
        <v>0</v>
      </c>
      <c r="S44" s="110">
        <v>0</v>
      </c>
      <c r="T44" s="110">
        <f t="shared" si="23"/>
        <v>0</v>
      </c>
      <c r="U44" s="40">
        <f t="shared" si="24"/>
        <v>0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71396288</v>
      </c>
      <c r="AA44" s="81">
        <f t="shared" si="28"/>
        <v>4176952</v>
      </c>
      <c r="AB44" s="81">
        <f t="shared" si="29"/>
        <v>75573240</v>
      </c>
      <c r="AC44" s="40">
        <f t="shared" si="30"/>
        <v>0.4811315423134376</v>
      </c>
      <c r="AD44" s="80">
        <v>30449749</v>
      </c>
      <c r="AE44" s="81">
        <v>752341</v>
      </c>
      <c r="AF44" s="81">
        <f t="shared" si="31"/>
        <v>31202090</v>
      </c>
      <c r="AG44" s="40">
        <f t="shared" si="32"/>
        <v>0.4560104661364816</v>
      </c>
      <c r="AH44" s="40">
        <f t="shared" si="33"/>
        <v>-0.011247900381032183</v>
      </c>
      <c r="AI44" s="12">
        <v>168201896</v>
      </c>
      <c r="AJ44" s="12">
        <v>155652612</v>
      </c>
      <c r="AK44" s="12">
        <v>76701825</v>
      </c>
      <c r="AL44" s="12"/>
    </row>
    <row r="45" spans="1:38" s="13" customFormat="1" ht="12.75">
      <c r="A45" s="29" t="s">
        <v>96</v>
      </c>
      <c r="B45" s="63" t="s">
        <v>161</v>
      </c>
      <c r="C45" s="39" t="s">
        <v>162</v>
      </c>
      <c r="D45" s="80">
        <v>117199057</v>
      </c>
      <c r="E45" s="81">
        <v>18300000</v>
      </c>
      <c r="F45" s="82">
        <f t="shared" si="17"/>
        <v>135499057</v>
      </c>
      <c r="G45" s="80">
        <v>117199057</v>
      </c>
      <c r="H45" s="81">
        <v>18300000</v>
      </c>
      <c r="I45" s="83">
        <f t="shared" si="18"/>
        <v>135499057</v>
      </c>
      <c r="J45" s="80">
        <v>28838964</v>
      </c>
      <c r="K45" s="81">
        <v>4408701</v>
      </c>
      <c r="L45" s="81">
        <f t="shared" si="19"/>
        <v>33247665</v>
      </c>
      <c r="M45" s="40">
        <f t="shared" si="20"/>
        <v>0.24537192904597116</v>
      </c>
      <c r="N45" s="108">
        <v>15287339</v>
      </c>
      <c r="O45" s="109">
        <v>2716441</v>
      </c>
      <c r="P45" s="110">
        <f t="shared" si="21"/>
        <v>18003780</v>
      </c>
      <c r="Q45" s="40">
        <f t="shared" si="22"/>
        <v>0.13287014979004613</v>
      </c>
      <c r="R45" s="108">
        <v>0</v>
      </c>
      <c r="S45" s="110">
        <v>0</v>
      </c>
      <c r="T45" s="110">
        <f t="shared" si="23"/>
        <v>0</v>
      </c>
      <c r="U45" s="40">
        <f t="shared" si="24"/>
        <v>0</v>
      </c>
      <c r="V45" s="108">
        <v>0</v>
      </c>
      <c r="W45" s="110">
        <v>0</v>
      </c>
      <c r="X45" s="110">
        <f t="shared" si="25"/>
        <v>0</v>
      </c>
      <c r="Y45" s="40">
        <f t="shared" si="26"/>
        <v>0</v>
      </c>
      <c r="Z45" s="80">
        <f t="shared" si="27"/>
        <v>44126303</v>
      </c>
      <c r="AA45" s="81">
        <f t="shared" si="28"/>
        <v>7125142</v>
      </c>
      <c r="AB45" s="81">
        <f t="shared" si="29"/>
        <v>51251445</v>
      </c>
      <c r="AC45" s="40">
        <f t="shared" si="30"/>
        <v>0.3782420788360173</v>
      </c>
      <c r="AD45" s="80">
        <v>11947494</v>
      </c>
      <c r="AE45" s="81">
        <v>1247184</v>
      </c>
      <c r="AF45" s="81">
        <f t="shared" si="31"/>
        <v>13194678</v>
      </c>
      <c r="AG45" s="40">
        <f t="shared" si="32"/>
        <v>0.2050260234300423</v>
      </c>
      <c r="AH45" s="40">
        <f t="shared" si="33"/>
        <v>0.3644728579204435</v>
      </c>
      <c r="AI45" s="12">
        <v>129588413</v>
      </c>
      <c r="AJ45" s="12">
        <v>130374637</v>
      </c>
      <c r="AK45" s="12">
        <v>26568997</v>
      </c>
      <c r="AL45" s="12"/>
    </row>
    <row r="46" spans="1:38" s="13" customFormat="1" ht="12.75">
      <c r="A46" s="29" t="s">
        <v>115</v>
      </c>
      <c r="B46" s="63" t="s">
        <v>163</v>
      </c>
      <c r="C46" s="39" t="s">
        <v>164</v>
      </c>
      <c r="D46" s="80">
        <v>461095626</v>
      </c>
      <c r="E46" s="81">
        <v>106518614</v>
      </c>
      <c r="F46" s="82">
        <f t="shared" si="17"/>
        <v>567614240</v>
      </c>
      <c r="G46" s="80">
        <v>461095626</v>
      </c>
      <c r="H46" s="81">
        <v>106518614</v>
      </c>
      <c r="I46" s="83">
        <f t="shared" si="18"/>
        <v>567614240</v>
      </c>
      <c r="J46" s="80">
        <v>167486419</v>
      </c>
      <c r="K46" s="81">
        <v>15687784</v>
      </c>
      <c r="L46" s="81">
        <f t="shared" si="19"/>
        <v>183174203</v>
      </c>
      <c r="M46" s="40">
        <f t="shared" si="20"/>
        <v>0.3227089633973947</v>
      </c>
      <c r="N46" s="108">
        <v>164328871</v>
      </c>
      <c r="O46" s="109">
        <v>26908151</v>
      </c>
      <c r="P46" s="110">
        <f t="shared" si="21"/>
        <v>191237022</v>
      </c>
      <c r="Q46" s="40">
        <f t="shared" si="22"/>
        <v>0.33691371449736707</v>
      </c>
      <c r="R46" s="108">
        <v>0</v>
      </c>
      <c r="S46" s="110">
        <v>0</v>
      </c>
      <c r="T46" s="110">
        <f t="shared" si="23"/>
        <v>0</v>
      </c>
      <c r="U46" s="40">
        <f t="shared" si="24"/>
        <v>0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331815290</v>
      </c>
      <c r="AA46" s="81">
        <f t="shared" si="28"/>
        <v>42595935</v>
      </c>
      <c r="AB46" s="81">
        <f t="shared" si="29"/>
        <v>374411225</v>
      </c>
      <c r="AC46" s="40">
        <f t="shared" si="30"/>
        <v>0.6596226778947618</v>
      </c>
      <c r="AD46" s="80">
        <v>111647643</v>
      </c>
      <c r="AE46" s="81">
        <v>26304710</v>
      </c>
      <c r="AF46" s="81">
        <f t="shared" si="31"/>
        <v>137952353</v>
      </c>
      <c r="AG46" s="40">
        <f t="shared" si="32"/>
        <v>0.5273225064186389</v>
      </c>
      <c r="AH46" s="40">
        <f t="shared" si="33"/>
        <v>0.3862541510980968</v>
      </c>
      <c r="AI46" s="12">
        <v>629410704</v>
      </c>
      <c r="AJ46" s="12">
        <v>569033988</v>
      </c>
      <c r="AK46" s="12">
        <v>331902430</v>
      </c>
      <c r="AL46" s="12"/>
    </row>
    <row r="47" spans="1:38" s="59" customFormat="1" ht="12.75">
      <c r="A47" s="64"/>
      <c r="B47" s="65" t="s">
        <v>165</v>
      </c>
      <c r="C47" s="32"/>
      <c r="D47" s="84">
        <f>SUM(D42:D46)</f>
        <v>1093631987</v>
      </c>
      <c r="E47" s="85">
        <f>SUM(E42:E46)</f>
        <v>239921331</v>
      </c>
      <c r="F47" s="86">
        <f t="shared" si="17"/>
        <v>1333553318</v>
      </c>
      <c r="G47" s="84">
        <f>SUM(G42:G46)</f>
        <v>1093631987</v>
      </c>
      <c r="H47" s="85">
        <f>SUM(H42:H46)</f>
        <v>239921331</v>
      </c>
      <c r="I47" s="86">
        <f t="shared" si="18"/>
        <v>1333553318</v>
      </c>
      <c r="J47" s="84">
        <f>SUM(J42:J46)</f>
        <v>363177509</v>
      </c>
      <c r="K47" s="85">
        <f>SUM(K42:K46)</f>
        <v>31314061</v>
      </c>
      <c r="L47" s="85">
        <f t="shared" si="19"/>
        <v>394491570</v>
      </c>
      <c r="M47" s="44">
        <f t="shared" si="20"/>
        <v>0.2958198706232757</v>
      </c>
      <c r="N47" s="114">
        <f>SUM(N42:N46)</f>
        <v>314020183</v>
      </c>
      <c r="O47" s="115">
        <f>SUM(O42:O46)</f>
        <v>47410299</v>
      </c>
      <c r="P47" s="116">
        <f t="shared" si="21"/>
        <v>361430482</v>
      </c>
      <c r="Q47" s="44">
        <f t="shared" si="22"/>
        <v>0.2710281449729031</v>
      </c>
      <c r="R47" s="114">
        <f>SUM(R42:R46)</f>
        <v>0</v>
      </c>
      <c r="S47" s="116">
        <f>SUM(S42:S46)</f>
        <v>0</v>
      </c>
      <c r="T47" s="116">
        <f t="shared" si="23"/>
        <v>0</v>
      </c>
      <c r="U47" s="44">
        <f t="shared" si="24"/>
        <v>0</v>
      </c>
      <c r="V47" s="114">
        <f>SUM(V42:V46)</f>
        <v>0</v>
      </c>
      <c r="W47" s="116">
        <f>SUM(W42:W46)</f>
        <v>0</v>
      </c>
      <c r="X47" s="116">
        <f t="shared" si="25"/>
        <v>0</v>
      </c>
      <c r="Y47" s="44">
        <f t="shared" si="26"/>
        <v>0</v>
      </c>
      <c r="Z47" s="84">
        <f t="shared" si="27"/>
        <v>677197692</v>
      </c>
      <c r="AA47" s="85">
        <f t="shared" si="28"/>
        <v>78724360</v>
      </c>
      <c r="AB47" s="85">
        <f t="shared" si="29"/>
        <v>755922052</v>
      </c>
      <c r="AC47" s="44">
        <f t="shared" si="30"/>
        <v>0.5668480155961788</v>
      </c>
      <c r="AD47" s="84">
        <f>SUM(AD42:AD46)</f>
        <v>229365702</v>
      </c>
      <c r="AE47" s="85">
        <f>SUM(AE42:AE46)</f>
        <v>46554763</v>
      </c>
      <c r="AF47" s="85">
        <f t="shared" si="31"/>
        <v>275920465</v>
      </c>
      <c r="AG47" s="44">
        <f t="shared" si="32"/>
        <v>0.47293780387254913</v>
      </c>
      <c r="AH47" s="44">
        <f t="shared" si="33"/>
        <v>0.3099082085121885</v>
      </c>
      <c r="AI47" s="66">
        <f>SUM(AI42:AI46)</f>
        <v>1393766486</v>
      </c>
      <c r="AJ47" s="66">
        <f>SUM(AJ42:AJ46)</f>
        <v>1353619702</v>
      </c>
      <c r="AK47" s="66">
        <f>SUM(AK42:AK46)</f>
        <v>659164861</v>
      </c>
      <c r="AL47" s="66"/>
    </row>
    <row r="48" spans="1:38" s="13" customFormat="1" ht="12.75">
      <c r="A48" s="29" t="s">
        <v>96</v>
      </c>
      <c r="B48" s="63" t="s">
        <v>166</v>
      </c>
      <c r="C48" s="39" t="s">
        <v>167</v>
      </c>
      <c r="D48" s="80">
        <v>132323995</v>
      </c>
      <c r="E48" s="81">
        <v>8677998</v>
      </c>
      <c r="F48" s="82">
        <f t="shared" si="17"/>
        <v>141001993</v>
      </c>
      <c r="G48" s="80">
        <v>132323995</v>
      </c>
      <c r="H48" s="81">
        <v>8677998</v>
      </c>
      <c r="I48" s="83">
        <f t="shared" si="18"/>
        <v>141001993</v>
      </c>
      <c r="J48" s="80">
        <v>79459380</v>
      </c>
      <c r="K48" s="81">
        <v>12121266</v>
      </c>
      <c r="L48" s="81">
        <f t="shared" si="19"/>
        <v>91580646</v>
      </c>
      <c r="M48" s="40">
        <f t="shared" si="20"/>
        <v>0.6494989471531796</v>
      </c>
      <c r="N48" s="108">
        <v>83878447</v>
      </c>
      <c r="O48" s="109">
        <v>9254788</v>
      </c>
      <c r="P48" s="110">
        <f t="shared" si="21"/>
        <v>93133235</v>
      </c>
      <c r="Q48" s="40">
        <f t="shared" si="22"/>
        <v>0.6605100610173645</v>
      </c>
      <c r="R48" s="108">
        <v>0</v>
      </c>
      <c r="S48" s="110">
        <v>0</v>
      </c>
      <c r="T48" s="110">
        <f t="shared" si="23"/>
        <v>0</v>
      </c>
      <c r="U48" s="40">
        <f t="shared" si="24"/>
        <v>0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163337827</v>
      </c>
      <c r="AA48" s="81">
        <f t="shared" si="28"/>
        <v>21376054</v>
      </c>
      <c r="AB48" s="81">
        <f t="shared" si="29"/>
        <v>184713881</v>
      </c>
      <c r="AC48" s="40">
        <f t="shared" si="30"/>
        <v>1.310009008170544</v>
      </c>
      <c r="AD48" s="80">
        <v>57233477</v>
      </c>
      <c r="AE48" s="81">
        <v>28921921</v>
      </c>
      <c r="AF48" s="81">
        <f t="shared" si="31"/>
        <v>86155398</v>
      </c>
      <c r="AG48" s="40">
        <f t="shared" si="32"/>
        <v>1.0439357018506814</v>
      </c>
      <c r="AH48" s="40">
        <f t="shared" si="33"/>
        <v>0.08099129203720934</v>
      </c>
      <c r="AI48" s="12">
        <v>288595367</v>
      </c>
      <c r="AJ48" s="12">
        <v>288595367</v>
      </c>
      <c r="AK48" s="12">
        <v>301275007</v>
      </c>
      <c r="AL48" s="12"/>
    </row>
    <row r="49" spans="1:38" s="13" customFormat="1" ht="12.75">
      <c r="A49" s="29" t="s">
        <v>96</v>
      </c>
      <c r="B49" s="63" t="s">
        <v>168</v>
      </c>
      <c r="C49" s="39" t="s">
        <v>169</v>
      </c>
      <c r="D49" s="80">
        <v>119443337</v>
      </c>
      <c r="E49" s="81">
        <v>0</v>
      </c>
      <c r="F49" s="82">
        <f t="shared" si="17"/>
        <v>119443337</v>
      </c>
      <c r="G49" s="80">
        <v>119443337</v>
      </c>
      <c r="H49" s="81">
        <v>0</v>
      </c>
      <c r="I49" s="83">
        <f t="shared" si="18"/>
        <v>119443337</v>
      </c>
      <c r="J49" s="80">
        <v>51837916</v>
      </c>
      <c r="K49" s="81">
        <v>2286353</v>
      </c>
      <c r="L49" s="81">
        <f t="shared" si="19"/>
        <v>54124269</v>
      </c>
      <c r="M49" s="40">
        <f t="shared" si="20"/>
        <v>0.45313761620708903</v>
      </c>
      <c r="N49" s="108">
        <v>38466726</v>
      </c>
      <c r="O49" s="109">
        <v>1477792</v>
      </c>
      <c r="P49" s="110">
        <f t="shared" si="21"/>
        <v>39944518</v>
      </c>
      <c r="Q49" s="40">
        <f t="shared" si="22"/>
        <v>0.33442232110444137</v>
      </c>
      <c r="R49" s="108">
        <v>0</v>
      </c>
      <c r="S49" s="110">
        <v>0</v>
      </c>
      <c r="T49" s="110">
        <f t="shared" si="23"/>
        <v>0</v>
      </c>
      <c r="U49" s="40">
        <f t="shared" si="24"/>
        <v>0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90304642</v>
      </c>
      <c r="AA49" s="81">
        <f t="shared" si="28"/>
        <v>3764145</v>
      </c>
      <c r="AB49" s="81">
        <f t="shared" si="29"/>
        <v>94068787</v>
      </c>
      <c r="AC49" s="40">
        <f t="shared" si="30"/>
        <v>0.7875599373115304</v>
      </c>
      <c r="AD49" s="80">
        <v>36654503</v>
      </c>
      <c r="AE49" s="81">
        <v>0</v>
      </c>
      <c r="AF49" s="81">
        <f t="shared" si="31"/>
        <v>36654503</v>
      </c>
      <c r="AG49" s="40">
        <f t="shared" si="32"/>
        <v>0.7656403248185224</v>
      </c>
      <c r="AH49" s="40">
        <f t="shared" si="33"/>
        <v>0.08975745763078558</v>
      </c>
      <c r="AI49" s="12">
        <v>103448411</v>
      </c>
      <c r="AJ49" s="12">
        <v>152241055</v>
      </c>
      <c r="AK49" s="12">
        <v>79204275</v>
      </c>
      <c r="AL49" s="12"/>
    </row>
    <row r="50" spans="1:38" s="13" customFormat="1" ht="12.75">
      <c r="A50" s="29" t="s">
        <v>96</v>
      </c>
      <c r="B50" s="63" t="s">
        <v>170</v>
      </c>
      <c r="C50" s="39" t="s">
        <v>171</v>
      </c>
      <c r="D50" s="80">
        <v>241662274</v>
      </c>
      <c r="E50" s="81">
        <v>78897829</v>
      </c>
      <c r="F50" s="82">
        <f t="shared" si="17"/>
        <v>320560103</v>
      </c>
      <c r="G50" s="80">
        <v>241662274</v>
      </c>
      <c r="H50" s="81">
        <v>78897829</v>
      </c>
      <c r="I50" s="83">
        <f t="shared" si="18"/>
        <v>320560103</v>
      </c>
      <c r="J50" s="80">
        <v>99069580</v>
      </c>
      <c r="K50" s="81">
        <v>12894378</v>
      </c>
      <c r="L50" s="81">
        <f t="shared" si="19"/>
        <v>111963958</v>
      </c>
      <c r="M50" s="40">
        <f t="shared" si="20"/>
        <v>0.34927602328602947</v>
      </c>
      <c r="N50" s="108">
        <v>52391961</v>
      </c>
      <c r="O50" s="109">
        <v>7490812</v>
      </c>
      <c r="P50" s="110">
        <f t="shared" si="21"/>
        <v>59882773</v>
      </c>
      <c r="Q50" s="40">
        <f t="shared" si="22"/>
        <v>0.1868066937824761</v>
      </c>
      <c r="R50" s="108">
        <v>0</v>
      </c>
      <c r="S50" s="110">
        <v>0</v>
      </c>
      <c r="T50" s="110">
        <f t="shared" si="23"/>
        <v>0</v>
      </c>
      <c r="U50" s="40">
        <f t="shared" si="24"/>
        <v>0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151461541</v>
      </c>
      <c r="AA50" s="81">
        <f t="shared" si="28"/>
        <v>20385190</v>
      </c>
      <c r="AB50" s="81">
        <f t="shared" si="29"/>
        <v>171846731</v>
      </c>
      <c r="AC50" s="40">
        <f t="shared" si="30"/>
        <v>0.5360827170685055</v>
      </c>
      <c r="AD50" s="80">
        <v>63111047</v>
      </c>
      <c r="AE50" s="81">
        <v>6925396</v>
      </c>
      <c r="AF50" s="81">
        <f t="shared" si="31"/>
        <v>70036443</v>
      </c>
      <c r="AG50" s="40">
        <f t="shared" si="32"/>
        <v>0.6190066105546185</v>
      </c>
      <c r="AH50" s="40">
        <f t="shared" si="33"/>
        <v>-0.14497695149937873</v>
      </c>
      <c r="AI50" s="12">
        <v>242491000</v>
      </c>
      <c r="AJ50" s="12">
        <v>300755840</v>
      </c>
      <c r="AK50" s="12">
        <v>150103532</v>
      </c>
      <c r="AL50" s="12"/>
    </row>
    <row r="51" spans="1:38" s="13" customFormat="1" ht="12.75">
      <c r="A51" s="29" t="s">
        <v>96</v>
      </c>
      <c r="B51" s="63" t="s">
        <v>172</v>
      </c>
      <c r="C51" s="39" t="s">
        <v>173</v>
      </c>
      <c r="D51" s="80">
        <v>195784152</v>
      </c>
      <c r="E51" s="81">
        <v>68046266</v>
      </c>
      <c r="F51" s="82">
        <f t="shared" si="17"/>
        <v>263830418</v>
      </c>
      <c r="G51" s="80">
        <v>195784152</v>
      </c>
      <c r="H51" s="81">
        <v>68046266</v>
      </c>
      <c r="I51" s="83">
        <f t="shared" si="18"/>
        <v>263830418</v>
      </c>
      <c r="J51" s="80">
        <v>58186395</v>
      </c>
      <c r="K51" s="81">
        <v>4768364</v>
      </c>
      <c r="L51" s="81">
        <f t="shared" si="19"/>
        <v>62954759</v>
      </c>
      <c r="M51" s="40">
        <f t="shared" si="20"/>
        <v>0.23861827410666497</v>
      </c>
      <c r="N51" s="108">
        <v>36904848</v>
      </c>
      <c r="O51" s="109">
        <v>7258150</v>
      </c>
      <c r="P51" s="110">
        <f t="shared" si="21"/>
        <v>44162998</v>
      </c>
      <c r="Q51" s="40">
        <f t="shared" si="22"/>
        <v>0.16739160834744993</v>
      </c>
      <c r="R51" s="108">
        <v>0</v>
      </c>
      <c r="S51" s="110">
        <v>0</v>
      </c>
      <c r="T51" s="110">
        <f t="shared" si="23"/>
        <v>0</v>
      </c>
      <c r="U51" s="40">
        <f t="shared" si="24"/>
        <v>0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95091243</v>
      </c>
      <c r="AA51" s="81">
        <f t="shared" si="28"/>
        <v>12026514</v>
      </c>
      <c r="AB51" s="81">
        <f t="shared" si="29"/>
        <v>107117757</v>
      </c>
      <c r="AC51" s="40">
        <f t="shared" si="30"/>
        <v>0.4060098824541149</v>
      </c>
      <c r="AD51" s="80">
        <v>2133822</v>
      </c>
      <c r="AE51" s="81">
        <v>3740046</v>
      </c>
      <c r="AF51" s="81">
        <f t="shared" si="31"/>
        <v>5873868</v>
      </c>
      <c r="AG51" s="40">
        <f t="shared" si="32"/>
        <v>0.06951350362923246</v>
      </c>
      <c r="AH51" s="40">
        <f t="shared" si="33"/>
        <v>6.518554724076196</v>
      </c>
      <c r="AI51" s="12">
        <v>213530411</v>
      </c>
      <c r="AJ51" s="12">
        <v>213530411</v>
      </c>
      <c r="AK51" s="12">
        <v>14843247</v>
      </c>
      <c r="AL51" s="12"/>
    </row>
    <row r="52" spans="1:38" s="13" customFormat="1" ht="12.75">
      <c r="A52" s="29" t="s">
        <v>96</v>
      </c>
      <c r="B52" s="63" t="s">
        <v>174</v>
      </c>
      <c r="C52" s="39" t="s">
        <v>175</v>
      </c>
      <c r="D52" s="80">
        <v>922706572</v>
      </c>
      <c r="E52" s="81">
        <v>232957956</v>
      </c>
      <c r="F52" s="82">
        <f t="shared" si="17"/>
        <v>1155664528</v>
      </c>
      <c r="G52" s="80">
        <v>922706572</v>
      </c>
      <c r="H52" s="81">
        <v>232957956</v>
      </c>
      <c r="I52" s="83">
        <f t="shared" si="18"/>
        <v>1155664528</v>
      </c>
      <c r="J52" s="80">
        <v>258110785</v>
      </c>
      <c r="K52" s="81">
        <v>20244799</v>
      </c>
      <c r="L52" s="81">
        <f t="shared" si="19"/>
        <v>278355584</v>
      </c>
      <c r="M52" s="40">
        <f t="shared" si="20"/>
        <v>0.24086192597926653</v>
      </c>
      <c r="N52" s="108">
        <v>201210947</v>
      </c>
      <c r="O52" s="109">
        <v>64325870</v>
      </c>
      <c r="P52" s="110">
        <f t="shared" si="21"/>
        <v>265536817</v>
      </c>
      <c r="Q52" s="40">
        <f t="shared" si="22"/>
        <v>0.229769808250098</v>
      </c>
      <c r="R52" s="108">
        <v>0</v>
      </c>
      <c r="S52" s="110">
        <v>0</v>
      </c>
      <c r="T52" s="110">
        <f t="shared" si="23"/>
        <v>0</v>
      </c>
      <c r="U52" s="40">
        <f t="shared" si="24"/>
        <v>0</v>
      </c>
      <c r="V52" s="108">
        <v>0</v>
      </c>
      <c r="W52" s="110">
        <v>0</v>
      </c>
      <c r="X52" s="110">
        <f t="shared" si="25"/>
        <v>0</v>
      </c>
      <c r="Y52" s="40">
        <f t="shared" si="26"/>
        <v>0</v>
      </c>
      <c r="Z52" s="80">
        <f t="shared" si="27"/>
        <v>459321732</v>
      </c>
      <c r="AA52" s="81">
        <f t="shared" si="28"/>
        <v>84570669</v>
      </c>
      <c r="AB52" s="81">
        <f t="shared" si="29"/>
        <v>543892401</v>
      </c>
      <c r="AC52" s="40">
        <f t="shared" si="30"/>
        <v>0.47063173422936455</v>
      </c>
      <c r="AD52" s="80">
        <v>108462616</v>
      </c>
      <c r="AE52" s="81">
        <v>33799646</v>
      </c>
      <c r="AF52" s="81">
        <f t="shared" si="31"/>
        <v>142262262</v>
      </c>
      <c r="AG52" s="40">
        <f t="shared" si="32"/>
        <v>0.537922006673977</v>
      </c>
      <c r="AH52" s="40">
        <f t="shared" si="33"/>
        <v>0.8665302608502035</v>
      </c>
      <c r="AI52" s="12">
        <v>739482914</v>
      </c>
      <c r="AJ52" s="12">
        <v>1161685316</v>
      </c>
      <c r="AK52" s="12">
        <v>397784133</v>
      </c>
      <c r="AL52" s="12"/>
    </row>
    <row r="53" spans="1:38" s="13" customFormat="1" ht="12.75">
      <c r="A53" s="29" t="s">
        <v>115</v>
      </c>
      <c r="B53" s="63" t="s">
        <v>176</v>
      </c>
      <c r="C53" s="39" t="s">
        <v>177</v>
      </c>
      <c r="D53" s="80">
        <v>1656030699</v>
      </c>
      <c r="E53" s="81">
        <v>815563723</v>
      </c>
      <c r="F53" s="82">
        <f t="shared" si="17"/>
        <v>2471594422</v>
      </c>
      <c r="G53" s="80">
        <v>1656030699</v>
      </c>
      <c r="H53" s="81">
        <v>815563723</v>
      </c>
      <c r="I53" s="83">
        <f t="shared" si="18"/>
        <v>2471594422</v>
      </c>
      <c r="J53" s="80">
        <v>489981113</v>
      </c>
      <c r="K53" s="81">
        <v>123562077</v>
      </c>
      <c r="L53" s="81">
        <f t="shared" si="19"/>
        <v>613543190</v>
      </c>
      <c r="M53" s="40">
        <f t="shared" si="20"/>
        <v>0.24823781140577442</v>
      </c>
      <c r="N53" s="108">
        <v>557167644</v>
      </c>
      <c r="O53" s="109">
        <v>240456990</v>
      </c>
      <c r="P53" s="110">
        <f t="shared" si="21"/>
        <v>797624634</v>
      </c>
      <c r="Q53" s="40">
        <f t="shared" si="22"/>
        <v>0.3227166346145767</v>
      </c>
      <c r="R53" s="108">
        <v>0</v>
      </c>
      <c r="S53" s="110">
        <v>0</v>
      </c>
      <c r="T53" s="110">
        <f t="shared" si="23"/>
        <v>0</v>
      </c>
      <c r="U53" s="40">
        <f t="shared" si="24"/>
        <v>0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1047148757</v>
      </c>
      <c r="AA53" s="81">
        <f t="shared" si="28"/>
        <v>364019067</v>
      </c>
      <c r="AB53" s="81">
        <f t="shared" si="29"/>
        <v>1411167824</v>
      </c>
      <c r="AC53" s="40">
        <f t="shared" si="30"/>
        <v>0.5709544460203512</v>
      </c>
      <c r="AD53" s="80">
        <v>464769178</v>
      </c>
      <c r="AE53" s="81">
        <v>155086814</v>
      </c>
      <c r="AF53" s="81">
        <f t="shared" si="31"/>
        <v>619855992</v>
      </c>
      <c r="AG53" s="40">
        <f t="shared" si="32"/>
        <v>0.5411948191577254</v>
      </c>
      <c r="AH53" s="40">
        <f t="shared" si="33"/>
        <v>0.28679022917310126</v>
      </c>
      <c r="AI53" s="12">
        <v>2194018771</v>
      </c>
      <c r="AJ53" s="12">
        <v>2968159209</v>
      </c>
      <c r="AK53" s="12">
        <v>1187391592</v>
      </c>
      <c r="AL53" s="12"/>
    </row>
    <row r="54" spans="1:38" s="59" customFormat="1" ht="12.75">
      <c r="A54" s="64"/>
      <c r="B54" s="65" t="s">
        <v>178</v>
      </c>
      <c r="C54" s="32"/>
      <c r="D54" s="84">
        <f>SUM(D48:D53)</f>
        <v>3267951029</v>
      </c>
      <c r="E54" s="85">
        <f>SUM(E48:E53)</f>
        <v>1204143772</v>
      </c>
      <c r="F54" s="86">
        <f t="shared" si="17"/>
        <v>4472094801</v>
      </c>
      <c r="G54" s="84">
        <f>SUM(G48:G53)</f>
        <v>3267951029</v>
      </c>
      <c r="H54" s="85">
        <f>SUM(H48:H53)</f>
        <v>1204143772</v>
      </c>
      <c r="I54" s="86">
        <f t="shared" si="18"/>
        <v>4472094801</v>
      </c>
      <c r="J54" s="84">
        <f>SUM(J48:J53)</f>
        <v>1036645169</v>
      </c>
      <c r="K54" s="85">
        <f>SUM(K48:K53)</f>
        <v>175877237</v>
      </c>
      <c r="L54" s="85">
        <f t="shared" si="19"/>
        <v>1212522406</v>
      </c>
      <c r="M54" s="44">
        <f t="shared" si="20"/>
        <v>0.27113074743604926</v>
      </c>
      <c r="N54" s="114">
        <f>SUM(N48:N53)</f>
        <v>970020573</v>
      </c>
      <c r="O54" s="115">
        <f>SUM(O48:O53)</f>
        <v>330264402</v>
      </c>
      <c r="P54" s="116">
        <f t="shared" si="21"/>
        <v>1300284975</v>
      </c>
      <c r="Q54" s="44">
        <f t="shared" si="22"/>
        <v>0.2907552350431491</v>
      </c>
      <c r="R54" s="114">
        <f>SUM(R48:R53)</f>
        <v>0</v>
      </c>
      <c r="S54" s="116">
        <f>SUM(S48:S53)</f>
        <v>0</v>
      </c>
      <c r="T54" s="116">
        <f t="shared" si="23"/>
        <v>0</v>
      </c>
      <c r="U54" s="44">
        <f t="shared" si="24"/>
        <v>0</v>
      </c>
      <c r="V54" s="114">
        <f>SUM(V48:V53)</f>
        <v>0</v>
      </c>
      <c r="W54" s="116">
        <f>SUM(W48:W53)</f>
        <v>0</v>
      </c>
      <c r="X54" s="116">
        <f t="shared" si="25"/>
        <v>0</v>
      </c>
      <c r="Y54" s="44">
        <f t="shared" si="26"/>
        <v>0</v>
      </c>
      <c r="Z54" s="84">
        <f t="shared" si="27"/>
        <v>2006665742</v>
      </c>
      <c r="AA54" s="85">
        <f t="shared" si="28"/>
        <v>506141639</v>
      </c>
      <c r="AB54" s="85">
        <f t="shared" si="29"/>
        <v>2512807381</v>
      </c>
      <c r="AC54" s="44">
        <f t="shared" si="30"/>
        <v>0.5618859824791983</v>
      </c>
      <c r="AD54" s="84">
        <f>SUM(AD48:AD53)</f>
        <v>732364643</v>
      </c>
      <c r="AE54" s="85">
        <f>SUM(AE48:AE53)</f>
        <v>228473823</v>
      </c>
      <c r="AF54" s="85">
        <f t="shared" si="31"/>
        <v>960838466</v>
      </c>
      <c r="AG54" s="44">
        <f t="shared" si="32"/>
        <v>0.5634177199532978</v>
      </c>
      <c r="AH54" s="44">
        <f t="shared" si="33"/>
        <v>0.3532815566940468</v>
      </c>
      <c r="AI54" s="66">
        <f>SUM(AI48:AI53)</f>
        <v>3781566874</v>
      </c>
      <c r="AJ54" s="66">
        <f>SUM(AJ48:AJ53)</f>
        <v>5084967198</v>
      </c>
      <c r="AK54" s="66">
        <f>SUM(AK48:AK53)</f>
        <v>2130601786</v>
      </c>
      <c r="AL54" s="66"/>
    </row>
    <row r="55" spans="1:38" s="13" customFormat="1" ht="12.75">
      <c r="A55" s="29" t="s">
        <v>96</v>
      </c>
      <c r="B55" s="63" t="s">
        <v>179</v>
      </c>
      <c r="C55" s="39" t="s">
        <v>180</v>
      </c>
      <c r="D55" s="80">
        <v>361490096</v>
      </c>
      <c r="E55" s="81">
        <v>143792500</v>
      </c>
      <c r="F55" s="82">
        <f t="shared" si="17"/>
        <v>505282596</v>
      </c>
      <c r="G55" s="80">
        <v>361490096</v>
      </c>
      <c r="H55" s="81">
        <v>143792500</v>
      </c>
      <c r="I55" s="82">
        <f t="shared" si="18"/>
        <v>505282596</v>
      </c>
      <c r="J55" s="80">
        <v>108685684</v>
      </c>
      <c r="K55" s="94">
        <v>22183061</v>
      </c>
      <c r="L55" s="81">
        <f t="shared" si="19"/>
        <v>130868745</v>
      </c>
      <c r="M55" s="40">
        <f t="shared" si="20"/>
        <v>0.25900109371667335</v>
      </c>
      <c r="N55" s="108">
        <v>84062096</v>
      </c>
      <c r="O55" s="109">
        <v>19897783</v>
      </c>
      <c r="P55" s="110">
        <f t="shared" si="21"/>
        <v>103959879</v>
      </c>
      <c r="Q55" s="40">
        <f t="shared" si="22"/>
        <v>0.20574601188124042</v>
      </c>
      <c r="R55" s="108">
        <v>0</v>
      </c>
      <c r="S55" s="110">
        <v>0</v>
      </c>
      <c r="T55" s="110">
        <f t="shared" si="23"/>
        <v>0</v>
      </c>
      <c r="U55" s="40">
        <f t="shared" si="24"/>
        <v>0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192747780</v>
      </c>
      <c r="AA55" s="81">
        <f t="shared" si="28"/>
        <v>42080844</v>
      </c>
      <c r="AB55" s="81">
        <f t="shared" si="29"/>
        <v>234828624</v>
      </c>
      <c r="AC55" s="40">
        <f t="shared" si="30"/>
        <v>0.46474710559791377</v>
      </c>
      <c r="AD55" s="80">
        <v>62237730</v>
      </c>
      <c r="AE55" s="81">
        <v>11158675</v>
      </c>
      <c r="AF55" s="81">
        <f t="shared" si="31"/>
        <v>73396405</v>
      </c>
      <c r="AG55" s="40">
        <f t="shared" si="32"/>
        <v>0.39571301376154655</v>
      </c>
      <c r="AH55" s="40">
        <f t="shared" si="33"/>
        <v>0.4164164988734802</v>
      </c>
      <c r="AI55" s="12">
        <v>429412855</v>
      </c>
      <c r="AJ55" s="12">
        <v>411766235</v>
      </c>
      <c r="AK55" s="12">
        <v>169924255</v>
      </c>
      <c r="AL55" s="12"/>
    </row>
    <row r="56" spans="1:38" s="13" customFormat="1" ht="12.75">
      <c r="A56" s="29" t="s">
        <v>96</v>
      </c>
      <c r="B56" s="63" t="s">
        <v>181</v>
      </c>
      <c r="C56" s="39" t="s">
        <v>182</v>
      </c>
      <c r="D56" s="80">
        <v>268362841</v>
      </c>
      <c r="E56" s="81">
        <v>143531000</v>
      </c>
      <c r="F56" s="82">
        <f t="shared" si="17"/>
        <v>411893841</v>
      </c>
      <c r="G56" s="80">
        <v>268362841</v>
      </c>
      <c r="H56" s="81">
        <v>143531000</v>
      </c>
      <c r="I56" s="83">
        <f t="shared" si="18"/>
        <v>411893841</v>
      </c>
      <c r="J56" s="80">
        <v>28968013</v>
      </c>
      <c r="K56" s="81">
        <v>27144397</v>
      </c>
      <c r="L56" s="81">
        <f t="shared" si="19"/>
        <v>56112410</v>
      </c>
      <c r="M56" s="40">
        <f t="shared" si="20"/>
        <v>0.13623027201322002</v>
      </c>
      <c r="N56" s="108">
        <v>69007984</v>
      </c>
      <c r="O56" s="109">
        <v>25987827</v>
      </c>
      <c r="P56" s="110">
        <f t="shared" si="21"/>
        <v>94995811</v>
      </c>
      <c r="Q56" s="40">
        <f t="shared" si="22"/>
        <v>0.23063178310549198</v>
      </c>
      <c r="R56" s="108">
        <v>0</v>
      </c>
      <c r="S56" s="110">
        <v>0</v>
      </c>
      <c r="T56" s="110">
        <f t="shared" si="23"/>
        <v>0</v>
      </c>
      <c r="U56" s="40">
        <f t="shared" si="24"/>
        <v>0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97975997</v>
      </c>
      <c r="AA56" s="81">
        <f t="shared" si="28"/>
        <v>53132224</v>
      </c>
      <c r="AB56" s="81">
        <f t="shared" si="29"/>
        <v>151108221</v>
      </c>
      <c r="AC56" s="40">
        <f t="shared" si="30"/>
        <v>0.366862055118712</v>
      </c>
      <c r="AD56" s="80">
        <v>19267965</v>
      </c>
      <c r="AE56" s="81">
        <v>0</v>
      </c>
      <c r="AF56" s="81">
        <f t="shared" si="31"/>
        <v>19267965</v>
      </c>
      <c r="AG56" s="40">
        <f t="shared" si="32"/>
        <v>0.23946146422429435</v>
      </c>
      <c r="AH56" s="40">
        <f t="shared" si="33"/>
        <v>3.930246188427268</v>
      </c>
      <c r="AI56" s="12">
        <v>310417483</v>
      </c>
      <c r="AJ56" s="12">
        <v>310417483</v>
      </c>
      <c r="AK56" s="12">
        <v>74333025</v>
      </c>
      <c r="AL56" s="12"/>
    </row>
    <row r="57" spans="1:38" s="13" customFormat="1" ht="12.75">
      <c r="A57" s="29" t="s">
        <v>96</v>
      </c>
      <c r="B57" s="63" t="s">
        <v>183</v>
      </c>
      <c r="C57" s="39" t="s">
        <v>184</v>
      </c>
      <c r="D57" s="80">
        <v>185008218</v>
      </c>
      <c r="E57" s="81">
        <v>1897200</v>
      </c>
      <c r="F57" s="82">
        <f t="shared" si="17"/>
        <v>186905418</v>
      </c>
      <c r="G57" s="80">
        <v>185008218</v>
      </c>
      <c r="H57" s="81">
        <v>1897200</v>
      </c>
      <c r="I57" s="83">
        <f t="shared" si="18"/>
        <v>186905418</v>
      </c>
      <c r="J57" s="80">
        <v>97015934</v>
      </c>
      <c r="K57" s="81">
        <v>25181607</v>
      </c>
      <c r="L57" s="81">
        <f t="shared" si="19"/>
        <v>122197541</v>
      </c>
      <c r="M57" s="40">
        <f t="shared" si="20"/>
        <v>0.653793465741052</v>
      </c>
      <c r="N57" s="108">
        <v>65201770</v>
      </c>
      <c r="O57" s="109">
        <v>11755165</v>
      </c>
      <c r="P57" s="110">
        <f t="shared" si="21"/>
        <v>76956935</v>
      </c>
      <c r="Q57" s="40">
        <f t="shared" si="22"/>
        <v>0.4117426654801414</v>
      </c>
      <c r="R57" s="108">
        <v>0</v>
      </c>
      <c r="S57" s="110">
        <v>0</v>
      </c>
      <c r="T57" s="110">
        <f t="shared" si="23"/>
        <v>0</v>
      </c>
      <c r="U57" s="40">
        <f t="shared" si="24"/>
        <v>0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162217704</v>
      </c>
      <c r="AA57" s="81">
        <f t="shared" si="28"/>
        <v>36936772</v>
      </c>
      <c r="AB57" s="81">
        <f t="shared" si="29"/>
        <v>199154476</v>
      </c>
      <c r="AC57" s="40">
        <f t="shared" si="30"/>
        <v>1.0655361312211933</v>
      </c>
      <c r="AD57" s="80">
        <v>28316634</v>
      </c>
      <c r="AE57" s="81">
        <v>0</v>
      </c>
      <c r="AF57" s="81">
        <f t="shared" si="31"/>
        <v>28316634</v>
      </c>
      <c r="AG57" s="40">
        <f t="shared" si="32"/>
        <v>0.4236169493632994</v>
      </c>
      <c r="AH57" s="40">
        <f t="shared" si="33"/>
        <v>1.7177289150963353</v>
      </c>
      <c r="AI57" s="12">
        <v>262701101</v>
      </c>
      <c r="AJ57" s="12">
        <v>262701101</v>
      </c>
      <c r="AK57" s="12">
        <v>111284639</v>
      </c>
      <c r="AL57" s="12"/>
    </row>
    <row r="58" spans="1:38" s="13" customFormat="1" ht="12.75">
      <c r="A58" s="29" t="s">
        <v>96</v>
      </c>
      <c r="B58" s="63" t="s">
        <v>185</v>
      </c>
      <c r="C58" s="39" t="s">
        <v>186</v>
      </c>
      <c r="D58" s="80">
        <v>0</v>
      </c>
      <c r="E58" s="81">
        <v>58807450</v>
      </c>
      <c r="F58" s="82">
        <f t="shared" si="17"/>
        <v>58807450</v>
      </c>
      <c r="G58" s="80">
        <v>0</v>
      </c>
      <c r="H58" s="81">
        <v>58807450</v>
      </c>
      <c r="I58" s="82">
        <f t="shared" si="18"/>
        <v>58807450</v>
      </c>
      <c r="J58" s="80">
        <v>55158930</v>
      </c>
      <c r="K58" s="94">
        <v>25629902</v>
      </c>
      <c r="L58" s="81">
        <f t="shared" si="19"/>
        <v>80788832</v>
      </c>
      <c r="M58" s="40">
        <f t="shared" si="20"/>
        <v>1.3737856683124332</v>
      </c>
      <c r="N58" s="108">
        <v>17276334</v>
      </c>
      <c r="O58" s="109">
        <v>5697099</v>
      </c>
      <c r="P58" s="110">
        <f t="shared" si="21"/>
        <v>22973433</v>
      </c>
      <c r="Q58" s="40">
        <f t="shared" si="22"/>
        <v>0.3906551465843188</v>
      </c>
      <c r="R58" s="108">
        <v>0</v>
      </c>
      <c r="S58" s="110">
        <v>0</v>
      </c>
      <c r="T58" s="110">
        <f t="shared" si="23"/>
        <v>0</v>
      </c>
      <c r="U58" s="40">
        <f t="shared" si="24"/>
        <v>0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72435264</v>
      </c>
      <c r="AA58" s="81">
        <f t="shared" si="28"/>
        <v>31327001</v>
      </c>
      <c r="AB58" s="81">
        <f t="shared" si="29"/>
        <v>103762265</v>
      </c>
      <c r="AC58" s="40">
        <f t="shared" si="30"/>
        <v>1.764440814896752</v>
      </c>
      <c r="AD58" s="80">
        <v>35490187</v>
      </c>
      <c r="AE58" s="81">
        <v>1508750</v>
      </c>
      <c r="AF58" s="81">
        <f t="shared" si="31"/>
        <v>36998937</v>
      </c>
      <c r="AG58" s="40">
        <f t="shared" si="32"/>
        <v>0.6643874327096797</v>
      </c>
      <c r="AH58" s="40">
        <f t="shared" si="33"/>
        <v>-0.3790785665004376</v>
      </c>
      <c r="AI58" s="12">
        <v>127620510</v>
      </c>
      <c r="AJ58" s="12">
        <v>127620510</v>
      </c>
      <c r="AK58" s="12">
        <v>84789463</v>
      </c>
      <c r="AL58" s="12"/>
    </row>
    <row r="59" spans="1:38" s="13" customFormat="1" ht="12.75">
      <c r="A59" s="29" t="s">
        <v>115</v>
      </c>
      <c r="B59" s="63" t="s">
        <v>187</v>
      </c>
      <c r="C59" s="39" t="s">
        <v>188</v>
      </c>
      <c r="D59" s="80">
        <v>1208521942</v>
      </c>
      <c r="E59" s="81">
        <v>0</v>
      </c>
      <c r="F59" s="82">
        <f t="shared" si="17"/>
        <v>1208521942</v>
      </c>
      <c r="G59" s="80">
        <v>1248270823</v>
      </c>
      <c r="H59" s="81">
        <v>832945120</v>
      </c>
      <c r="I59" s="82">
        <f t="shared" si="18"/>
        <v>2081215943</v>
      </c>
      <c r="J59" s="80">
        <v>268584530</v>
      </c>
      <c r="K59" s="94">
        <v>84903781</v>
      </c>
      <c r="L59" s="81">
        <f t="shared" si="19"/>
        <v>353488311</v>
      </c>
      <c r="M59" s="40">
        <f t="shared" si="20"/>
        <v>0.29249639474067574</v>
      </c>
      <c r="N59" s="108">
        <v>294746653</v>
      </c>
      <c r="O59" s="109">
        <v>92625100</v>
      </c>
      <c r="P59" s="110">
        <f t="shared" si="21"/>
        <v>387371753</v>
      </c>
      <c r="Q59" s="40">
        <f t="shared" si="22"/>
        <v>0.32053348767415263</v>
      </c>
      <c r="R59" s="108">
        <v>0</v>
      </c>
      <c r="S59" s="110">
        <v>0</v>
      </c>
      <c r="T59" s="110">
        <f t="shared" si="23"/>
        <v>0</v>
      </c>
      <c r="U59" s="40">
        <f t="shared" si="24"/>
        <v>0</v>
      </c>
      <c r="V59" s="108">
        <v>0</v>
      </c>
      <c r="W59" s="110">
        <v>0</v>
      </c>
      <c r="X59" s="110">
        <f t="shared" si="25"/>
        <v>0</v>
      </c>
      <c r="Y59" s="40">
        <f t="shared" si="26"/>
        <v>0</v>
      </c>
      <c r="Z59" s="80">
        <f t="shared" si="27"/>
        <v>563331183</v>
      </c>
      <c r="AA59" s="81">
        <f t="shared" si="28"/>
        <v>177528881</v>
      </c>
      <c r="AB59" s="81">
        <f t="shared" si="29"/>
        <v>740860064</v>
      </c>
      <c r="AC59" s="40">
        <f t="shared" si="30"/>
        <v>0.6130298824148284</v>
      </c>
      <c r="AD59" s="80">
        <v>109927856</v>
      </c>
      <c r="AE59" s="81">
        <v>111370133</v>
      </c>
      <c r="AF59" s="81">
        <f t="shared" si="31"/>
        <v>221297989</v>
      </c>
      <c r="AG59" s="40">
        <f t="shared" si="32"/>
        <v>0.30881829314033366</v>
      </c>
      <c r="AH59" s="40">
        <f t="shared" si="33"/>
        <v>0.7504531096303817</v>
      </c>
      <c r="AI59" s="12">
        <v>1476075573</v>
      </c>
      <c r="AJ59" s="12">
        <v>1476075573</v>
      </c>
      <c r="AK59" s="12">
        <v>455839139</v>
      </c>
      <c r="AL59" s="12"/>
    </row>
    <row r="60" spans="1:38" s="59" customFormat="1" ht="12.75">
      <c r="A60" s="64"/>
      <c r="B60" s="65" t="s">
        <v>189</v>
      </c>
      <c r="C60" s="32"/>
      <c r="D60" s="84">
        <f>SUM(D55:D59)</f>
        <v>2023383097</v>
      </c>
      <c r="E60" s="85">
        <f>SUM(E55:E59)</f>
        <v>348028150</v>
      </c>
      <c r="F60" s="86">
        <f t="shared" si="17"/>
        <v>2371411247</v>
      </c>
      <c r="G60" s="84">
        <f>SUM(G55:G59)</f>
        <v>2063131978</v>
      </c>
      <c r="H60" s="85">
        <f>SUM(H55:H59)</f>
        <v>1180973270</v>
      </c>
      <c r="I60" s="93">
        <f t="shared" si="18"/>
        <v>3244105248</v>
      </c>
      <c r="J60" s="84">
        <f>SUM(J55:J59)</f>
        <v>558413091</v>
      </c>
      <c r="K60" s="95">
        <f>SUM(K55:K59)</f>
        <v>185042748</v>
      </c>
      <c r="L60" s="85">
        <f t="shared" si="19"/>
        <v>743455839</v>
      </c>
      <c r="M60" s="44">
        <f t="shared" si="20"/>
        <v>0.3135077646024169</v>
      </c>
      <c r="N60" s="114">
        <f>SUM(N55:N59)</f>
        <v>530294837</v>
      </c>
      <c r="O60" s="115">
        <f>SUM(O55:O59)</f>
        <v>155962974</v>
      </c>
      <c r="P60" s="116">
        <f t="shared" si="21"/>
        <v>686257811</v>
      </c>
      <c r="Q60" s="44">
        <f t="shared" si="22"/>
        <v>0.2893879380340141</v>
      </c>
      <c r="R60" s="114">
        <f>SUM(R55:R59)</f>
        <v>0</v>
      </c>
      <c r="S60" s="116">
        <f>SUM(S55:S59)</f>
        <v>0</v>
      </c>
      <c r="T60" s="116">
        <f t="shared" si="23"/>
        <v>0</v>
      </c>
      <c r="U60" s="44">
        <f t="shared" si="24"/>
        <v>0</v>
      </c>
      <c r="V60" s="114">
        <f>SUM(V55:V59)</f>
        <v>0</v>
      </c>
      <c r="W60" s="116">
        <f>SUM(W55:W59)</f>
        <v>0</v>
      </c>
      <c r="X60" s="116">
        <f t="shared" si="25"/>
        <v>0</v>
      </c>
      <c r="Y60" s="44">
        <f t="shared" si="26"/>
        <v>0</v>
      </c>
      <c r="Z60" s="84">
        <f t="shared" si="27"/>
        <v>1088707928</v>
      </c>
      <c r="AA60" s="85">
        <f t="shared" si="28"/>
        <v>341005722</v>
      </c>
      <c r="AB60" s="85">
        <f t="shared" si="29"/>
        <v>1429713650</v>
      </c>
      <c r="AC60" s="44">
        <f t="shared" si="30"/>
        <v>0.602895702636431</v>
      </c>
      <c r="AD60" s="84">
        <f>SUM(AD55:AD59)</f>
        <v>255240372</v>
      </c>
      <c r="AE60" s="85">
        <f>SUM(AE55:AE59)</f>
        <v>124037558</v>
      </c>
      <c r="AF60" s="85">
        <f t="shared" si="31"/>
        <v>379277930</v>
      </c>
      <c r="AG60" s="44">
        <f t="shared" si="32"/>
        <v>0.34385736219694485</v>
      </c>
      <c r="AH60" s="44">
        <f t="shared" si="33"/>
        <v>0.8093797627507617</v>
      </c>
      <c r="AI60" s="66">
        <f>SUM(AI55:AI59)</f>
        <v>2606227522</v>
      </c>
      <c r="AJ60" s="66">
        <f>SUM(AJ55:AJ59)</f>
        <v>2588580902</v>
      </c>
      <c r="AK60" s="66">
        <f>SUM(AK55:AK59)</f>
        <v>896170521</v>
      </c>
      <c r="AL60" s="66"/>
    </row>
    <row r="61" spans="1:38" s="59" customFormat="1" ht="12.75">
      <c r="A61" s="64"/>
      <c r="B61" s="65" t="s">
        <v>190</v>
      </c>
      <c r="C61" s="32"/>
      <c r="D61" s="84">
        <f>SUM(D9:D10,D12:D21,D23:D30,D32:D40,D42:D46,D48:D53,D55:D59)</f>
        <v>27008021860</v>
      </c>
      <c r="E61" s="85">
        <f>SUM(E9:E10,E12:E21,E23:E30,E32:E40,E42:E46,E48:E53,E55:E59)</f>
        <v>5701779659</v>
      </c>
      <c r="F61" s="86">
        <f t="shared" si="17"/>
        <v>32709801519</v>
      </c>
      <c r="G61" s="84">
        <f>SUM(G9:G10,G12:G21,G23:G30,G32:G40,G42:G46,G48:G53,G55:G59)</f>
        <v>26937027866</v>
      </c>
      <c r="H61" s="85">
        <f>SUM(H9:H10,H12:H21,H23:H30,H32:H40,H42:H46,H48:H53,H55:H59)</f>
        <v>6654565739</v>
      </c>
      <c r="I61" s="93">
        <f t="shared" si="18"/>
        <v>33591593605</v>
      </c>
      <c r="J61" s="84">
        <f>SUM(J9:J10,J12:J21,J23:J30,J32:J40,J42:J46,J48:J53,J55:J59)</f>
        <v>7596004197</v>
      </c>
      <c r="K61" s="95">
        <f>SUM(K9:K10,K12:K21,K23:K30,K32:K40,K42:K46,K48:K53,K55:K59)</f>
        <v>764038204</v>
      </c>
      <c r="L61" s="85">
        <f t="shared" si="19"/>
        <v>8360042401</v>
      </c>
      <c r="M61" s="44">
        <f t="shared" si="20"/>
        <v>0.255582180654442</v>
      </c>
      <c r="N61" s="114">
        <f>SUM(N9:N10,N12:N21,N23:N30,N32:N40,N42:N46,N48:N53,N55:N59)</f>
        <v>6517771866</v>
      </c>
      <c r="O61" s="115">
        <f>SUM(O9:O10,O12:O21,O23:O30,O32:O40,O42:O46,O48:O53,O55:O59)</f>
        <v>1365487932</v>
      </c>
      <c r="P61" s="116">
        <f t="shared" si="21"/>
        <v>7883259798</v>
      </c>
      <c r="Q61" s="44">
        <f t="shared" si="22"/>
        <v>0.24100604197860648</v>
      </c>
      <c r="R61" s="114">
        <f>SUM(R9:R10,R12:R21,R23:R30,R32:R40,R42:R46,R48:R53,R55:R59)</f>
        <v>0</v>
      </c>
      <c r="S61" s="116">
        <f>SUM(S9:S10,S12:S21,S23:S30,S32:S40,S42:S46,S48:S53,S55:S59)</f>
        <v>0</v>
      </c>
      <c r="T61" s="116">
        <f t="shared" si="23"/>
        <v>0</v>
      </c>
      <c r="U61" s="44">
        <f t="shared" si="24"/>
        <v>0</v>
      </c>
      <c r="V61" s="114">
        <f>SUM(V9:V10,V12:V21,V23:V30,V32:V40,V42:V46,V48:V53,V55:V59)</f>
        <v>0</v>
      </c>
      <c r="W61" s="116">
        <f>SUM(W9:W10,W12:W21,W23:W30,W32:W40,W42:W46,W48:W53,W55:W59)</f>
        <v>0</v>
      </c>
      <c r="X61" s="116">
        <f t="shared" si="25"/>
        <v>0</v>
      </c>
      <c r="Y61" s="44">
        <f t="shared" si="26"/>
        <v>0</v>
      </c>
      <c r="Z61" s="84">
        <f t="shared" si="27"/>
        <v>14113776063</v>
      </c>
      <c r="AA61" s="85">
        <f t="shared" si="28"/>
        <v>2129526136</v>
      </c>
      <c r="AB61" s="85">
        <f t="shared" si="29"/>
        <v>16243302199</v>
      </c>
      <c r="AC61" s="44">
        <f t="shared" si="30"/>
        <v>0.4965882226330485</v>
      </c>
      <c r="AD61" s="84">
        <f>SUM(AD9:AD10,AD12:AD21,AD23:AD30,AD32:AD40,AD42:AD46,AD48:AD53,AD55:AD59)</f>
        <v>5540976978</v>
      </c>
      <c r="AE61" s="85">
        <f>SUM(AE9:AE10,AE12:AE21,AE23:AE30,AE32:AE40,AE42:AE46,AE48:AE53,AE55:AE59)</f>
        <v>1114599433</v>
      </c>
      <c r="AF61" s="85">
        <f t="shared" si="31"/>
        <v>6655576411</v>
      </c>
      <c r="AG61" s="44">
        <f t="shared" si="32"/>
        <v>0.48043977881178657</v>
      </c>
      <c r="AH61" s="44">
        <f t="shared" si="33"/>
        <v>0.18445936327482415</v>
      </c>
      <c r="AI61" s="66">
        <f>SUM(AI9:AI10,AI12:AI21,AI23:AI30,AI32:AI40,AI42:AI46,AI48:AI53,AI55:AI59)</f>
        <v>31452896932</v>
      </c>
      <c r="AJ61" s="66">
        <f>SUM(AJ9:AJ10,AJ12:AJ21,AJ23:AJ30,AJ32:AJ40,AJ42:AJ46,AJ48:AJ53,AJ55:AJ59)</f>
        <v>34377598100</v>
      </c>
      <c r="AK61" s="66">
        <f>SUM(AK9:AK10,AK12:AK21,AK23:AK30,AK32:AK40,AK42:AK46,AK48:AK53,AK55:AK59)</f>
        <v>15111222845</v>
      </c>
      <c r="AL61" s="66"/>
    </row>
    <row r="62" spans="1:38" s="13" customFormat="1" ht="12.75">
      <c r="A62" s="67"/>
      <c r="B62" s="68"/>
      <c r="C62" s="69"/>
      <c r="D62" s="96"/>
      <c r="E62" s="96"/>
      <c r="F62" s="97"/>
      <c r="G62" s="98"/>
      <c r="H62" s="96"/>
      <c r="I62" s="99"/>
      <c r="J62" s="98"/>
      <c r="K62" s="100"/>
      <c r="L62" s="96"/>
      <c r="M62" s="73"/>
      <c r="N62" s="98"/>
      <c r="O62" s="100"/>
      <c r="P62" s="96"/>
      <c r="Q62" s="73"/>
      <c r="R62" s="98"/>
      <c r="S62" s="100"/>
      <c r="T62" s="96"/>
      <c r="U62" s="73"/>
      <c r="V62" s="98"/>
      <c r="W62" s="100"/>
      <c r="X62" s="96"/>
      <c r="Y62" s="73"/>
      <c r="Z62" s="98"/>
      <c r="AA62" s="100"/>
      <c r="AB62" s="96"/>
      <c r="AC62" s="73"/>
      <c r="AD62" s="98"/>
      <c r="AE62" s="96"/>
      <c r="AF62" s="96"/>
      <c r="AG62" s="73"/>
      <c r="AH62" s="73"/>
      <c r="AI62" s="12"/>
      <c r="AJ62" s="12"/>
      <c r="AK62" s="12"/>
      <c r="AL62" s="12"/>
    </row>
    <row r="63" spans="1:38" s="13" customFormat="1" ht="12.75" customHeight="1">
      <c r="A63" s="12"/>
      <c r="B63" s="60"/>
      <c r="C63" s="12"/>
      <c r="D63" s="91"/>
      <c r="E63" s="91"/>
      <c r="F63" s="91"/>
      <c r="G63" s="91"/>
      <c r="H63" s="91"/>
      <c r="I63" s="91"/>
      <c r="J63" s="91"/>
      <c r="K63" s="91"/>
      <c r="L63" s="91"/>
      <c r="M63" s="12"/>
      <c r="N63" s="91"/>
      <c r="O63" s="91"/>
      <c r="P63" s="91"/>
      <c r="Q63" s="12"/>
      <c r="R63" s="91"/>
      <c r="S63" s="91"/>
      <c r="T63" s="91"/>
      <c r="U63" s="12"/>
      <c r="V63" s="91"/>
      <c r="W63" s="91"/>
      <c r="X63" s="91"/>
      <c r="Y63" s="12"/>
      <c r="Z63" s="91"/>
      <c r="AA63" s="91"/>
      <c r="AB63" s="91"/>
      <c r="AC63" s="12"/>
      <c r="AD63" s="91"/>
      <c r="AE63" s="91"/>
      <c r="AF63" s="91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61"/>
      <c r="C64" s="61"/>
      <c r="D64" s="103"/>
      <c r="E64" s="103"/>
      <c r="F64" s="103"/>
      <c r="G64" s="103"/>
      <c r="H64" s="103"/>
      <c r="I64" s="103"/>
      <c r="J64" s="103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75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22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49</v>
      </c>
      <c r="C9" s="39" t="s">
        <v>50</v>
      </c>
      <c r="D9" s="80">
        <v>6193762852</v>
      </c>
      <c r="E9" s="81">
        <v>865988708</v>
      </c>
      <c r="F9" s="82">
        <f>$D9+$E9</f>
        <v>7059751560</v>
      </c>
      <c r="G9" s="80">
        <v>6193762852</v>
      </c>
      <c r="H9" s="81">
        <v>865988708</v>
      </c>
      <c r="I9" s="83">
        <f>$G9+$H9</f>
        <v>7059751560</v>
      </c>
      <c r="J9" s="80">
        <v>1544502314</v>
      </c>
      <c r="K9" s="81">
        <v>103122459</v>
      </c>
      <c r="L9" s="81">
        <f>$J9+$K9</f>
        <v>1647624773</v>
      </c>
      <c r="M9" s="40">
        <f>IF($F9=0,0,$L9/$F9)</f>
        <v>0.23338282643475913</v>
      </c>
      <c r="N9" s="108">
        <v>1431779881</v>
      </c>
      <c r="O9" s="109">
        <v>186989717</v>
      </c>
      <c r="P9" s="110">
        <f>$N9+$O9</f>
        <v>1618769598</v>
      </c>
      <c r="Q9" s="40">
        <f>IF($F9=0,0,$P9/$F9)</f>
        <v>0.2292955473350963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2976282195</v>
      </c>
      <c r="AA9" s="81">
        <f>$K9+$O9</f>
        <v>290112176</v>
      </c>
      <c r="AB9" s="81">
        <f>$Z9+$AA9</f>
        <v>3266394371</v>
      </c>
      <c r="AC9" s="40">
        <f>IF($F9=0,0,$AB9/$F9)</f>
        <v>0.46267837376985543</v>
      </c>
      <c r="AD9" s="80">
        <v>989406822</v>
      </c>
      <c r="AE9" s="81">
        <v>154865524</v>
      </c>
      <c r="AF9" s="81">
        <f>$AD9+$AE9</f>
        <v>1144272346</v>
      </c>
      <c r="AG9" s="40">
        <f>IF($AI9=0,0,$AK9/$AI9)</f>
        <v>0.4638695415319079</v>
      </c>
      <c r="AH9" s="40">
        <f>IF($AF9=0,0,(($P9/$AF9)-1))</f>
        <v>0.41467160650931256</v>
      </c>
      <c r="AI9" s="12">
        <v>5641982669</v>
      </c>
      <c r="AJ9" s="12">
        <v>6551095622</v>
      </c>
      <c r="AK9" s="12">
        <v>2617143914</v>
      </c>
      <c r="AL9" s="12"/>
    </row>
    <row r="10" spans="1:38" s="59" customFormat="1" ht="12.75">
      <c r="A10" s="64"/>
      <c r="B10" s="65" t="s">
        <v>95</v>
      </c>
      <c r="C10" s="32"/>
      <c r="D10" s="84">
        <f>D9</f>
        <v>6193762852</v>
      </c>
      <c r="E10" s="85">
        <f>E9</f>
        <v>865988708</v>
      </c>
      <c r="F10" s="93">
        <f aca="true" t="shared" si="0" ref="F10:F38">$D10+$E10</f>
        <v>7059751560</v>
      </c>
      <c r="G10" s="84">
        <f>G9</f>
        <v>6193762852</v>
      </c>
      <c r="H10" s="85">
        <f>H9</f>
        <v>865988708</v>
      </c>
      <c r="I10" s="86">
        <f aca="true" t="shared" si="1" ref="I10:I38">$G10+$H10</f>
        <v>7059751560</v>
      </c>
      <c r="J10" s="84">
        <f>J9</f>
        <v>1544502314</v>
      </c>
      <c r="K10" s="85">
        <f>K9</f>
        <v>103122459</v>
      </c>
      <c r="L10" s="85">
        <f aca="true" t="shared" si="2" ref="L10:L38">$J10+$K10</f>
        <v>1647624773</v>
      </c>
      <c r="M10" s="44">
        <f aca="true" t="shared" si="3" ref="M10:M38">IF($F10=0,0,$L10/$F10)</f>
        <v>0.23338282643475913</v>
      </c>
      <c r="N10" s="114">
        <f>N9</f>
        <v>1431779881</v>
      </c>
      <c r="O10" s="115">
        <f>O9</f>
        <v>186989717</v>
      </c>
      <c r="P10" s="116">
        <f aca="true" t="shared" si="4" ref="P10:P38">$N10+$O10</f>
        <v>1618769598</v>
      </c>
      <c r="Q10" s="44">
        <f aca="true" t="shared" si="5" ref="Q10:Q38">IF($F10=0,0,$P10/$F10)</f>
        <v>0.2292955473350963</v>
      </c>
      <c r="R10" s="114">
        <f>R9</f>
        <v>0</v>
      </c>
      <c r="S10" s="116">
        <f>S9</f>
        <v>0</v>
      </c>
      <c r="T10" s="116">
        <f aca="true" t="shared" si="6" ref="T10:T38">$R10+$S10</f>
        <v>0</v>
      </c>
      <c r="U10" s="44">
        <f aca="true" t="shared" si="7" ref="U10:U38">IF($I10=0,0,$T10/$I10)</f>
        <v>0</v>
      </c>
      <c r="V10" s="114">
        <f>V9</f>
        <v>0</v>
      </c>
      <c r="W10" s="116">
        <f>W9</f>
        <v>0</v>
      </c>
      <c r="X10" s="116">
        <f aca="true" t="shared" si="8" ref="X10:X38">$V10+$W10</f>
        <v>0</v>
      </c>
      <c r="Y10" s="44">
        <f aca="true" t="shared" si="9" ref="Y10:Y38">IF($I10=0,0,$X10/$I10)</f>
        <v>0</v>
      </c>
      <c r="Z10" s="84">
        <f aca="true" t="shared" si="10" ref="Z10:Z38">$J10+$N10</f>
        <v>2976282195</v>
      </c>
      <c r="AA10" s="85">
        <f aca="true" t="shared" si="11" ref="AA10:AA38">$K10+$O10</f>
        <v>290112176</v>
      </c>
      <c r="AB10" s="85">
        <f aca="true" t="shared" si="12" ref="AB10:AB38">$Z10+$AA10</f>
        <v>3266394371</v>
      </c>
      <c r="AC10" s="44">
        <f aca="true" t="shared" si="13" ref="AC10:AC38">IF($F10=0,0,$AB10/$F10)</f>
        <v>0.46267837376985543</v>
      </c>
      <c r="AD10" s="84">
        <f>AD9</f>
        <v>989406822</v>
      </c>
      <c r="AE10" s="85">
        <f>AE9</f>
        <v>154865524</v>
      </c>
      <c r="AF10" s="85">
        <f aca="true" t="shared" si="14" ref="AF10:AF38">$AD10+$AE10</f>
        <v>1144272346</v>
      </c>
      <c r="AG10" s="44">
        <f aca="true" t="shared" si="15" ref="AG10:AG38">IF($AI10=0,0,$AK10/$AI10)</f>
        <v>0.4638695415319079</v>
      </c>
      <c r="AH10" s="44">
        <f aca="true" t="shared" si="16" ref="AH10:AH38">IF($AF10=0,0,(($P10/$AF10)-1))</f>
        <v>0.41467160650931256</v>
      </c>
      <c r="AI10" s="66">
        <f>AI9</f>
        <v>5641982669</v>
      </c>
      <c r="AJ10" s="66">
        <f>AJ9</f>
        <v>6551095622</v>
      </c>
      <c r="AK10" s="66">
        <f>AK9</f>
        <v>2617143914</v>
      </c>
      <c r="AL10" s="66"/>
    </row>
    <row r="11" spans="1:38" s="13" customFormat="1" ht="12.75">
      <c r="A11" s="29" t="s">
        <v>96</v>
      </c>
      <c r="B11" s="63" t="s">
        <v>191</v>
      </c>
      <c r="C11" s="39" t="s">
        <v>192</v>
      </c>
      <c r="D11" s="80">
        <v>150916000</v>
      </c>
      <c r="E11" s="81">
        <v>44812314</v>
      </c>
      <c r="F11" s="82">
        <f t="shared" si="0"/>
        <v>195728314</v>
      </c>
      <c r="G11" s="80">
        <v>150916000</v>
      </c>
      <c r="H11" s="81">
        <v>44812314</v>
      </c>
      <c r="I11" s="83">
        <f t="shared" si="1"/>
        <v>195728314</v>
      </c>
      <c r="J11" s="80">
        <v>40107286</v>
      </c>
      <c r="K11" s="81">
        <v>5990962</v>
      </c>
      <c r="L11" s="81">
        <f t="shared" si="2"/>
        <v>46098248</v>
      </c>
      <c r="M11" s="40">
        <f t="shared" si="3"/>
        <v>0.23552161186040768</v>
      </c>
      <c r="N11" s="108">
        <v>11150150</v>
      </c>
      <c r="O11" s="109">
        <v>6955580</v>
      </c>
      <c r="P11" s="110">
        <f t="shared" si="4"/>
        <v>18105730</v>
      </c>
      <c r="Q11" s="40">
        <f t="shared" si="5"/>
        <v>0.09250439872485694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51257436</v>
      </c>
      <c r="AA11" s="81">
        <f t="shared" si="11"/>
        <v>12946542</v>
      </c>
      <c r="AB11" s="81">
        <f t="shared" si="12"/>
        <v>64203978</v>
      </c>
      <c r="AC11" s="40">
        <f t="shared" si="13"/>
        <v>0.32802601058526465</v>
      </c>
      <c r="AD11" s="80">
        <v>28537307</v>
      </c>
      <c r="AE11" s="81">
        <v>4861089</v>
      </c>
      <c r="AF11" s="81">
        <f t="shared" si="14"/>
        <v>33398396</v>
      </c>
      <c r="AG11" s="40">
        <f t="shared" si="15"/>
        <v>0.6919925456300708</v>
      </c>
      <c r="AH11" s="40">
        <f t="shared" si="16"/>
        <v>-0.4578862410039093</v>
      </c>
      <c r="AI11" s="12">
        <v>126140775</v>
      </c>
      <c r="AJ11" s="12">
        <v>154216306</v>
      </c>
      <c r="AK11" s="12">
        <v>87288476</v>
      </c>
      <c r="AL11" s="12"/>
    </row>
    <row r="12" spans="1:38" s="13" customFormat="1" ht="12.75">
      <c r="A12" s="29" t="s">
        <v>96</v>
      </c>
      <c r="B12" s="63" t="s">
        <v>193</v>
      </c>
      <c r="C12" s="39" t="s">
        <v>194</v>
      </c>
      <c r="D12" s="80">
        <v>208106027</v>
      </c>
      <c r="E12" s="81">
        <v>51271000</v>
      </c>
      <c r="F12" s="82">
        <f t="shared" si="0"/>
        <v>259377027</v>
      </c>
      <c r="G12" s="80">
        <v>208106027</v>
      </c>
      <c r="H12" s="81">
        <v>51271000</v>
      </c>
      <c r="I12" s="83">
        <f t="shared" si="1"/>
        <v>259377027</v>
      </c>
      <c r="J12" s="80">
        <v>100108053</v>
      </c>
      <c r="K12" s="81">
        <v>14933568</v>
      </c>
      <c r="L12" s="81">
        <f t="shared" si="2"/>
        <v>115041621</v>
      </c>
      <c r="M12" s="40">
        <f t="shared" si="3"/>
        <v>0.4435304943178333</v>
      </c>
      <c r="N12" s="108">
        <v>95201520</v>
      </c>
      <c r="O12" s="109">
        <v>9558616</v>
      </c>
      <c r="P12" s="110">
        <f t="shared" si="4"/>
        <v>104760136</v>
      </c>
      <c r="Q12" s="40">
        <f t="shared" si="5"/>
        <v>0.4038913438544424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195309573</v>
      </c>
      <c r="AA12" s="81">
        <f t="shared" si="11"/>
        <v>24492184</v>
      </c>
      <c r="AB12" s="81">
        <f t="shared" si="12"/>
        <v>219801757</v>
      </c>
      <c r="AC12" s="40">
        <f t="shared" si="13"/>
        <v>0.8474218381722758</v>
      </c>
      <c r="AD12" s="80">
        <v>56562008</v>
      </c>
      <c r="AE12" s="81">
        <v>3995782</v>
      </c>
      <c r="AF12" s="81">
        <f t="shared" si="14"/>
        <v>60557790</v>
      </c>
      <c r="AG12" s="40">
        <f t="shared" si="15"/>
        <v>0.620202539729274</v>
      </c>
      <c r="AH12" s="40">
        <f t="shared" si="16"/>
        <v>0.7299200647843984</v>
      </c>
      <c r="AI12" s="12">
        <v>246377835</v>
      </c>
      <c r="AJ12" s="12">
        <v>246377835</v>
      </c>
      <c r="AK12" s="12">
        <v>152804159</v>
      </c>
      <c r="AL12" s="12"/>
    </row>
    <row r="13" spans="1:38" s="13" customFormat="1" ht="12.75">
      <c r="A13" s="29" t="s">
        <v>96</v>
      </c>
      <c r="B13" s="63" t="s">
        <v>195</v>
      </c>
      <c r="C13" s="39" t="s">
        <v>196</v>
      </c>
      <c r="D13" s="80">
        <v>161844490</v>
      </c>
      <c r="E13" s="81">
        <v>50819640</v>
      </c>
      <c r="F13" s="82">
        <f t="shared" si="0"/>
        <v>212664130</v>
      </c>
      <c r="G13" s="80">
        <v>161844490</v>
      </c>
      <c r="H13" s="81">
        <v>50819640</v>
      </c>
      <c r="I13" s="83">
        <f t="shared" si="1"/>
        <v>212664130</v>
      </c>
      <c r="J13" s="80">
        <v>41265167</v>
      </c>
      <c r="K13" s="81">
        <v>6749752</v>
      </c>
      <c r="L13" s="81">
        <f t="shared" si="2"/>
        <v>48014919</v>
      </c>
      <c r="M13" s="40">
        <f t="shared" si="3"/>
        <v>0.22577817425063643</v>
      </c>
      <c r="N13" s="108">
        <v>35240303</v>
      </c>
      <c r="O13" s="109">
        <v>9535872</v>
      </c>
      <c r="P13" s="110">
        <f t="shared" si="4"/>
        <v>44776175</v>
      </c>
      <c r="Q13" s="40">
        <f t="shared" si="5"/>
        <v>0.21054878883429942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76505470</v>
      </c>
      <c r="AA13" s="81">
        <f t="shared" si="11"/>
        <v>16285624</v>
      </c>
      <c r="AB13" s="81">
        <f t="shared" si="12"/>
        <v>92791094</v>
      </c>
      <c r="AC13" s="40">
        <f t="shared" si="13"/>
        <v>0.43632696308493585</v>
      </c>
      <c r="AD13" s="80">
        <v>29367845</v>
      </c>
      <c r="AE13" s="81">
        <v>11018603</v>
      </c>
      <c r="AF13" s="81">
        <f t="shared" si="14"/>
        <v>40386448</v>
      </c>
      <c r="AG13" s="40">
        <f t="shared" si="15"/>
        <v>0.5092969908446111</v>
      </c>
      <c r="AH13" s="40">
        <f t="shared" si="16"/>
        <v>0.10869306951678448</v>
      </c>
      <c r="AI13" s="12">
        <v>157773308</v>
      </c>
      <c r="AJ13" s="12">
        <v>157773308</v>
      </c>
      <c r="AK13" s="12">
        <v>80353471</v>
      </c>
      <c r="AL13" s="12"/>
    </row>
    <row r="14" spans="1:38" s="13" customFormat="1" ht="12.75">
      <c r="A14" s="29" t="s">
        <v>96</v>
      </c>
      <c r="B14" s="63" t="s">
        <v>197</v>
      </c>
      <c r="C14" s="39" t="s">
        <v>198</v>
      </c>
      <c r="D14" s="80">
        <v>116013830</v>
      </c>
      <c r="E14" s="81">
        <v>29337800</v>
      </c>
      <c r="F14" s="82">
        <f t="shared" si="0"/>
        <v>145351630</v>
      </c>
      <c r="G14" s="80">
        <v>116013830</v>
      </c>
      <c r="H14" s="81">
        <v>29337800</v>
      </c>
      <c r="I14" s="83">
        <f t="shared" si="1"/>
        <v>145351630</v>
      </c>
      <c r="J14" s="80">
        <v>14462242</v>
      </c>
      <c r="K14" s="81">
        <v>0</v>
      </c>
      <c r="L14" s="81">
        <f t="shared" si="2"/>
        <v>14462242</v>
      </c>
      <c r="M14" s="40">
        <f t="shared" si="3"/>
        <v>0.09949831315961162</v>
      </c>
      <c r="N14" s="108">
        <v>50731992</v>
      </c>
      <c r="O14" s="109">
        <v>0</v>
      </c>
      <c r="P14" s="110">
        <f t="shared" si="4"/>
        <v>50731992</v>
      </c>
      <c r="Q14" s="40">
        <f t="shared" si="5"/>
        <v>0.34902939856952414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65194234</v>
      </c>
      <c r="AA14" s="81">
        <f t="shared" si="11"/>
        <v>0</v>
      </c>
      <c r="AB14" s="81">
        <f t="shared" si="12"/>
        <v>65194234</v>
      </c>
      <c r="AC14" s="40">
        <f t="shared" si="13"/>
        <v>0.44852771172913575</v>
      </c>
      <c r="AD14" s="80">
        <v>12090345</v>
      </c>
      <c r="AE14" s="81">
        <v>60500</v>
      </c>
      <c r="AF14" s="81">
        <f t="shared" si="14"/>
        <v>12150845</v>
      </c>
      <c r="AG14" s="40">
        <f t="shared" si="15"/>
        <v>1.1937318867139197</v>
      </c>
      <c r="AH14" s="40">
        <f t="shared" si="16"/>
        <v>3.175182219837386</v>
      </c>
      <c r="AI14" s="12">
        <v>100553607</v>
      </c>
      <c r="AJ14" s="12">
        <v>100553607</v>
      </c>
      <c r="AK14" s="12">
        <v>120034047</v>
      </c>
      <c r="AL14" s="12"/>
    </row>
    <row r="15" spans="1:38" s="13" customFormat="1" ht="12.75">
      <c r="A15" s="29" t="s">
        <v>115</v>
      </c>
      <c r="B15" s="63" t="s">
        <v>199</v>
      </c>
      <c r="C15" s="39" t="s">
        <v>200</v>
      </c>
      <c r="D15" s="80">
        <v>60554854</v>
      </c>
      <c r="E15" s="81">
        <v>4346000</v>
      </c>
      <c r="F15" s="82">
        <f t="shared" si="0"/>
        <v>64900854</v>
      </c>
      <c r="G15" s="80">
        <v>60554854</v>
      </c>
      <c r="H15" s="81">
        <v>4346000</v>
      </c>
      <c r="I15" s="83">
        <f t="shared" si="1"/>
        <v>64900854</v>
      </c>
      <c r="J15" s="80">
        <v>19710042</v>
      </c>
      <c r="K15" s="81">
        <v>39260</v>
      </c>
      <c r="L15" s="81">
        <f t="shared" si="2"/>
        <v>19749302</v>
      </c>
      <c r="M15" s="40">
        <f t="shared" si="3"/>
        <v>0.3042995705418607</v>
      </c>
      <c r="N15" s="108">
        <v>13259171</v>
      </c>
      <c r="O15" s="109">
        <v>33132</v>
      </c>
      <c r="P15" s="110">
        <f t="shared" si="4"/>
        <v>13292303</v>
      </c>
      <c r="Q15" s="40">
        <f t="shared" si="5"/>
        <v>0.2048093696887255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32969213</v>
      </c>
      <c r="AA15" s="81">
        <f t="shared" si="11"/>
        <v>72392</v>
      </c>
      <c r="AB15" s="81">
        <f t="shared" si="12"/>
        <v>33041605</v>
      </c>
      <c r="AC15" s="40">
        <f t="shared" si="13"/>
        <v>0.5091089402305862</v>
      </c>
      <c r="AD15" s="80">
        <v>9608675</v>
      </c>
      <c r="AE15" s="81">
        <v>430262</v>
      </c>
      <c r="AF15" s="81">
        <f t="shared" si="14"/>
        <v>10038937</v>
      </c>
      <c r="AG15" s="40">
        <f t="shared" si="15"/>
        <v>0.41577120746846424</v>
      </c>
      <c r="AH15" s="40">
        <f t="shared" si="16"/>
        <v>0.3240747501453589</v>
      </c>
      <c r="AI15" s="12">
        <v>71666675</v>
      </c>
      <c r="AJ15" s="12">
        <v>79047736</v>
      </c>
      <c r="AK15" s="12">
        <v>29796940</v>
      </c>
      <c r="AL15" s="12"/>
    </row>
    <row r="16" spans="1:38" s="59" customFormat="1" ht="12.75">
      <c r="A16" s="64"/>
      <c r="B16" s="65" t="s">
        <v>201</v>
      </c>
      <c r="C16" s="32"/>
      <c r="D16" s="84">
        <f>SUM(D11:D15)</f>
        <v>697435201</v>
      </c>
      <c r="E16" s="85">
        <f>SUM(E11:E15)</f>
        <v>180586754</v>
      </c>
      <c r="F16" s="93">
        <f t="shared" si="0"/>
        <v>878021955</v>
      </c>
      <c r="G16" s="84">
        <f>SUM(G11:G15)</f>
        <v>697435201</v>
      </c>
      <c r="H16" s="85">
        <f>SUM(H11:H15)</f>
        <v>180586754</v>
      </c>
      <c r="I16" s="86">
        <f t="shared" si="1"/>
        <v>878021955</v>
      </c>
      <c r="J16" s="84">
        <f>SUM(J11:J15)</f>
        <v>215652790</v>
      </c>
      <c r="K16" s="85">
        <f>SUM(K11:K15)</f>
        <v>27713542</v>
      </c>
      <c r="L16" s="85">
        <f t="shared" si="2"/>
        <v>243366332</v>
      </c>
      <c r="M16" s="44">
        <f t="shared" si="3"/>
        <v>0.277175679507923</v>
      </c>
      <c r="N16" s="114">
        <f>SUM(N11:N15)</f>
        <v>205583136</v>
      </c>
      <c r="O16" s="115">
        <f>SUM(O11:O15)</f>
        <v>26083200</v>
      </c>
      <c r="P16" s="116">
        <f t="shared" si="4"/>
        <v>231666336</v>
      </c>
      <c r="Q16" s="44">
        <f t="shared" si="5"/>
        <v>0.26385027695577384</v>
      </c>
      <c r="R16" s="114">
        <f>SUM(R11:R15)</f>
        <v>0</v>
      </c>
      <c r="S16" s="116">
        <f>SUM(S11:S15)</f>
        <v>0</v>
      </c>
      <c r="T16" s="116">
        <f t="shared" si="6"/>
        <v>0</v>
      </c>
      <c r="U16" s="44">
        <f t="shared" si="7"/>
        <v>0</v>
      </c>
      <c r="V16" s="114">
        <f>SUM(V11:V15)</f>
        <v>0</v>
      </c>
      <c r="W16" s="116">
        <f>SUM(W11:W15)</f>
        <v>0</v>
      </c>
      <c r="X16" s="116">
        <f t="shared" si="8"/>
        <v>0</v>
      </c>
      <c r="Y16" s="44">
        <f t="shared" si="9"/>
        <v>0</v>
      </c>
      <c r="Z16" s="84">
        <f t="shared" si="10"/>
        <v>421235926</v>
      </c>
      <c r="AA16" s="85">
        <f t="shared" si="11"/>
        <v>53796742</v>
      </c>
      <c r="AB16" s="85">
        <f t="shared" si="12"/>
        <v>475032668</v>
      </c>
      <c r="AC16" s="44">
        <f t="shared" si="13"/>
        <v>0.5410259564636969</v>
      </c>
      <c r="AD16" s="84">
        <f>SUM(AD11:AD15)</f>
        <v>136166180</v>
      </c>
      <c r="AE16" s="85">
        <f>SUM(AE11:AE15)</f>
        <v>20366236</v>
      </c>
      <c r="AF16" s="85">
        <f t="shared" si="14"/>
        <v>156532416</v>
      </c>
      <c r="AG16" s="44">
        <f t="shared" si="15"/>
        <v>0.6694219587930288</v>
      </c>
      <c r="AH16" s="44">
        <f t="shared" si="16"/>
        <v>0.4799895249812025</v>
      </c>
      <c r="AI16" s="66">
        <f>SUM(AI11:AI15)</f>
        <v>702512200</v>
      </c>
      <c r="AJ16" s="66">
        <f>SUM(AJ11:AJ15)</f>
        <v>737968792</v>
      </c>
      <c r="AK16" s="66">
        <f>SUM(AK11:AK15)</f>
        <v>470277093</v>
      </c>
      <c r="AL16" s="66"/>
    </row>
    <row r="17" spans="1:38" s="13" customFormat="1" ht="12.75">
      <c r="A17" s="29" t="s">
        <v>96</v>
      </c>
      <c r="B17" s="63" t="s">
        <v>202</v>
      </c>
      <c r="C17" s="39" t="s">
        <v>203</v>
      </c>
      <c r="D17" s="80">
        <v>244172000</v>
      </c>
      <c r="E17" s="81">
        <v>61046052</v>
      </c>
      <c r="F17" s="82">
        <f t="shared" si="0"/>
        <v>305218052</v>
      </c>
      <c r="G17" s="80">
        <v>244172000</v>
      </c>
      <c r="H17" s="81">
        <v>61046052</v>
      </c>
      <c r="I17" s="83">
        <f t="shared" si="1"/>
        <v>305218052</v>
      </c>
      <c r="J17" s="80">
        <v>61588649</v>
      </c>
      <c r="K17" s="81">
        <v>3011701</v>
      </c>
      <c r="L17" s="81">
        <f t="shared" si="2"/>
        <v>64600350</v>
      </c>
      <c r="M17" s="40">
        <f t="shared" si="3"/>
        <v>0.2116531102164298</v>
      </c>
      <c r="N17" s="108">
        <v>60682008</v>
      </c>
      <c r="O17" s="109">
        <v>5910906</v>
      </c>
      <c r="P17" s="110">
        <f t="shared" si="4"/>
        <v>66592914</v>
      </c>
      <c r="Q17" s="40">
        <f t="shared" si="5"/>
        <v>0.218181439674479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122270657</v>
      </c>
      <c r="AA17" s="81">
        <f t="shared" si="11"/>
        <v>8922607</v>
      </c>
      <c r="AB17" s="81">
        <f t="shared" si="12"/>
        <v>131193264</v>
      </c>
      <c r="AC17" s="40">
        <f t="shared" si="13"/>
        <v>0.4298345498909088</v>
      </c>
      <c r="AD17" s="80">
        <v>26381391</v>
      </c>
      <c r="AE17" s="81">
        <v>5243371</v>
      </c>
      <c r="AF17" s="81">
        <f t="shared" si="14"/>
        <v>31624762</v>
      </c>
      <c r="AG17" s="40">
        <f t="shared" si="15"/>
        <v>0.28202867262680376</v>
      </c>
      <c r="AH17" s="40">
        <f t="shared" si="16"/>
        <v>1.1057206375181576</v>
      </c>
      <c r="AI17" s="12">
        <v>207426548</v>
      </c>
      <c r="AJ17" s="12">
        <v>200213000</v>
      </c>
      <c r="AK17" s="12">
        <v>58500234</v>
      </c>
      <c r="AL17" s="12"/>
    </row>
    <row r="18" spans="1:38" s="13" customFormat="1" ht="12.75">
      <c r="A18" s="29" t="s">
        <v>96</v>
      </c>
      <c r="B18" s="63" t="s">
        <v>204</v>
      </c>
      <c r="C18" s="39" t="s">
        <v>205</v>
      </c>
      <c r="D18" s="80">
        <v>128494317</v>
      </c>
      <c r="E18" s="81">
        <v>57353901</v>
      </c>
      <c r="F18" s="82">
        <f t="shared" si="0"/>
        <v>185848218</v>
      </c>
      <c r="G18" s="80">
        <v>128494317</v>
      </c>
      <c r="H18" s="81">
        <v>57353901</v>
      </c>
      <c r="I18" s="83">
        <f t="shared" si="1"/>
        <v>185848218</v>
      </c>
      <c r="J18" s="80">
        <v>27220164</v>
      </c>
      <c r="K18" s="81">
        <v>7202666</v>
      </c>
      <c r="L18" s="81">
        <f t="shared" si="2"/>
        <v>34422830</v>
      </c>
      <c r="M18" s="40">
        <f t="shared" si="3"/>
        <v>0.1852201240907244</v>
      </c>
      <c r="N18" s="108">
        <v>19640507</v>
      </c>
      <c r="O18" s="109">
        <v>10809311</v>
      </c>
      <c r="P18" s="110">
        <f t="shared" si="4"/>
        <v>30449818</v>
      </c>
      <c r="Q18" s="40">
        <f t="shared" si="5"/>
        <v>0.16384239960805005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46860671</v>
      </c>
      <c r="AA18" s="81">
        <f t="shared" si="11"/>
        <v>18011977</v>
      </c>
      <c r="AB18" s="81">
        <f t="shared" si="12"/>
        <v>64872648</v>
      </c>
      <c r="AC18" s="40">
        <f t="shared" si="13"/>
        <v>0.34906252369877444</v>
      </c>
      <c r="AD18" s="80">
        <v>45566481</v>
      </c>
      <c r="AE18" s="81">
        <v>28043591</v>
      </c>
      <c r="AF18" s="81">
        <f t="shared" si="14"/>
        <v>73610072</v>
      </c>
      <c r="AG18" s="40">
        <f t="shared" si="15"/>
        <v>0.6081666984113485</v>
      </c>
      <c r="AH18" s="40">
        <f t="shared" si="16"/>
        <v>-0.5863362557232656</v>
      </c>
      <c r="AI18" s="12">
        <v>188582769</v>
      </c>
      <c r="AJ18" s="12">
        <v>188582769</v>
      </c>
      <c r="AK18" s="12">
        <v>114689760</v>
      </c>
      <c r="AL18" s="12"/>
    </row>
    <row r="19" spans="1:38" s="13" customFormat="1" ht="12.75">
      <c r="A19" s="29" t="s">
        <v>96</v>
      </c>
      <c r="B19" s="63" t="s">
        <v>206</v>
      </c>
      <c r="C19" s="39" t="s">
        <v>207</v>
      </c>
      <c r="D19" s="80">
        <v>136099923</v>
      </c>
      <c r="E19" s="81">
        <v>31309000</v>
      </c>
      <c r="F19" s="83">
        <f t="shared" si="0"/>
        <v>167408923</v>
      </c>
      <c r="G19" s="80">
        <v>136099923</v>
      </c>
      <c r="H19" s="81">
        <v>31309000</v>
      </c>
      <c r="I19" s="83">
        <f t="shared" si="1"/>
        <v>167408923</v>
      </c>
      <c r="J19" s="80">
        <v>68732031</v>
      </c>
      <c r="K19" s="81">
        <v>2313079</v>
      </c>
      <c r="L19" s="81">
        <f t="shared" si="2"/>
        <v>71045110</v>
      </c>
      <c r="M19" s="40">
        <f t="shared" si="3"/>
        <v>0.42438066458381074</v>
      </c>
      <c r="N19" s="108">
        <v>15030130</v>
      </c>
      <c r="O19" s="109">
        <v>10140875</v>
      </c>
      <c r="P19" s="110">
        <f t="shared" si="4"/>
        <v>25171005</v>
      </c>
      <c r="Q19" s="40">
        <f t="shared" si="5"/>
        <v>0.15035641200558944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83762161</v>
      </c>
      <c r="AA19" s="81">
        <f t="shared" si="11"/>
        <v>12453954</v>
      </c>
      <c r="AB19" s="81">
        <f t="shared" si="12"/>
        <v>96216115</v>
      </c>
      <c r="AC19" s="40">
        <f t="shared" si="13"/>
        <v>0.5747370765894002</v>
      </c>
      <c r="AD19" s="80">
        <v>30369304</v>
      </c>
      <c r="AE19" s="81">
        <v>7670056</v>
      </c>
      <c r="AF19" s="81">
        <f t="shared" si="14"/>
        <v>38039360</v>
      </c>
      <c r="AG19" s="40">
        <f t="shared" si="15"/>
        <v>0.6217526168109369</v>
      </c>
      <c r="AH19" s="40">
        <f t="shared" si="16"/>
        <v>-0.3382905232895611</v>
      </c>
      <c r="AI19" s="12">
        <v>171140182</v>
      </c>
      <c r="AJ19" s="12">
        <v>157645358</v>
      </c>
      <c r="AK19" s="12">
        <v>106406856</v>
      </c>
      <c r="AL19" s="12"/>
    </row>
    <row r="20" spans="1:38" s="13" customFormat="1" ht="12.75">
      <c r="A20" s="29" t="s">
        <v>96</v>
      </c>
      <c r="B20" s="63" t="s">
        <v>70</v>
      </c>
      <c r="C20" s="39" t="s">
        <v>71</v>
      </c>
      <c r="D20" s="80">
        <v>1880188367</v>
      </c>
      <c r="E20" s="81">
        <v>212482000</v>
      </c>
      <c r="F20" s="82">
        <f t="shared" si="0"/>
        <v>2092670367</v>
      </c>
      <c r="G20" s="80">
        <v>1880188367</v>
      </c>
      <c r="H20" s="81">
        <v>212482000</v>
      </c>
      <c r="I20" s="83">
        <f t="shared" si="1"/>
        <v>2092670367</v>
      </c>
      <c r="J20" s="80">
        <v>607827097</v>
      </c>
      <c r="K20" s="81">
        <v>46359440</v>
      </c>
      <c r="L20" s="81">
        <f t="shared" si="2"/>
        <v>654186537</v>
      </c>
      <c r="M20" s="40">
        <f t="shared" si="3"/>
        <v>0.31260849645318267</v>
      </c>
      <c r="N20" s="108">
        <v>562891276</v>
      </c>
      <c r="O20" s="109">
        <v>49836969</v>
      </c>
      <c r="P20" s="110">
        <f t="shared" si="4"/>
        <v>612728245</v>
      </c>
      <c r="Q20" s="40">
        <f t="shared" si="5"/>
        <v>0.29279730561597805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1170718373</v>
      </c>
      <c r="AA20" s="81">
        <f t="shared" si="11"/>
        <v>96196409</v>
      </c>
      <c r="AB20" s="81">
        <f t="shared" si="12"/>
        <v>1266914782</v>
      </c>
      <c r="AC20" s="40">
        <f t="shared" si="13"/>
        <v>0.6054058020691607</v>
      </c>
      <c r="AD20" s="80">
        <v>569278018</v>
      </c>
      <c r="AE20" s="81">
        <v>35415236</v>
      </c>
      <c r="AF20" s="81">
        <f t="shared" si="14"/>
        <v>604693254</v>
      </c>
      <c r="AG20" s="40">
        <f t="shared" si="15"/>
        <v>0.6907348001975641</v>
      </c>
      <c r="AH20" s="40">
        <f t="shared" si="16"/>
        <v>0.013287713972082837</v>
      </c>
      <c r="AI20" s="12">
        <v>1864035182</v>
      </c>
      <c r="AJ20" s="12">
        <v>1863944571</v>
      </c>
      <c r="AK20" s="12">
        <v>1287553969</v>
      </c>
      <c r="AL20" s="12"/>
    </row>
    <row r="21" spans="1:38" s="13" customFormat="1" ht="12.75">
      <c r="A21" s="29" t="s">
        <v>96</v>
      </c>
      <c r="B21" s="63" t="s">
        <v>208</v>
      </c>
      <c r="C21" s="39" t="s">
        <v>209</v>
      </c>
      <c r="D21" s="80">
        <v>434779260</v>
      </c>
      <c r="E21" s="81">
        <v>83715144</v>
      </c>
      <c r="F21" s="82">
        <f t="shared" si="0"/>
        <v>518494404</v>
      </c>
      <c r="G21" s="80">
        <v>434779260</v>
      </c>
      <c r="H21" s="81">
        <v>83715144</v>
      </c>
      <c r="I21" s="83">
        <f t="shared" si="1"/>
        <v>518494404</v>
      </c>
      <c r="J21" s="80">
        <v>101311568</v>
      </c>
      <c r="K21" s="81">
        <v>20142997</v>
      </c>
      <c r="L21" s="81">
        <f t="shared" si="2"/>
        <v>121454565</v>
      </c>
      <c r="M21" s="40">
        <f t="shared" si="3"/>
        <v>0.23424469784634358</v>
      </c>
      <c r="N21" s="108">
        <v>87155469</v>
      </c>
      <c r="O21" s="109">
        <v>11822426</v>
      </c>
      <c r="P21" s="110">
        <f t="shared" si="4"/>
        <v>98977895</v>
      </c>
      <c r="Q21" s="40">
        <f t="shared" si="5"/>
        <v>0.19089481822064178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188467037</v>
      </c>
      <c r="AA21" s="81">
        <f t="shared" si="11"/>
        <v>31965423</v>
      </c>
      <c r="AB21" s="81">
        <f t="shared" si="12"/>
        <v>220432460</v>
      </c>
      <c r="AC21" s="40">
        <f t="shared" si="13"/>
        <v>0.42513951606698536</v>
      </c>
      <c r="AD21" s="80">
        <v>1883894</v>
      </c>
      <c r="AE21" s="81">
        <v>5925774</v>
      </c>
      <c r="AF21" s="81">
        <f t="shared" si="14"/>
        <v>7809668</v>
      </c>
      <c r="AG21" s="40">
        <f t="shared" si="15"/>
        <v>0.10604654935295832</v>
      </c>
      <c r="AH21" s="40">
        <f t="shared" si="16"/>
        <v>11.673764749026462</v>
      </c>
      <c r="AI21" s="12">
        <v>519844562</v>
      </c>
      <c r="AJ21" s="12">
        <v>450193604</v>
      </c>
      <c r="AK21" s="12">
        <v>55127722</v>
      </c>
      <c r="AL21" s="12"/>
    </row>
    <row r="22" spans="1:38" s="13" customFormat="1" ht="12.75">
      <c r="A22" s="29" t="s">
        <v>115</v>
      </c>
      <c r="B22" s="63" t="s">
        <v>210</v>
      </c>
      <c r="C22" s="39" t="s">
        <v>211</v>
      </c>
      <c r="D22" s="80">
        <v>106307976</v>
      </c>
      <c r="E22" s="81">
        <v>3975100</v>
      </c>
      <c r="F22" s="82">
        <f t="shared" si="0"/>
        <v>110283076</v>
      </c>
      <c r="G22" s="80">
        <v>106307976</v>
      </c>
      <c r="H22" s="81">
        <v>3975100</v>
      </c>
      <c r="I22" s="83">
        <f t="shared" si="1"/>
        <v>110283076</v>
      </c>
      <c r="J22" s="80">
        <v>45060891</v>
      </c>
      <c r="K22" s="81">
        <v>170621</v>
      </c>
      <c r="L22" s="81">
        <f t="shared" si="2"/>
        <v>45231512</v>
      </c>
      <c r="M22" s="40">
        <f t="shared" si="3"/>
        <v>0.4101401016417061</v>
      </c>
      <c r="N22" s="108">
        <v>34767568</v>
      </c>
      <c r="O22" s="109">
        <v>1463644</v>
      </c>
      <c r="P22" s="110">
        <f t="shared" si="4"/>
        <v>36231212</v>
      </c>
      <c r="Q22" s="40">
        <f t="shared" si="5"/>
        <v>0.3285292114993238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79828459</v>
      </c>
      <c r="AA22" s="81">
        <f t="shared" si="11"/>
        <v>1634265</v>
      </c>
      <c r="AB22" s="81">
        <f t="shared" si="12"/>
        <v>81462724</v>
      </c>
      <c r="AC22" s="40">
        <f t="shared" si="13"/>
        <v>0.7386693131410299</v>
      </c>
      <c r="AD22" s="80">
        <v>33743048</v>
      </c>
      <c r="AE22" s="81">
        <v>254108</v>
      </c>
      <c r="AF22" s="81">
        <f t="shared" si="14"/>
        <v>33997156</v>
      </c>
      <c r="AG22" s="40">
        <f t="shared" si="15"/>
        <v>0.7113397982028491</v>
      </c>
      <c r="AH22" s="40">
        <f t="shared" si="16"/>
        <v>0.06571302611312557</v>
      </c>
      <c r="AI22" s="12">
        <v>106584260</v>
      </c>
      <c r="AJ22" s="12">
        <v>103814260</v>
      </c>
      <c r="AK22" s="12">
        <v>75817626</v>
      </c>
      <c r="AL22" s="12"/>
    </row>
    <row r="23" spans="1:38" s="59" customFormat="1" ht="12.75">
      <c r="A23" s="64"/>
      <c r="B23" s="65" t="s">
        <v>212</v>
      </c>
      <c r="C23" s="32"/>
      <c r="D23" s="84">
        <f>SUM(D17:D22)</f>
        <v>2930041843</v>
      </c>
      <c r="E23" s="85">
        <f>SUM(E17:E22)</f>
        <v>449881197</v>
      </c>
      <c r="F23" s="93">
        <f t="shared" si="0"/>
        <v>3379923040</v>
      </c>
      <c r="G23" s="84">
        <f>SUM(G17:G22)</f>
        <v>2930041843</v>
      </c>
      <c r="H23" s="85">
        <f>SUM(H17:H22)</f>
        <v>449881197</v>
      </c>
      <c r="I23" s="86">
        <f t="shared" si="1"/>
        <v>3379923040</v>
      </c>
      <c r="J23" s="84">
        <f>SUM(J17:J22)</f>
        <v>911740400</v>
      </c>
      <c r="K23" s="85">
        <f>SUM(K17:K22)</f>
        <v>79200504</v>
      </c>
      <c r="L23" s="85">
        <f t="shared" si="2"/>
        <v>990940904</v>
      </c>
      <c r="M23" s="44">
        <f t="shared" si="3"/>
        <v>0.29318445783309904</v>
      </c>
      <c r="N23" s="114">
        <f>SUM(N17:N22)</f>
        <v>780166958</v>
      </c>
      <c r="O23" s="115">
        <f>SUM(O17:O22)</f>
        <v>89984131</v>
      </c>
      <c r="P23" s="116">
        <f t="shared" si="4"/>
        <v>870151089</v>
      </c>
      <c r="Q23" s="44">
        <f t="shared" si="5"/>
        <v>0.25744701246215357</v>
      </c>
      <c r="R23" s="114">
        <f>SUM(R17:R22)</f>
        <v>0</v>
      </c>
      <c r="S23" s="116">
        <f>SUM(S17:S22)</f>
        <v>0</v>
      </c>
      <c r="T23" s="116">
        <f t="shared" si="6"/>
        <v>0</v>
      </c>
      <c r="U23" s="44">
        <f t="shared" si="7"/>
        <v>0</v>
      </c>
      <c r="V23" s="114">
        <f>SUM(V17:V22)</f>
        <v>0</v>
      </c>
      <c r="W23" s="116">
        <f>SUM(W17:W22)</f>
        <v>0</v>
      </c>
      <c r="X23" s="116">
        <f t="shared" si="8"/>
        <v>0</v>
      </c>
      <c r="Y23" s="44">
        <f t="shared" si="9"/>
        <v>0</v>
      </c>
      <c r="Z23" s="84">
        <f t="shared" si="10"/>
        <v>1691907358</v>
      </c>
      <c r="AA23" s="85">
        <f t="shared" si="11"/>
        <v>169184635</v>
      </c>
      <c r="AB23" s="85">
        <f t="shared" si="12"/>
        <v>1861091993</v>
      </c>
      <c r="AC23" s="44">
        <f t="shared" si="13"/>
        <v>0.5506314702952526</v>
      </c>
      <c r="AD23" s="84">
        <f>SUM(AD17:AD22)</f>
        <v>707222136</v>
      </c>
      <c r="AE23" s="85">
        <f>SUM(AE17:AE22)</f>
        <v>82552136</v>
      </c>
      <c r="AF23" s="85">
        <f t="shared" si="14"/>
        <v>789774272</v>
      </c>
      <c r="AG23" s="44">
        <f t="shared" si="15"/>
        <v>0.5553665188009866</v>
      </c>
      <c r="AH23" s="44">
        <f t="shared" si="16"/>
        <v>0.10177188577750984</v>
      </c>
      <c r="AI23" s="66">
        <f>SUM(AI17:AI22)</f>
        <v>3057613503</v>
      </c>
      <c r="AJ23" s="66">
        <f>SUM(AJ17:AJ22)</f>
        <v>2964393562</v>
      </c>
      <c r="AK23" s="66">
        <f>SUM(AK17:AK22)</f>
        <v>1698096167</v>
      </c>
      <c r="AL23" s="66"/>
    </row>
    <row r="24" spans="1:38" s="13" customFormat="1" ht="12.75">
      <c r="A24" s="29" t="s">
        <v>96</v>
      </c>
      <c r="B24" s="63" t="s">
        <v>213</v>
      </c>
      <c r="C24" s="39" t="s">
        <v>214</v>
      </c>
      <c r="D24" s="80">
        <v>440828782</v>
      </c>
      <c r="E24" s="81">
        <v>80108796</v>
      </c>
      <c r="F24" s="82">
        <f t="shared" si="0"/>
        <v>520937578</v>
      </c>
      <c r="G24" s="80">
        <v>440828782</v>
      </c>
      <c r="H24" s="81">
        <v>80108796</v>
      </c>
      <c r="I24" s="83">
        <f t="shared" si="1"/>
        <v>520937578</v>
      </c>
      <c r="J24" s="80">
        <v>161495742</v>
      </c>
      <c r="K24" s="81">
        <v>14346125</v>
      </c>
      <c r="L24" s="81">
        <f t="shared" si="2"/>
        <v>175841867</v>
      </c>
      <c r="M24" s="40">
        <f t="shared" si="3"/>
        <v>0.3375488243238233</v>
      </c>
      <c r="N24" s="108">
        <v>90963006</v>
      </c>
      <c r="O24" s="109">
        <v>21938817</v>
      </c>
      <c r="P24" s="110">
        <f t="shared" si="4"/>
        <v>112901823</v>
      </c>
      <c r="Q24" s="40">
        <f t="shared" si="5"/>
        <v>0.21672812207838077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252458748</v>
      </c>
      <c r="AA24" s="81">
        <f t="shared" si="11"/>
        <v>36284942</v>
      </c>
      <c r="AB24" s="81">
        <f t="shared" si="12"/>
        <v>288743690</v>
      </c>
      <c r="AC24" s="40">
        <f t="shared" si="13"/>
        <v>0.554276946402204</v>
      </c>
      <c r="AD24" s="80">
        <v>88822234</v>
      </c>
      <c r="AE24" s="81">
        <v>14957976</v>
      </c>
      <c r="AF24" s="81">
        <f t="shared" si="14"/>
        <v>103780210</v>
      </c>
      <c r="AG24" s="40">
        <f t="shared" si="15"/>
        <v>0.6601254499343343</v>
      </c>
      <c r="AH24" s="40">
        <f t="shared" si="16"/>
        <v>0.08789356853296026</v>
      </c>
      <c r="AI24" s="12">
        <v>418579414</v>
      </c>
      <c r="AJ24" s="12">
        <v>418579414</v>
      </c>
      <c r="AK24" s="12">
        <v>276314924</v>
      </c>
      <c r="AL24" s="12"/>
    </row>
    <row r="25" spans="1:38" s="13" customFormat="1" ht="12.75">
      <c r="A25" s="29" t="s">
        <v>96</v>
      </c>
      <c r="B25" s="63" t="s">
        <v>215</v>
      </c>
      <c r="C25" s="39" t="s">
        <v>216</v>
      </c>
      <c r="D25" s="80">
        <v>627539000</v>
      </c>
      <c r="E25" s="81">
        <v>90645857</v>
      </c>
      <c r="F25" s="82">
        <f t="shared" si="0"/>
        <v>718184857</v>
      </c>
      <c r="G25" s="80">
        <v>627539000</v>
      </c>
      <c r="H25" s="81">
        <v>90645857</v>
      </c>
      <c r="I25" s="83">
        <f t="shared" si="1"/>
        <v>718184857</v>
      </c>
      <c r="J25" s="80">
        <v>182852744</v>
      </c>
      <c r="K25" s="81">
        <v>21638895</v>
      </c>
      <c r="L25" s="81">
        <f t="shared" si="2"/>
        <v>204491639</v>
      </c>
      <c r="M25" s="40">
        <f t="shared" si="3"/>
        <v>0.2847339887591086</v>
      </c>
      <c r="N25" s="108">
        <v>181612293</v>
      </c>
      <c r="O25" s="109">
        <v>14992737</v>
      </c>
      <c r="P25" s="110">
        <f t="shared" si="4"/>
        <v>196605030</v>
      </c>
      <c r="Q25" s="40">
        <f t="shared" si="5"/>
        <v>0.27375268092014365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364465037</v>
      </c>
      <c r="AA25" s="81">
        <f t="shared" si="11"/>
        <v>36631632</v>
      </c>
      <c r="AB25" s="81">
        <f t="shared" si="12"/>
        <v>401096669</v>
      </c>
      <c r="AC25" s="40">
        <f t="shared" si="13"/>
        <v>0.5584866696792522</v>
      </c>
      <c r="AD25" s="80">
        <v>167341466</v>
      </c>
      <c r="AE25" s="81">
        <v>17578089</v>
      </c>
      <c r="AF25" s="81">
        <f t="shared" si="14"/>
        <v>184919555</v>
      </c>
      <c r="AG25" s="40">
        <f t="shared" si="15"/>
        <v>0.6424096248290788</v>
      </c>
      <c r="AH25" s="40">
        <f t="shared" si="16"/>
        <v>0.06319220809286508</v>
      </c>
      <c r="AI25" s="12">
        <v>578483000</v>
      </c>
      <c r="AJ25" s="12">
        <v>578483000</v>
      </c>
      <c r="AK25" s="12">
        <v>371623047</v>
      </c>
      <c r="AL25" s="12"/>
    </row>
    <row r="26" spans="1:38" s="13" customFormat="1" ht="12.75">
      <c r="A26" s="29" t="s">
        <v>96</v>
      </c>
      <c r="B26" s="63" t="s">
        <v>217</v>
      </c>
      <c r="C26" s="39" t="s">
        <v>218</v>
      </c>
      <c r="D26" s="80">
        <v>250936000</v>
      </c>
      <c r="E26" s="81">
        <v>68696809</v>
      </c>
      <c r="F26" s="82">
        <f t="shared" si="0"/>
        <v>319632809</v>
      </c>
      <c r="G26" s="80">
        <v>250936000</v>
      </c>
      <c r="H26" s="81">
        <v>68696809</v>
      </c>
      <c r="I26" s="83">
        <f t="shared" si="1"/>
        <v>319632809</v>
      </c>
      <c r="J26" s="80">
        <v>96041688</v>
      </c>
      <c r="K26" s="81">
        <v>13796061</v>
      </c>
      <c r="L26" s="81">
        <f t="shared" si="2"/>
        <v>109837749</v>
      </c>
      <c r="M26" s="40">
        <f t="shared" si="3"/>
        <v>0.3436372797387017</v>
      </c>
      <c r="N26" s="108">
        <v>72494828</v>
      </c>
      <c r="O26" s="109">
        <v>9224828</v>
      </c>
      <c r="P26" s="110">
        <f t="shared" si="4"/>
        <v>81719656</v>
      </c>
      <c r="Q26" s="40">
        <f t="shared" si="5"/>
        <v>0.2556672960315535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168536516</v>
      </c>
      <c r="AA26" s="81">
        <f t="shared" si="11"/>
        <v>23020889</v>
      </c>
      <c r="AB26" s="81">
        <f t="shared" si="12"/>
        <v>191557405</v>
      </c>
      <c r="AC26" s="40">
        <f t="shared" si="13"/>
        <v>0.5993045757702552</v>
      </c>
      <c r="AD26" s="80">
        <v>69050225</v>
      </c>
      <c r="AE26" s="81">
        <v>5280473</v>
      </c>
      <c r="AF26" s="81">
        <f t="shared" si="14"/>
        <v>74330698</v>
      </c>
      <c r="AG26" s="40">
        <f t="shared" si="15"/>
        <v>0.6868843171161448</v>
      </c>
      <c r="AH26" s="40">
        <f t="shared" si="16"/>
        <v>0.09940654667335425</v>
      </c>
      <c r="AI26" s="12">
        <v>244617000</v>
      </c>
      <c r="AJ26" s="12">
        <v>266806543</v>
      </c>
      <c r="AK26" s="12">
        <v>168023581</v>
      </c>
      <c r="AL26" s="12"/>
    </row>
    <row r="27" spans="1:38" s="13" customFormat="1" ht="12.75">
      <c r="A27" s="29" t="s">
        <v>96</v>
      </c>
      <c r="B27" s="63" t="s">
        <v>219</v>
      </c>
      <c r="C27" s="39" t="s">
        <v>220</v>
      </c>
      <c r="D27" s="80">
        <v>1859026000</v>
      </c>
      <c r="E27" s="81">
        <v>397133000</v>
      </c>
      <c r="F27" s="82">
        <f t="shared" si="0"/>
        <v>2256159000</v>
      </c>
      <c r="G27" s="80">
        <v>1859026000</v>
      </c>
      <c r="H27" s="81">
        <v>397133000</v>
      </c>
      <c r="I27" s="83">
        <f t="shared" si="1"/>
        <v>2256159000</v>
      </c>
      <c r="J27" s="80">
        <v>393724557</v>
      </c>
      <c r="K27" s="81">
        <v>56020553</v>
      </c>
      <c r="L27" s="81">
        <f t="shared" si="2"/>
        <v>449745110</v>
      </c>
      <c r="M27" s="40">
        <f t="shared" si="3"/>
        <v>0.19934105264744195</v>
      </c>
      <c r="N27" s="108">
        <v>332101143</v>
      </c>
      <c r="O27" s="109">
        <v>87238053</v>
      </c>
      <c r="P27" s="110">
        <f t="shared" si="4"/>
        <v>419339196</v>
      </c>
      <c r="Q27" s="40">
        <f t="shared" si="5"/>
        <v>0.18586420371968465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725825700</v>
      </c>
      <c r="AA27" s="81">
        <f t="shared" si="11"/>
        <v>143258606</v>
      </c>
      <c r="AB27" s="81">
        <f t="shared" si="12"/>
        <v>869084306</v>
      </c>
      <c r="AC27" s="40">
        <f t="shared" si="13"/>
        <v>0.3852052563671266</v>
      </c>
      <c r="AD27" s="80">
        <v>342117513</v>
      </c>
      <c r="AE27" s="81">
        <v>71484123</v>
      </c>
      <c r="AF27" s="81">
        <f t="shared" si="14"/>
        <v>413601636</v>
      </c>
      <c r="AG27" s="40">
        <f t="shared" si="15"/>
        <v>0.4687554834038849</v>
      </c>
      <c r="AH27" s="40">
        <f t="shared" si="16"/>
        <v>0.013872188842115607</v>
      </c>
      <c r="AI27" s="12">
        <v>1821313952</v>
      </c>
      <c r="AJ27" s="12">
        <v>2306089677</v>
      </c>
      <c r="AK27" s="12">
        <v>853750902</v>
      </c>
      <c r="AL27" s="12"/>
    </row>
    <row r="28" spans="1:38" s="13" customFormat="1" ht="12.75">
      <c r="A28" s="29" t="s">
        <v>96</v>
      </c>
      <c r="B28" s="63" t="s">
        <v>221</v>
      </c>
      <c r="C28" s="39" t="s">
        <v>222</v>
      </c>
      <c r="D28" s="80">
        <v>108204575</v>
      </c>
      <c r="E28" s="81">
        <v>46827000</v>
      </c>
      <c r="F28" s="82">
        <f t="shared" si="0"/>
        <v>155031575</v>
      </c>
      <c r="G28" s="80">
        <v>108204575</v>
      </c>
      <c r="H28" s="81">
        <v>46827000</v>
      </c>
      <c r="I28" s="83">
        <f t="shared" si="1"/>
        <v>155031575</v>
      </c>
      <c r="J28" s="80">
        <v>40184156</v>
      </c>
      <c r="K28" s="81">
        <v>5608408</v>
      </c>
      <c r="L28" s="81">
        <f t="shared" si="2"/>
        <v>45792564</v>
      </c>
      <c r="M28" s="40">
        <f t="shared" si="3"/>
        <v>0.29537572588035693</v>
      </c>
      <c r="N28" s="108">
        <v>25526195</v>
      </c>
      <c r="O28" s="109">
        <v>10923068</v>
      </c>
      <c r="P28" s="110">
        <f t="shared" si="4"/>
        <v>36449263</v>
      </c>
      <c r="Q28" s="40">
        <f t="shared" si="5"/>
        <v>0.23510864157833655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65710351</v>
      </c>
      <c r="AA28" s="81">
        <f t="shared" si="11"/>
        <v>16531476</v>
      </c>
      <c r="AB28" s="81">
        <f t="shared" si="12"/>
        <v>82241827</v>
      </c>
      <c r="AC28" s="40">
        <f t="shared" si="13"/>
        <v>0.5304843674586935</v>
      </c>
      <c r="AD28" s="80">
        <v>37042308</v>
      </c>
      <c r="AE28" s="81">
        <v>23966824</v>
      </c>
      <c r="AF28" s="81">
        <f t="shared" si="14"/>
        <v>61009132</v>
      </c>
      <c r="AG28" s="40">
        <f t="shared" si="15"/>
        <v>0.45000477097000213</v>
      </c>
      <c r="AH28" s="40">
        <f t="shared" si="16"/>
        <v>-0.40256053798634606</v>
      </c>
      <c r="AI28" s="12">
        <v>188798085</v>
      </c>
      <c r="AJ28" s="12">
        <v>189600729</v>
      </c>
      <c r="AK28" s="12">
        <v>84960039</v>
      </c>
      <c r="AL28" s="12"/>
    </row>
    <row r="29" spans="1:38" s="13" customFormat="1" ht="12.75">
      <c r="A29" s="29" t="s">
        <v>96</v>
      </c>
      <c r="B29" s="63" t="s">
        <v>223</v>
      </c>
      <c r="C29" s="39" t="s">
        <v>224</v>
      </c>
      <c r="D29" s="80">
        <v>248757597</v>
      </c>
      <c r="E29" s="81">
        <v>31637510</v>
      </c>
      <c r="F29" s="82">
        <f t="shared" si="0"/>
        <v>280395107</v>
      </c>
      <c r="G29" s="80">
        <v>248757597</v>
      </c>
      <c r="H29" s="81">
        <v>31637510</v>
      </c>
      <c r="I29" s="83">
        <f t="shared" si="1"/>
        <v>280395107</v>
      </c>
      <c r="J29" s="80">
        <v>47524502</v>
      </c>
      <c r="K29" s="81">
        <v>12154618</v>
      </c>
      <c r="L29" s="81">
        <f t="shared" si="2"/>
        <v>59679120</v>
      </c>
      <c r="M29" s="40">
        <f t="shared" si="3"/>
        <v>0.2128393774004052</v>
      </c>
      <c r="N29" s="108">
        <v>40094488</v>
      </c>
      <c r="O29" s="109">
        <v>10621018</v>
      </c>
      <c r="P29" s="110">
        <f t="shared" si="4"/>
        <v>50715506</v>
      </c>
      <c r="Q29" s="40">
        <f t="shared" si="5"/>
        <v>0.18087157990242675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87618990</v>
      </c>
      <c r="AA29" s="81">
        <f t="shared" si="11"/>
        <v>22775636</v>
      </c>
      <c r="AB29" s="81">
        <f t="shared" si="12"/>
        <v>110394626</v>
      </c>
      <c r="AC29" s="40">
        <f t="shared" si="13"/>
        <v>0.39371095730283195</v>
      </c>
      <c r="AD29" s="80">
        <v>38190626</v>
      </c>
      <c r="AE29" s="81">
        <v>2770824</v>
      </c>
      <c r="AF29" s="81">
        <f t="shared" si="14"/>
        <v>40961450</v>
      </c>
      <c r="AG29" s="40">
        <f t="shared" si="15"/>
        <v>0.28578992736121805</v>
      </c>
      <c r="AH29" s="40">
        <f t="shared" si="16"/>
        <v>0.23812770299879515</v>
      </c>
      <c r="AI29" s="12">
        <v>250867092</v>
      </c>
      <c r="AJ29" s="12">
        <v>250867092</v>
      </c>
      <c r="AK29" s="12">
        <v>71695288</v>
      </c>
      <c r="AL29" s="12"/>
    </row>
    <row r="30" spans="1:38" s="13" customFormat="1" ht="12.75">
      <c r="A30" s="29" t="s">
        <v>115</v>
      </c>
      <c r="B30" s="63" t="s">
        <v>225</v>
      </c>
      <c r="C30" s="39" t="s">
        <v>226</v>
      </c>
      <c r="D30" s="80">
        <v>86856000</v>
      </c>
      <c r="E30" s="81">
        <v>5000000</v>
      </c>
      <c r="F30" s="83">
        <f t="shared" si="0"/>
        <v>91856000</v>
      </c>
      <c r="G30" s="80">
        <v>86856000</v>
      </c>
      <c r="H30" s="81">
        <v>5000000</v>
      </c>
      <c r="I30" s="83">
        <f t="shared" si="1"/>
        <v>91856000</v>
      </c>
      <c r="J30" s="80">
        <v>37116283</v>
      </c>
      <c r="K30" s="81">
        <v>353496</v>
      </c>
      <c r="L30" s="81">
        <f t="shared" si="2"/>
        <v>37469779</v>
      </c>
      <c r="M30" s="40">
        <f t="shared" si="3"/>
        <v>0.40791868794635083</v>
      </c>
      <c r="N30" s="108">
        <v>26897736</v>
      </c>
      <c r="O30" s="109">
        <v>41260</v>
      </c>
      <c r="P30" s="110">
        <f t="shared" si="4"/>
        <v>26938996</v>
      </c>
      <c r="Q30" s="40">
        <f t="shared" si="5"/>
        <v>0.29327421180978924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64014019</v>
      </c>
      <c r="AA30" s="81">
        <f t="shared" si="11"/>
        <v>394756</v>
      </c>
      <c r="AB30" s="81">
        <f t="shared" si="12"/>
        <v>64408775</v>
      </c>
      <c r="AC30" s="40">
        <f t="shared" si="13"/>
        <v>0.7011928997561401</v>
      </c>
      <c r="AD30" s="80">
        <v>31171248</v>
      </c>
      <c r="AE30" s="81">
        <v>0</v>
      </c>
      <c r="AF30" s="81">
        <f t="shared" si="14"/>
        <v>31171248</v>
      </c>
      <c r="AG30" s="40">
        <f t="shared" si="15"/>
        <v>0.7905455577597627</v>
      </c>
      <c r="AH30" s="40">
        <f t="shared" si="16"/>
        <v>-0.13577422373335835</v>
      </c>
      <c r="AI30" s="12">
        <v>84491457</v>
      </c>
      <c r="AJ30" s="12">
        <v>127592434</v>
      </c>
      <c r="AK30" s="12">
        <v>66794346</v>
      </c>
      <c r="AL30" s="12"/>
    </row>
    <row r="31" spans="1:38" s="59" customFormat="1" ht="12.75">
      <c r="A31" s="64"/>
      <c r="B31" s="65" t="s">
        <v>227</v>
      </c>
      <c r="C31" s="32"/>
      <c r="D31" s="84">
        <f>SUM(D24:D30)</f>
        <v>3622147954</v>
      </c>
      <c r="E31" s="85">
        <f>SUM(E24:E30)</f>
        <v>720048972</v>
      </c>
      <c r="F31" s="93">
        <f t="shared" si="0"/>
        <v>4342196926</v>
      </c>
      <c r="G31" s="84">
        <f>SUM(G24:G30)</f>
        <v>3622147954</v>
      </c>
      <c r="H31" s="85">
        <f>SUM(H24:H30)</f>
        <v>720048972</v>
      </c>
      <c r="I31" s="86">
        <f t="shared" si="1"/>
        <v>4342196926</v>
      </c>
      <c r="J31" s="84">
        <f>SUM(J24:J30)</f>
        <v>958939672</v>
      </c>
      <c r="K31" s="85">
        <f>SUM(K24:K30)</f>
        <v>123918156</v>
      </c>
      <c r="L31" s="85">
        <f t="shared" si="2"/>
        <v>1082857828</v>
      </c>
      <c r="M31" s="44">
        <f t="shared" si="3"/>
        <v>0.24938017470283658</v>
      </c>
      <c r="N31" s="114">
        <f>SUM(N24:N30)</f>
        <v>769689689</v>
      </c>
      <c r="O31" s="115">
        <f>SUM(O24:O30)</f>
        <v>154979781</v>
      </c>
      <c r="P31" s="116">
        <f t="shared" si="4"/>
        <v>924669470</v>
      </c>
      <c r="Q31" s="44">
        <f t="shared" si="5"/>
        <v>0.21294968555279198</v>
      </c>
      <c r="R31" s="114">
        <f>SUM(R24:R30)</f>
        <v>0</v>
      </c>
      <c r="S31" s="116">
        <f>SUM(S24:S30)</f>
        <v>0</v>
      </c>
      <c r="T31" s="116">
        <f t="shared" si="6"/>
        <v>0</v>
      </c>
      <c r="U31" s="44">
        <f t="shared" si="7"/>
        <v>0</v>
      </c>
      <c r="V31" s="114">
        <f>SUM(V24:V30)</f>
        <v>0</v>
      </c>
      <c r="W31" s="116">
        <f>SUM(W24:W30)</f>
        <v>0</v>
      </c>
      <c r="X31" s="116">
        <f t="shared" si="8"/>
        <v>0</v>
      </c>
      <c r="Y31" s="44">
        <f t="shared" si="9"/>
        <v>0</v>
      </c>
      <c r="Z31" s="84">
        <f t="shared" si="10"/>
        <v>1728629361</v>
      </c>
      <c r="AA31" s="85">
        <f t="shared" si="11"/>
        <v>278897937</v>
      </c>
      <c r="AB31" s="85">
        <f t="shared" si="12"/>
        <v>2007527298</v>
      </c>
      <c r="AC31" s="44">
        <f t="shared" si="13"/>
        <v>0.46232986025562856</v>
      </c>
      <c r="AD31" s="84">
        <f>SUM(AD24:AD30)</f>
        <v>773735620</v>
      </c>
      <c r="AE31" s="85">
        <f>SUM(AE24:AE30)</f>
        <v>136038309</v>
      </c>
      <c r="AF31" s="85">
        <f t="shared" si="14"/>
        <v>909773929</v>
      </c>
      <c r="AG31" s="44">
        <f t="shared" si="15"/>
        <v>0.5277621864153994</v>
      </c>
      <c r="AH31" s="44">
        <f t="shared" si="16"/>
        <v>0.016372793861407775</v>
      </c>
      <c r="AI31" s="66">
        <f>SUM(AI24:AI30)</f>
        <v>3587150000</v>
      </c>
      <c r="AJ31" s="66">
        <f>SUM(AJ24:AJ30)</f>
        <v>4138018889</v>
      </c>
      <c r="AK31" s="66">
        <f>SUM(AK24:AK30)</f>
        <v>1893162127</v>
      </c>
      <c r="AL31" s="66"/>
    </row>
    <row r="32" spans="1:38" s="13" customFormat="1" ht="12.75">
      <c r="A32" s="29" t="s">
        <v>96</v>
      </c>
      <c r="B32" s="63" t="s">
        <v>228</v>
      </c>
      <c r="C32" s="39" t="s">
        <v>229</v>
      </c>
      <c r="D32" s="80">
        <v>592462000</v>
      </c>
      <c r="E32" s="81">
        <v>95524263</v>
      </c>
      <c r="F32" s="82">
        <f t="shared" si="0"/>
        <v>687986263</v>
      </c>
      <c r="G32" s="80">
        <v>592462000</v>
      </c>
      <c r="H32" s="81">
        <v>95524263</v>
      </c>
      <c r="I32" s="83">
        <f t="shared" si="1"/>
        <v>687986263</v>
      </c>
      <c r="J32" s="80">
        <v>161964455</v>
      </c>
      <c r="K32" s="81">
        <v>23978</v>
      </c>
      <c r="L32" s="81">
        <f t="shared" si="2"/>
        <v>161988433</v>
      </c>
      <c r="M32" s="40">
        <f t="shared" si="3"/>
        <v>0.2354530049679204</v>
      </c>
      <c r="N32" s="108">
        <v>92893204</v>
      </c>
      <c r="O32" s="109">
        <v>4571191</v>
      </c>
      <c r="P32" s="110">
        <f t="shared" si="4"/>
        <v>97464395</v>
      </c>
      <c r="Q32" s="40">
        <f t="shared" si="5"/>
        <v>0.14166619341351588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254857659</v>
      </c>
      <c r="AA32" s="81">
        <f t="shared" si="11"/>
        <v>4595169</v>
      </c>
      <c r="AB32" s="81">
        <f t="shared" si="12"/>
        <v>259452828</v>
      </c>
      <c r="AC32" s="40">
        <f t="shared" si="13"/>
        <v>0.37711919838143626</v>
      </c>
      <c r="AD32" s="80">
        <v>144421556</v>
      </c>
      <c r="AE32" s="81">
        <v>1615472</v>
      </c>
      <c r="AF32" s="81">
        <f t="shared" si="14"/>
        <v>146037028</v>
      </c>
      <c r="AG32" s="40">
        <f t="shared" si="15"/>
        <v>0.6039034211997932</v>
      </c>
      <c r="AH32" s="40">
        <f t="shared" si="16"/>
        <v>-0.3326049130498602</v>
      </c>
      <c r="AI32" s="12">
        <v>520373000</v>
      </c>
      <c r="AJ32" s="12">
        <v>520373000</v>
      </c>
      <c r="AK32" s="12">
        <v>314255035</v>
      </c>
      <c r="AL32" s="12"/>
    </row>
    <row r="33" spans="1:38" s="13" customFormat="1" ht="12.75">
      <c r="A33" s="29" t="s">
        <v>96</v>
      </c>
      <c r="B33" s="63" t="s">
        <v>230</v>
      </c>
      <c r="C33" s="39" t="s">
        <v>231</v>
      </c>
      <c r="D33" s="80">
        <v>525882359</v>
      </c>
      <c r="E33" s="81">
        <v>73889000</v>
      </c>
      <c r="F33" s="82">
        <f t="shared" si="0"/>
        <v>599771359</v>
      </c>
      <c r="G33" s="80">
        <v>525882359</v>
      </c>
      <c r="H33" s="81">
        <v>73889000</v>
      </c>
      <c r="I33" s="83">
        <f t="shared" si="1"/>
        <v>599771359</v>
      </c>
      <c r="J33" s="80">
        <v>143656628</v>
      </c>
      <c r="K33" s="81">
        <v>11730199</v>
      </c>
      <c r="L33" s="81">
        <f t="shared" si="2"/>
        <v>155386827</v>
      </c>
      <c r="M33" s="40">
        <f t="shared" si="3"/>
        <v>0.25907677095331255</v>
      </c>
      <c r="N33" s="108">
        <v>129093272</v>
      </c>
      <c r="O33" s="109">
        <v>18063561</v>
      </c>
      <c r="P33" s="110">
        <f t="shared" si="4"/>
        <v>147156833</v>
      </c>
      <c r="Q33" s="40">
        <f t="shared" si="5"/>
        <v>0.24535488531055383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272749900</v>
      </c>
      <c r="AA33" s="81">
        <f t="shared" si="11"/>
        <v>29793760</v>
      </c>
      <c r="AB33" s="81">
        <f t="shared" si="12"/>
        <v>302543660</v>
      </c>
      <c r="AC33" s="40">
        <f t="shared" si="13"/>
        <v>0.5044316562638663</v>
      </c>
      <c r="AD33" s="80">
        <v>87439930</v>
      </c>
      <c r="AE33" s="81">
        <v>10574061</v>
      </c>
      <c r="AF33" s="81">
        <f t="shared" si="14"/>
        <v>98013991</v>
      </c>
      <c r="AG33" s="40">
        <f t="shared" si="15"/>
        <v>0.48038555433529406</v>
      </c>
      <c r="AH33" s="40">
        <f t="shared" si="16"/>
        <v>0.5013859909040945</v>
      </c>
      <c r="AI33" s="12">
        <v>519184721</v>
      </c>
      <c r="AJ33" s="12">
        <v>479804594</v>
      </c>
      <c r="AK33" s="12">
        <v>249408840</v>
      </c>
      <c r="AL33" s="12"/>
    </row>
    <row r="34" spans="1:38" s="13" customFormat="1" ht="12.75">
      <c r="A34" s="29" t="s">
        <v>96</v>
      </c>
      <c r="B34" s="63" t="s">
        <v>232</v>
      </c>
      <c r="C34" s="39" t="s">
        <v>233</v>
      </c>
      <c r="D34" s="80">
        <v>832940280</v>
      </c>
      <c r="E34" s="81">
        <v>163587530</v>
      </c>
      <c r="F34" s="82">
        <f t="shared" si="0"/>
        <v>996527810</v>
      </c>
      <c r="G34" s="80">
        <v>832940280</v>
      </c>
      <c r="H34" s="81">
        <v>163587530</v>
      </c>
      <c r="I34" s="83">
        <f t="shared" si="1"/>
        <v>996527810</v>
      </c>
      <c r="J34" s="80">
        <v>188644544</v>
      </c>
      <c r="K34" s="81">
        <v>6784059</v>
      </c>
      <c r="L34" s="81">
        <f t="shared" si="2"/>
        <v>195428603</v>
      </c>
      <c r="M34" s="40">
        <f t="shared" si="3"/>
        <v>0.19610953255785205</v>
      </c>
      <c r="N34" s="108">
        <v>177953758</v>
      </c>
      <c r="O34" s="109">
        <v>8565779</v>
      </c>
      <c r="P34" s="110">
        <f t="shared" si="4"/>
        <v>186519537</v>
      </c>
      <c r="Q34" s="40">
        <f t="shared" si="5"/>
        <v>0.18716942480511406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366598302</v>
      </c>
      <c r="AA34" s="81">
        <f t="shared" si="11"/>
        <v>15349838</v>
      </c>
      <c r="AB34" s="81">
        <f t="shared" si="12"/>
        <v>381948140</v>
      </c>
      <c r="AC34" s="40">
        <f t="shared" si="13"/>
        <v>0.38327895736296613</v>
      </c>
      <c r="AD34" s="80">
        <v>151017438</v>
      </c>
      <c r="AE34" s="81">
        <v>24162866</v>
      </c>
      <c r="AF34" s="81">
        <f t="shared" si="14"/>
        <v>175180304</v>
      </c>
      <c r="AG34" s="40">
        <f t="shared" si="15"/>
        <v>0.41578617086161335</v>
      </c>
      <c r="AH34" s="40">
        <f t="shared" si="16"/>
        <v>0.06472892637519334</v>
      </c>
      <c r="AI34" s="12">
        <v>879694140</v>
      </c>
      <c r="AJ34" s="12">
        <v>844737591</v>
      </c>
      <c r="AK34" s="12">
        <v>365764658</v>
      </c>
      <c r="AL34" s="12"/>
    </row>
    <row r="35" spans="1:38" s="13" customFormat="1" ht="12.75">
      <c r="A35" s="29" t="s">
        <v>96</v>
      </c>
      <c r="B35" s="63" t="s">
        <v>234</v>
      </c>
      <c r="C35" s="39" t="s">
        <v>235</v>
      </c>
      <c r="D35" s="80">
        <v>179863692</v>
      </c>
      <c r="E35" s="81">
        <v>36445600</v>
      </c>
      <c r="F35" s="82">
        <f t="shared" si="0"/>
        <v>216309292</v>
      </c>
      <c r="G35" s="80">
        <v>179863692</v>
      </c>
      <c r="H35" s="81">
        <v>36445600</v>
      </c>
      <c r="I35" s="83">
        <f t="shared" si="1"/>
        <v>216309292</v>
      </c>
      <c r="J35" s="80">
        <v>43776431</v>
      </c>
      <c r="K35" s="81">
        <v>7265035</v>
      </c>
      <c r="L35" s="81">
        <f t="shared" si="2"/>
        <v>51041466</v>
      </c>
      <c r="M35" s="40">
        <f t="shared" si="3"/>
        <v>0.23596520301125112</v>
      </c>
      <c r="N35" s="108">
        <v>17676722</v>
      </c>
      <c r="O35" s="109">
        <v>5293236</v>
      </c>
      <c r="P35" s="110">
        <f t="shared" si="4"/>
        <v>22969958</v>
      </c>
      <c r="Q35" s="40">
        <f t="shared" si="5"/>
        <v>0.10619034340882591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61453153</v>
      </c>
      <c r="AA35" s="81">
        <f t="shared" si="11"/>
        <v>12558271</v>
      </c>
      <c r="AB35" s="81">
        <f t="shared" si="12"/>
        <v>74011424</v>
      </c>
      <c r="AC35" s="40">
        <f t="shared" si="13"/>
        <v>0.34215554642007706</v>
      </c>
      <c r="AD35" s="80">
        <v>32131365</v>
      </c>
      <c r="AE35" s="81">
        <v>21809338</v>
      </c>
      <c r="AF35" s="81">
        <f t="shared" si="14"/>
        <v>53940703</v>
      </c>
      <c r="AG35" s="40">
        <f t="shared" si="15"/>
        <v>0.7668468377110278</v>
      </c>
      <c r="AH35" s="40">
        <f t="shared" si="16"/>
        <v>-0.5741627987310436</v>
      </c>
      <c r="AI35" s="12">
        <v>133086683</v>
      </c>
      <c r="AJ35" s="12">
        <v>175561714</v>
      </c>
      <c r="AK35" s="12">
        <v>102057102</v>
      </c>
      <c r="AL35" s="12"/>
    </row>
    <row r="36" spans="1:38" s="13" customFormat="1" ht="12.75">
      <c r="A36" s="29" t="s">
        <v>115</v>
      </c>
      <c r="B36" s="63" t="s">
        <v>236</v>
      </c>
      <c r="C36" s="39" t="s">
        <v>237</v>
      </c>
      <c r="D36" s="80">
        <v>148079642</v>
      </c>
      <c r="E36" s="81">
        <v>3795800</v>
      </c>
      <c r="F36" s="82">
        <f t="shared" si="0"/>
        <v>151875442</v>
      </c>
      <c r="G36" s="80">
        <v>148079642</v>
      </c>
      <c r="H36" s="81">
        <v>3795800</v>
      </c>
      <c r="I36" s="83">
        <f t="shared" si="1"/>
        <v>151875442</v>
      </c>
      <c r="J36" s="80">
        <v>61731831</v>
      </c>
      <c r="K36" s="81">
        <v>260366</v>
      </c>
      <c r="L36" s="81">
        <f t="shared" si="2"/>
        <v>61992197</v>
      </c>
      <c r="M36" s="40">
        <f t="shared" si="3"/>
        <v>0.4081778869818861</v>
      </c>
      <c r="N36" s="108">
        <v>49570247</v>
      </c>
      <c r="O36" s="109">
        <v>283659</v>
      </c>
      <c r="P36" s="110">
        <f t="shared" si="4"/>
        <v>49853906</v>
      </c>
      <c r="Q36" s="40">
        <f t="shared" si="5"/>
        <v>0.32825521587617834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111302078</v>
      </c>
      <c r="AA36" s="81">
        <f t="shared" si="11"/>
        <v>544025</v>
      </c>
      <c r="AB36" s="81">
        <f t="shared" si="12"/>
        <v>111846103</v>
      </c>
      <c r="AC36" s="40">
        <f t="shared" si="13"/>
        <v>0.7364331028580644</v>
      </c>
      <c r="AD36" s="80">
        <v>47159700</v>
      </c>
      <c r="AE36" s="81">
        <v>193628</v>
      </c>
      <c r="AF36" s="81">
        <f t="shared" si="14"/>
        <v>47353328</v>
      </c>
      <c r="AG36" s="40">
        <f t="shared" si="15"/>
        <v>0.70046188692247</v>
      </c>
      <c r="AH36" s="40">
        <f t="shared" si="16"/>
        <v>0.05280680589123543</v>
      </c>
      <c r="AI36" s="12">
        <v>153245300</v>
      </c>
      <c r="AJ36" s="12">
        <v>163245300</v>
      </c>
      <c r="AK36" s="12">
        <v>107342492</v>
      </c>
      <c r="AL36" s="12"/>
    </row>
    <row r="37" spans="1:38" s="59" customFormat="1" ht="12.75">
      <c r="A37" s="64"/>
      <c r="B37" s="65" t="s">
        <v>238</v>
      </c>
      <c r="C37" s="32"/>
      <c r="D37" s="84">
        <f>SUM(D32:D36)</f>
        <v>2279227973</v>
      </c>
      <c r="E37" s="85">
        <f>SUM(E32:E36)</f>
        <v>373242193</v>
      </c>
      <c r="F37" s="86">
        <f t="shared" si="0"/>
        <v>2652470166</v>
      </c>
      <c r="G37" s="84">
        <f>SUM(G32:G36)</f>
        <v>2279227973</v>
      </c>
      <c r="H37" s="85">
        <f>SUM(H32:H36)</f>
        <v>373242193</v>
      </c>
      <c r="I37" s="93">
        <f t="shared" si="1"/>
        <v>2652470166</v>
      </c>
      <c r="J37" s="84">
        <f>SUM(J32:J36)</f>
        <v>599773889</v>
      </c>
      <c r="K37" s="95">
        <f>SUM(K32:K36)</f>
        <v>26063637</v>
      </c>
      <c r="L37" s="85">
        <f t="shared" si="2"/>
        <v>625837526</v>
      </c>
      <c r="M37" s="44">
        <f t="shared" si="3"/>
        <v>0.23594517066473952</v>
      </c>
      <c r="N37" s="114">
        <f>SUM(N32:N36)</f>
        <v>467187203</v>
      </c>
      <c r="O37" s="115">
        <f>SUM(O32:O36)</f>
        <v>36777426</v>
      </c>
      <c r="P37" s="116">
        <f t="shared" si="4"/>
        <v>503964629</v>
      </c>
      <c r="Q37" s="44">
        <f t="shared" si="5"/>
        <v>0.18999822710918288</v>
      </c>
      <c r="R37" s="114">
        <f>SUM(R32:R36)</f>
        <v>0</v>
      </c>
      <c r="S37" s="116">
        <f>SUM(S32:S36)</f>
        <v>0</v>
      </c>
      <c r="T37" s="116">
        <f t="shared" si="6"/>
        <v>0</v>
      </c>
      <c r="U37" s="44">
        <f t="shared" si="7"/>
        <v>0</v>
      </c>
      <c r="V37" s="114">
        <f>SUM(V32:V36)</f>
        <v>0</v>
      </c>
      <c r="W37" s="116">
        <f>SUM(W32:W36)</f>
        <v>0</v>
      </c>
      <c r="X37" s="116">
        <f t="shared" si="8"/>
        <v>0</v>
      </c>
      <c r="Y37" s="44">
        <f t="shared" si="9"/>
        <v>0</v>
      </c>
      <c r="Z37" s="84">
        <f t="shared" si="10"/>
        <v>1066961092</v>
      </c>
      <c r="AA37" s="85">
        <f t="shared" si="11"/>
        <v>62841063</v>
      </c>
      <c r="AB37" s="85">
        <f t="shared" si="12"/>
        <v>1129802155</v>
      </c>
      <c r="AC37" s="44">
        <f t="shared" si="13"/>
        <v>0.4259433977739224</v>
      </c>
      <c r="AD37" s="84">
        <f>SUM(AD32:AD36)</f>
        <v>462169989</v>
      </c>
      <c r="AE37" s="85">
        <f>SUM(AE32:AE36)</f>
        <v>58355365</v>
      </c>
      <c r="AF37" s="85">
        <f t="shared" si="14"/>
        <v>520525354</v>
      </c>
      <c r="AG37" s="44">
        <f t="shared" si="15"/>
        <v>0.516338623942151</v>
      </c>
      <c r="AH37" s="44">
        <f t="shared" si="16"/>
        <v>-0.031815405095522054</v>
      </c>
      <c r="AI37" s="66">
        <f>SUM(AI32:AI36)</f>
        <v>2205583844</v>
      </c>
      <c r="AJ37" s="66">
        <f>SUM(AJ32:AJ36)</f>
        <v>2183722199</v>
      </c>
      <c r="AK37" s="66">
        <f>SUM(AK32:AK36)</f>
        <v>1138828127</v>
      </c>
      <c r="AL37" s="66"/>
    </row>
    <row r="38" spans="1:38" s="59" customFormat="1" ht="12.75">
      <c r="A38" s="64"/>
      <c r="B38" s="65" t="s">
        <v>239</v>
      </c>
      <c r="C38" s="32"/>
      <c r="D38" s="84">
        <f>SUM(D9,D11:D15,D17:D22,D24:D30,D32:D36)</f>
        <v>15722615823</v>
      </c>
      <c r="E38" s="85">
        <f>SUM(E9,E11:E15,E17:E22,E24:E30,E32:E36)</f>
        <v>2589747824</v>
      </c>
      <c r="F38" s="86">
        <f t="shared" si="0"/>
        <v>18312363647</v>
      </c>
      <c r="G38" s="84">
        <f>SUM(G9,G11:G15,G17:G22,G24:G30,G32:G36)</f>
        <v>15722615823</v>
      </c>
      <c r="H38" s="85">
        <f>SUM(H9,H11:H15,H17:H22,H24:H30,H32:H36)</f>
        <v>2589747824</v>
      </c>
      <c r="I38" s="93">
        <f t="shared" si="1"/>
        <v>18312363647</v>
      </c>
      <c r="J38" s="84">
        <f>SUM(J9,J11:J15,J17:J22,J24:J30,J32:J36)</f>
        <v>4230609065</v>
      </c>
      <c r="K38" s="95">
        <f>SUM(K9,K11:K15,K17:K22,K24:K30,K32:K36)</f>
        <v>360018298</v>
      </c>
      <c r="L38" s="85">
        <f t="shared" si="2"/>
        <v>4590627363</v>
      </c>
      <c r="M38" s="44">
        <f t="shared" si="3"/>
        <v>0.25068458946598376</v>
      </c>
      <c r="N38" s="114">
        <f>SUM(N9,N11:N15,N17:N22,N24:N30,N32:N36)</f>
        <v>3654406867</v>
      </c>
      <c r="O38" s="115">
        <f>SUM(O9,O11:O15,O17:O22,O24:O30,O32:O36)</f>
        <v>494814255</v>
      </c>
      <c r="P38" s="116">
        <f t="shared" si="4"/>
        <v>4149221122</v>
      </c>
      <c r="Q38" s="44">
        <f t="shared" si="5"/>
        <v>0.2265803149163511</v>
      </c>
      <c r="R38" s="114">
        <f>SUM(R9,R11:R15,R17:R22,R24:R30,R32:R36)</f>
        <v>0</v>
      </c>
      <c r="S38" s="116">
        <f>SUM(S9,S11:S15,S17:S22,S24:S30,S32:S36)</f>
        <v>0</v>
      </c>
      <c r="T38" s="116">
        <f t="shared" si="6"/>
        <v>0</v>
      </c>
      <c r="U38" s="44">
        <f t="shared" si="7"/>
        <v>0</v>
      </c>
      <c r="V38" s="114">
        <f>SUM(V9,V11:V15,V17:V22,V24:V30,V32:V36)</f>
        <v>0</v>
      </c>
      <c r="W38" s="116">
        <f>SUM(W9,W11:W15,W17:W22,W24:W30,W32:W36)</f>
        <v>0</v>
      </c>
      <c r="X38" s="116">
        <f t="shared" si="8"/>
        <v>0</v>
      </c>
      <c r="Y38" s="44">
        <f t="shared" si="9"/>
        <v>0</v>
      </c>
      <c r="Z38" s="84">
        <f t="shared" si="10"/>
        <v>7885015932</v>
      </c>
      <c r="AA38" s="85">
        <f t="shared" si="11"/>
        <v>854832553</v>
      </c>
      <c r="AB38" s="85">
        <f t="shared" si="12"/>
        <v>8739848485</v>
      </c>
      <c r="AC38" s="44">
        <f t="shared" si="13"/>
        <v>0.4772649043823349</v>
      </c>
      <c r="AD38" s="84">
        <f>SUM(AD9,AD11:AD15,AD17:AD22,AD24:AD30,AD32:AD36)</f>
        <v>3068700747</v>
      </c>
      <c r="AE38" s="85">
        <f>SUM(AE9,AE11:AE15,AE17:AE22,AE24:AE30,AE32:AE36)</f>
        <v>452177570</v>
      </c>
      <c r="AF38" s="85">
        <f t="shared" si="14"/>
        <v>3520878317</v>
      </c>
      <c r="AG38" s="44">
        <f t="shared" si="15"/>
        <v>0.5144842780774815</v>
      </c>
      <c r="AH38" s="44">
        <f t="shared" si="16"/>
        <v>0.17846194853316777</v>
      </c>
      <c r="AI38" s="66">
        <f>SUM(AI9,AI11:AI15,AI17:AI22,AI24:AI30,AI32:AI36)</f>
        <v>15194842216</v>
      </c>
      <c r="AJ38" s="66">
        <f>SUM(AJ9,AJ11:AJ15,AJ17:AJ22,AJ24:AJ30,AJ32:AJ36)</f>
        <v>16575199064</v>
      </c>
      <c r="AK38" s="66">
        <f>SUM(AK9,AK11:AK15,AK17:AK22,AK24:AK30,AK32:AK36)</f>
        <v>7817507428</v>
      </c>
      <c r="AL38" s="66"/>
    </row>
    <row r="39" spans="1:38" s="13" customFormat="1" ht="12.75">
      <c r="A39" s="67"/>
      <c r="B39" s="68"/>
      <c r="C39" s="69"/>
      <c r="D39" s="96"/>
      <c r="E39" s="96"/>
      <c r="F39" s="97"/>
      <c r="G39" s="98"/>
      <c r="H39" s="96"/>
      <c r="I39" s="99"/>
      <c r="J39" s="98"/>
      <c r="K39" s="100"/>
      <c r="L39" s="96"/>
      <c r="M39" s="73"/>
      <c r="N39" s="98"/>
      <c r="O39" s="100"/>
      <c r="P39" s="96"/>
      <c r="Q39" s="73"/>
      <c r="R39" s="98"/>
      <c r="S39" s="100"/>
      <c r="T39" s="96"/>
      <c r="U39" s="73"/>
      <c r="V39" s="98"/>
      <c r="W39" s="100"/>
      <c r="X39" s="96"/>
      <c r="Y39" s="73"/>
      <c r="Z39" s="98"/>
      <c r="AA39" s="100"/>
      <c r="AB39" s="96"/>
      <c r="AC39" s="73"/>
      <c r="AD39" s="98"/>
      <c r="AE39" s="96"/>
      <c r="AF39" s="96"/>
      <c r="AG39" s="73"/>
      <c r="AH39" s="73"/>
      <c r="AI39" s="12"/>
      <c r="AJ39" s="12"/>
      <c r="AK39" s="12"/>
      <c r="AL39" s="12"/>
    </row>
    <row r="40" spans="1:38" s="13" customFormat="1" ht="12.75">
      <c r="A40" s="12"/>
      <c r="B40" s="60"/>
      <c r="C40" s="12"/>
      <c r="D40" s="91"/>
      <c r="E40" s="91"/>
      <c r="F40" s="91"/>
      <c r="G40" s="91"/>
      <c r="H40" s="91"/>
      <c r="I40" s="91"/>
      <c r="J40" s="91"/>
      <c r="K40" s="91"/>
      <c r="L40" s="91"/>
      <c r="M40" s="12"/>
      <c r="N40" s="91"/>
      <c r="O40" s="91"/>
      <c r="P40" s="91"/>
      <c r="Q40" s="12"/>
      <c r="R40" s="91"/>
      <c r="S40" s="91"/>
      <c r="T40" s="91"/>
      <c r="U40" s="12"/>
      <c r="V40" s="91"/>
      <c r="W40" s="91"/>
      <c r="X40" s="91"/>
      <c r="Y40" s="12"/>
      <c r="Z40" s="91"/>
      <c r="AA40" s="91"/>
      <c r="AB40" s="91"/>
      <c r="AC40" s="12"/>
      <c r="AD40" s="91"/>
      <c r="AE40" s="91"/>
      <c r="AF40" s="91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24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43</v>
      </c>
      <c r="C9" s="39" t="s">
        <v>44</v>
      </c>
      <c r="D9" s="80">
        <v>26459080983</v>
      </c>
      <c r="E9" s="81">
        <v>2980932710</v>
      </c>
      <c r="F9" s="82">
        <f>$D9+$E9</f>
        <v>29440013693</v>
      </c>
      <c r="G9" s="80">
        <v>26459080983</v>
      </c>
      <c r="H9" s="81">
        <v>2980932710</v>
      </c>
      <c r="I9" s="83">
        <f>$G9+$H9</f>
        <v>29440013693</v>
      </c>
      <c r="J9" s="80">
        <v>7414364112</v>
      </c>
      <c r="K9" s="81">
        <v>287522409</v>
      </c>
      <c r="L9" s="81">
        <f>$J9+$K9</f>
        <v>7701886521</v>
      </c>
      <c r="M9" s="40">
        <f>IF($F9=0,0,$L9/$F9)</f>
        <v>0.2616128715602904</v>
      </c>
      <c r="N9" s="108">
        <v>6653093306</v>
      </c>
      <c r="O9" s="109">
        <v>728776673</v>
      </c>
      <c r="P9" s="110">
        <f>$N9+$O9</f>
        <v>7381869979</v>
      </c>
      <c r="Q9" s="40">
        <f>IF($F9=0,0,$P9/$F9)</f>
        <v>0.2507427495101743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14067457418</v>
      </c>
      <c r="AA9" s="81">
        <f>$K9+$O9</f>
        <v>1016299082</v>
      </c>
      <c r="AB9" s="81">
        <f>$Z9+$AA9</f>
        <v>15083756500</v>
      </c>
      <c r="AC9" s="40">
        <f>IF($F9=0,0,$AB9/$F9)</f>
        <v>0.5123556210704647</v>
      </c>
      <c r="AD9" s="80">
        <v>6491991605</v>
      </c>
      <c r="AE9" s="81">
        <v>400102566</v>
      </c>
      <c r="AF9" s="81">
        <f>$AD9+$AE9</f>
        <v>6892094171</v>
      </c>
      <c r="AG9" s="40">
        <f>IF($AI9=0,0,$AK9/$AI9)</f>
        <v>0.5165957152546259</v>
      </c>
      <c r="AH9" s="40">
        <f>IF($AF9=0,0,(($P9/$AF9)-1))</f>
        <v>0.07106342366313556</v>
      </c>
      <c r="AI9" s="12">
        <v>26431278994</v>
      </c>
      <c r="AJ9" s="12">
        <v>26338289206</v>
      </c>
      <c r="AK9" s="12">
        <v>13654285477</v>
      </c>
      <c r="AL9" s="12"/>
    </row>
    <row r="10" spans="1:38" s="13" customFormat="1" ht="12.75">
      <c r="A10" s="29" t="s">
        <v>94</v>
      </c>
      <c r="B10" s="63" t="s">
        <v>47</v>
      </c>
      <c r="C10" s="39" t="s">
        <v>48</v>
      </c>
      <c r="D10" s="80">
        <v>39294787000</v>
      </c>
      <c r="E10" s="81">
        <v>7595073000</v>
      </c>
      <c r="F10" s="83">
        <f aca="true" t="shared" si="0" ref="F10:F24">$D10+$E10</f>
        <v>46889860000</v>
      </c>
      <c r="G10" s="80">
        <v>39294787000</v>
      </c>
      <c r="H10" s="81">
        <v>7595073000</v>
      </c>
      <c r="I10" s="83">
        <f aca="true" t="shared" si="1" ref="I10:I24">$G10+$H10</f>
        <v>46889860000</v>
      </c>
      <c r="J10" s="80">
        <v>8952634994</v>
      </c>
      <c r="K10" s="81">
        <v>520895000</v>
      </c>
      <c r="L10" s="81">
        <f aca="true" t="shared" si="2" ref="L10:L24">$J10+$K10</f>
        <v>9473529994</v>
      </c>
      <c r="M10" s="40">
        <f aca="true" t="shared" si="3" ref="M10:M24">IF($F10=0,0,$L10/$F10)</f>
        <v>0.2020379244894312</v>
      </c>
      <c r="N10" s="108">
        <v>9488668912</v>
      </c>
      <c r="O10" s="109">
        <v>940806000</v>
      </c>
      <c r="P10" s="110">
        <f aca="true" t="shared" si="4" ref="P10:P24">$N10+$O10</f>
        <v>10429474912</v>
      </c>
      <c r="Q10" s="40">
        <f aca="true" t="shared" si="5" ref="Q10:Q24">IF($F10=0,0,$P10/$F10)</f>
        <v>0.2224249531135303</v>
      </c>
      <c r="R10" s="108">
        <v>0</v>
      </c>
      <c r="S10" s="110">
        <v>0</v>
      </c>
      <c r="T10" s="110">
        <f aca="true" t="shared" si="6" ref="T10:T24">$R10+$S10</f>
        <v>0</v>
      </c>
      <c r="U10" s="40">
        <f aca="true" t="shared" si="7" ref="U10:U24">IF($I10=0,0,$T10/$I10)</f>
        <v>0</v>
      </c>
      <c r="V10" s="108">
        <v>0</v>
      </c>
      <c r="W10" s="110">
        <v>0</v>
      </c>
      <c r="X10" s="110">
        <f aca="true" t="shared" si="8" ref="X10:X24">$V10+$W10</f>
        <v>0</v>
      </c>
      <c r="Y10" s="40">
        <f aca="true" t="shared" si="9" ref="Y10:Y24">IF($I10=0,0,$X10/$I10)</f>
        <v>0</v>
      </c>
      <c r="Z10" s="80">
        <f aca="true" t="shared" si="10" ref="Z10:Z24">$J10+$N10</f>
        <v>18441303906</v>
      </c>
      <c r="AA10" s="81">
        <f aca="true" t="shared" si="11" ref="AA10:AA24">$K10+$O10</f>
        <v>1461701000</v>
      </c>
      <c r="AB10" s="81">
        <f aca="true" t="shared" si="12" ref="AB10:AB24">$Z10+$AA10</f>
        <v>19903004906</v>
      </c>
      <c r="AC10" s="40">
        <f aca="true" t="shared" si="13" ref="AC10:AC24">IF($F10=0,0,$AB10/$F10)</f>
        <v>0.4244628776029615</v>
      </c>
      <c r="AD10" s="80">
        <v>7852379594</v>
      </c>
      <c r="AE10" s="81">
        <v>512823602</v>
      </c>
      <c r="AF10" s="81">
        <f aca="true" t="shared" si="14" ref="AF10:AF24">$AD10+$AE10</f>
        <v>8365203196</v>
      </c>
      <c r="AG10" s="40">
        <f aca="true" t="shared" si="15" ref="AG10:AG24">IF($AI10=0,0,$AK10/$AI10)</f>
        <v>0.4355712015988619</v>
      </c>
      <c r="AH10" s="40">
        <f aca="true" t="shared" si="16" ref="AH10:AH24">IF($AF10=0,0,(($P10/$AF10)-1))</f>
        <v>0.24676886713129398</v>
      </c>
      <c r="AI10" s="12">
        <v>40600879000</v>
      </c>
      <c r="AJ10" s="12">
        <v>40979228000</v>
      </c>
      <c r="AK10" s="12">
        <v>17684573652</v>
      </c>
      <c r="AL10" s="12"/>
    </row>
    <row r="11" spans="1:38" s="13" customFormat="1" ht="12.75">
      <c r="A11" s="29" t="s">
        <v>94</v>
      </c>
      <c r="B11" s="63" t="s">
        <v>53</v>
      </c>
      <c r="C11" s="39" t="s">
        <v>54</v>
      </c>
      <c r="D11" s="80">
        <v>24269034153</v>
      </c>
      <c r="E11" s="81">
        <v>4345256415</v>
      </c>
      <c r="F11" s="82">
        <f t="shared" si="0"/>
        <v>28614290568</v>
      </c>
      <c r="G11" s="80">
        <v>24269034153</v>
      </c>
      <c r="H11" s="81">
        <v>4345256415</v>
      </c>
      <c r="I11" s="83">
        <f t="shared" si="1"/>
        <v>28614290568</v>
      </c>
      <c r="J11" s="80">
        <v>5947086219</v>
      </c>
      <c r="K11" s="81">
        <v>513242271</v>
      </c>
      <c r="L11" s="81">
        <f t="shared" si="2"/>
        <v>6460328490</v>
      </c>
      <c r="M11" s="40">
        <f t="shared" si="3"/>
        <v>0.22577279959632232</v>
      </c>
      <c r="N11" s="108">
        <v>6035230177</v>
      </c>
      <c r="O11" s="109">
        <v>1179565337</v>
      </c>
      <c r="P11" s="110">
        <f t="shared" si="4"/>
        <v>7214795514</v>
      </c>
      <c r="Q11" s="40">
        <f t="shared" si="5"/>
        <v>0.25213959077037074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11982316396</v>
      </c>
      <c r="AA11" s="81">
        <f t="shared" si="11"/>
        <v>1692807608</v>
      </c>
      <c r="AB11" s="81">
        <f t="shared" si="12"/>
        <v>13675124004</v>
      </c>
      <c r="AC11" s="40">
        <f t="shared" si="13"/>
        <v>0.4779123903666931</v>
      </c>
      <c r="AD11" s="80">
        <v>5497903659</v>
      </c>
      <c r="AE11" s="81">
        <v>743735558</v>
      </c>
      <c r="AF11" s="81">
        <f t="shared" si="14"/>
        <v>6241639217</v>
      </c>
      <c r="AG11" s="40">
        <f t="shared" si="15"/>
        <v>0.45054401909323194</v>
      </c>
      <c r="AH11" s="40">
        <f t="shared" si="16"/>
        <v>0.15591357705351983</v>
      </c>
      <c r="AI11" s="12">
        <v>27071913345</v>
      </c>
      <c r="AJ11" s="12">
        <v>27821705430</v>
      </c>
      <c r="AK11" s="12">
        <v>12197088643</v>
      </c>
      <c r="AL11" s="12"/>
    </row>
    <row r="12" spans="1:38" s="59" customFormat="1" ht="12.75">
      <c r="A12" s="64"/>
      <c r="B12" s="65" t="s">
        <v>95</v>
      </c>
      <c r="C12" s="32"/>
      <c r="D12" s="84">
        <f>SUM(D9:D11)</f>
        <v>90022902136</v>
      </c>
      <c r="E12" s="85">
        <f>SUM(E9:E11)</f>
        <v>14921262125</v>
      </c>
      <c r="F12" s="93">
        <f t="shared" si="0"/>
        <v>104944164261</v>
      </c>
      <c r="G12" s="84">
        <f>SUM(G9:G11)</f>
        <v>90022902136</v>
      </c>
      <c r="H12" s="85">
        <f>SUM(H9:H11)</f>
        <v>14921262125</v>
      </c>
      <c r="I12" s="86">
        <f t="shared" si="1"/>
        <v>104944164261</v>
      </c>
      <c r="J12" s="84">
        <f>SUM(J9:J11)</f>
        <v>22314085325</v>
      </c>
      <c r="K12" s="85">
        <f>SUM(K9:K11)</f>
        <v>1321659680</v>
      </c>
      <c r="L12" s="85">
        <f t="shared" si="2"/>
        <v>23635745005</v>
      </c>
      <c r="M12" s="44">
        <f t="shared" si="3"/>
        <v>0.2252220994987109</v>
      </c>
      <c r="N12" s="114">
        <f>SUM(N9:N11)</f>
        <v>22176992395</v>
      </c>
      <c r="O12" s="115">
        <f>SUM(O9:O11)</f>
        <v>2849148010</v>
      </c>
      <c r="P12" s="116">
        <f t="shared" si="4"/>
        <v>25026140405</v>
      </c>
      <c r="Q12" s="44">
        <f t="shared" si="5"/>
        <v>0.23847100580799394</v>
      </c>
      <c r="R12" s="114">
        <f>SUM(R9:R11)</f>
        <v>0</v>
      </c>
      <c r="S12" s="116">
        <f>SUM(S9:S11)</f>
        <v>0</v>
      </c>
      <c r="T12" s="116">
        <f t="shared" si="6"/>
        <v>0</v>
      </c>
      <c r="U12" s="44">
        <f t="shared" si="7"/>
        <v>0</v>
      </c>
      <c r="V12" s="114">
        <f>SUM(V9:V11)</f>
        <v>0</v>
      </c>
      <c r="W12" s="116">
        <f>SUM(W9:W11)</f>
        <v>0</v>
      </c>
      <c r="X12" s="116">
        <f t="shared" si="8"/>
        <v>0</v>
      </c>
      <c r="Y12" s="44">
        <f t="shared" si="9"/>
        <v>0</v>
      </c>
      <c r="Z12" s="84">
        <f t="shared" si="10"/>
        <v>44491077720</v>
      </c>
      <c r="AA12" s="85">
        <f t="shared" si="11"/>
        <v>4170807690</v>
      </c>
      <c r="AB12" s="85">
        <f t="shared" si="12"/>
        <v>48661885410</v>
      </c>
      <c r="AC12" s="44">
        <f t="shared" si="13"/>
        <v>0.4636931053067048</v>
      </c>
      <c r="AD12" s="84">
        <f>SUM(AD9:AD11)</f>
        <v>19842274858</v>
      </c>
      <c r="AE12" s="85">
        <f>SUM(AE9:AE11)</f>
        <v>1656661726</v>
      </c>
      <c r="AF12" s="85">
        <f t="shared" si="14"/>
        <v>21498936584</v>
      </c>
      <c r="AG12" s="44">
        <f t="shared" si="15"/>
        <v>0.4626361766555916</v>
      </c>
      <c r="AH12" s="44">
        <f t="shared" si="16"/>
        <v>0.16406410648352843</v>
      </c>
      <c r="AI12" s="66">
        <f>SUM(AI9:AI11)</f>
        <v>94104071339</v>
      </c>
      <c r="AJ12" s="66">
        <f>SUM(AJ9:AJ11)</f>
        <v>95139222636</v>
      </c>
      <c r="AK12" s="66">
        <f>SUM(AK9:AK11)</f>
        <v>43535947772</v>
      </c>
      <c r="AL12" s="66"/>
    </row>
    <row r="13" spans="1:38" s="13" customFormat="1" ht="12.75">
      <c r="A13" s="29" t="s">
        <v>96</v>
      </c>
      <c r="B13" s="63" t="s">
        <v>62</v>
      </c>
      <c r="C13" s="39" t="s">
        <v>63</v>
      </c>
      <c r="D13" s="80">
        <v>4522526527</v>
      </c>
      <c r="E13" s="81">
        <v>326103788</v>
      </c>
      <c r="F13" s="82">
        <f t="shared" si="0"/>
        <v>4848630315</v>
      </c>
      <c r="G13" s="80">
        <v>4522526528</v>
      </c>
      <c r="H13" s="81">
        <v>335203789</v>
      </c>
      <c r="I13" s="83">
        <f t="shared" si="1"/>
        <v>4857730317</v>
      </c>
      <c r="J13" s="80">
        <v>1305832036</v>
      </c>
      <c r="K13" s="81">
        <v>46945179</v>
      </c>
      <c r="L13" s="81">
        <f t="shared" si="2"/>
        <v>1352777215</v>
      </c>
      <c r="M13" s="40">
        <f t="shared" si="3"/>
        <v>0.27900192984706856</v>
      </c>
      <c r="N13" s="108">
        <v>1169631611</v>
      </c>
      <c r="O13" s="109">
        <v>44174867</v>
      </c>
      <c r="P13" s="110">
        <f t="shared" si="4"/>
        <v>1213806478</v>
      </c>
      <c r="Q13" s="40">
        <f t="shared" si="5"/>
        <v>0.2503400752672149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2475463647</v>
      </c>
      <c r="AA13" s="81">
        <f t="shared" si="11"/>
        <v>91120046</v>
      </c>
      <c r="AB13" s="81">
        <f t="shared" si="12"/>
        <v>2566583693</v>
      </c>
      <c r="AC13" s="40">
        <f t="shared" si="13"/>
        <v>0.5293420051142835</v>
      </c>
      <c r="AD13" s="80">
        <v>1006887205</v>
      </c>
      <c r="AE13" s="81">
        <v>10039979</v>
      </c>
      <c r="AF13" s="81">
        <f t="shared" si="14"/>
        <v>1016927184</v>
      </c>
      <c r="AG13" s="40">
        <f t="shared" si="15"/>
        <v>0.44712543435666713</v>
      </c>
      <c r="AH13" s="40">
        <f t="shared" si="16"/>
        <v>0.19360215470452014</v>
      </c>
      <c r="AI13" s="12">
        <v>4887945865</v>
      </c>
      <c r="AJ13" s="12">
        <v>4657129400</v>
      </c>
      <c r="AK13" s="12">
        <v>2185524918</v>
      </c>
      <c r="AL13" s="12"/>
    </row>
    <row r="14" spans="1:38" s="13" customFormat="1" ht="12.75">
      <c r="A14" s="29" t="s">
        <v>96</v>
      </c>
      <c r="B14" s="63" t="s">
        <v>240</v>
      </c>
      <c r="C14" s="39" t="s">
        <v>241</v>
      </c>
      <c r="D14" s="80">
        <v>743990000</v>
      </c>
      <c r="E14" s="81">
        <v>152467500</v>
      </c>
      <c r="F14" s="82">
        <f t="shared" si="0"/>
        <v>896457500</v>
      </c>
      <c r="G14" s="80">
        <v>743990000</v>
      </c>
      <c r="H14" s="81">
        <v>152467500</v>
      </c>
      <c r="I14" s="83">
        <f t="shared" si="1"/>
        <v>896457500</v>
      </c>
      <c r="J14" s="80">
        <v>185734356</v>
      </c>
      <c r="K14" s="81">
        <v>9178692</v>
      </c>
      <c r="L14" s="81">
        <f t="shared" si="2"/>
        <v>194913048</v>
      </c>
      <c r="M14" s="40">
        <f t="shared" si="3"/>
        <v>0.21742586569915473</v>
      </c>
      <c r="N14" s="108">
        <v>171982356</v>
      </c>
      <c r="O14" s="109">
        <v>11836670</v>
      </c>
      <c r="P14" s="110">
        <f t="shared" si="4"/>
        <v>183819026</v>
      </c>
      <c r="Q14" s="40">
        <f t="shared" si="5"/>
        <v>0.20505046363045654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357716712</v>
      </c>
      <c r="AA14" s="81">
        <f t="shared" si="11"/>
        <v>21015362</v>
      </c>
      <c r="AB14" s="81">
        <f t="shared" si="12"/>
        <v>378732074</v>
      </c>
      <c r="AC14" s="40">
        <f t="shared" si="13"/>
        <v>0.42247632932961127</v>
      </c>
      <c r="AD14" s="80">
        <v>156638222</v>
      </c>
      <c r="AE14" s="81">
        <v>9690667</v>
      </c>
      <c r="AF14" s="81">
        <f t="shared" si="14"/>
        <v>166328889</v>
      </c>
      <c r="AG14" s="40">
        <f t="shared" si="15"/>
        <v>0.40040607140211404</v>
      </c>
      <c r="AH14" s="40">
        <f t="shared" si="16"/>
        <v>0.10515393390260663</v>
      </c>
      <c r="AI14" s="12">
        <v>851678789</v>
      </c>
      <c r="AJ14" s="12">
        <v>798957379</v>
      </c>
      <c r="AK14" s="12">
        <v>341017358</v>
      </c>
      <c r="AL14" s="12"/>
    </row>
    <row r="15" spans="1:38" s="13" customFormat="1" ht="12.75">
      <c r="A15" s="29" t="s">
        <v>96</v>
      </c>
      <c r="B15" s="63" t="s">
        <v>242</v>
      </c>
      <c r="C15" s="39" t="s">
        <v>243</v>
      </c>
      <c r="D15" s="80">
        <v>551313750</v>
      </c>
      <c r="E15" s="81">
        <v>62493371</v>
      </c>
      <c r="F15" s="82">
        <f t="shared" si="0"/>
        <v>613807121</v>
      </c>
      <c r="G15" s="80">
        <v>551313750</v>
      </c>
      <c r="H15" s="81">
        <v>62493371</v>
      </c>
      <c r="I15" s="83">
        <f t="shared" si="1"/>
        <v>613807121</v>
      </c>
      <c r="J15" s="80">
        <v>120611254</v>
      </c>
      <c r="K15" s="81">
        <v>875945</v>
      </c>
      <c r="L15" s="81">
        <f t="shared" si="2"/>
        <v>121487199</v>
      </c>
      <c r="M15" s="40">
        <f t="shared" si="3"/>
        <v>0.19792406253299236</v>
      </c>
      <c r="N15" s="108">
        <v>109244233</v>
      </c>
      <c r="O15" s="109">
        <v>4167175</v>
      </c>
      <c r="P15" s="110">
        <f t="shared" si="4"/>
        <v>113411408</v>
      </c>
      <c r="Q15" s="40">
        <f t="shared" si="5"/>
        <v>0.18476717542024085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229855487</v>
      </c>
      <c r="AA15" s="81">
        <f t="shared" si="11"/>
        <v>5043120</v>
      </c>
      <c r="AB15" s="81">
        <f t="shared" si="12"/>
        <v>234898607</v>
      </c>
      <c r="AC15" s="40">
        <f t="shared" si="13"/>
        <v>0.3826912379532332</v>
      </c>
      <c r="AD15" s="80">
        <v>107040971</v>
      </c>
      <c r="AE15" s="81">
        <v>2765617</v>
      </c>
      <c r="AF15" s="81">
        <f t="shared" si="14"/>
        <v>109806588</v>
      </c>
      <c r="AG15" s="40">
        <f t="shared" si="15"/>
        <v>0.3684587138036936</v>
      </c>
      <c r="AH15" s="40">
        <f t="shared" si="16"/>
        <v>0.032828813513447797</v>
      </c>
      <c r="AI15" s="12">
        <v>607551597</v>
      </c>
      <c r="AJ15" s="12">
        <v>598055847</v>
      </c>
      <c r="AK15" s="12">
        <v>223857680</v>
      </c>
      <c r="AL15" s="12"/>
    </row>
    <row r="16" spans="1:38" s="13" customFormat="1" ht="12.75">
      <c r="A16" s="29" t="s">
        <v>115</v>
      </c>
      <c r="B16" s="63" t="s">
        <v>244</v>
      </c>
      <c r="C16" s="39" t="s">
        <v>245</v>
      </c>
      <c r="D16" s="80">
        <v>350567331</v>
      </c>
      <c r="E16" s="81">
        <v>17702113</v>
      </c>
      <c r="F16" s="82">
        <f t="shared" si="0"/>
        <v>368269444</v>
      </c>
      <c r="G16" s="80">
        <v>350567331</v>
      </c>
      <c r="H16" s="81">
        <v>17702113</v>
      </c>
      <c r="I16" s="83">
        <f t="shared" si="1"/>
        <v>368269444</v>
      </c>
      <c r="J16" s="80">
        <v>112634171</v>
      </c>
      <c r="K16" s="81">
        <v>7396923</v>
      </c>
      <c r="L16" s="81">
        <f t="shared" si="2"/>
        <v>120031094</v>
      </c>
      <c r="M16" s="40">
        <f t="shared" si="3"/>
        <v>0.3259328080447532</v>
      </c>
      <c r="N16" s="108">
        <v>94666556</v>
      </c>
      <c r="O16" s="109">
        <v>4918248</v>
      </c>
      <c r="P16" s="110">
        <f t="shared" si="4"/>
        <v>99584804</v>
      </c>
      <c r="Q16" s="40">
        <f t="shared" si="5"/>
        <v>0.27041288823299714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207300727</v>
      </c>
      <c r="AA16" s="81">
        <f t="shared" si="11"/>
        <v>12315171</v>
      </c>
      <c r="AB16" s="81">
        <f t="shared" si="12"/>
        <v>219615898</v>
      </c>
      <c r="AC16" s="40">
        <f t="shared" si="13"/>
        <v>0.5963456962777504</v>
      </c>
      <c r="AD16" s="80">
        <v>84622733</v>
      </c>
      <c r="AE16" s="81">
        <v>5732387</v>
      </c>
      <c r="AF16" s="81">
        <f t="shared" si="14"/>
        <v>90355120</v>
      </c>
      <c r="AG16" s="40">
        <f t="shared" si="15"/>
        <v>0.571374364383457</v>
      </c>
      <c r="AH16" s="40">
        <f t="shared" si="16"/>
        <v>0.10214898724056809</v>
      </c>
      <c r="AI16" s="12">
        <v>390995566</v>
      </c>
      <c r="AJ16" s="12">
        <v>368062310</v>
      </c>
      <c r="AK16" s="12">
        <v>223404843</v>
      </c>
      <c r="AL16" s="12"/>
    </row>
    <row r="17" spans="1:38" s="59" customFormat="1" ht="12.75">
      <c r="A17" s="64"/>
      <c r="B17" s="65" t="s">
        <v>246</v>
      </c>
      <c r="C17" s="32"/>
      <c r="D17" s="84">
        <f>SUM(D13:D16)</f>
        <v>6168397608</v>
      </c>
      <c r="E17" s="85">
        <f>SUM(E13:E16)</f>
        <v>558766772</v>
      </c>
      <c r="F17" s="93">
        <f t="shared" si="0"/>
        <v>6727164380</v>
      </c>
      <c r="G17" s="84">
        <f>SUM(G13:G16)</f>
        <v>6168397609</v>
      </c>
      <c r="H17" s="85">
        <f>SUM(H13:H16)</f>
        <v>567866773</v>
      </c>
      <c r="I17" s="86">
        <f t="shared" si="1"/>
        <v>6736264382</v>
      </c>
      <c r="J17" s="84">
        <f>SUM(J13:J16)</f>
        <v>1724811817</v>
      </c>
      <c r="K17" s="85">
        <f>SUM(K13:K16)</f>
        <v>64396739</v>
      </c>
      <c r="L17" s="85">
        <f t="shared" si="2"/>
        <v>1789208556</v>
      </c>
      <c r="M17" s="44">
        <f t="shared" si="3"/>
        <v>0.2659677175897997</v>
      </c>
      <c r="N17" s="114">
        <f>SUM(N13:N16)</f>
        <v>1545524756</v>
      </c>
      <c r="O17" s="115">
        <f>SUM(O13:O16)</f>
        <v>65096960</v>
      </c>
      <c r="P17" s="116">
        <f t="shared" si="4"/>
        <v>1610621716</v>
      </c>
      <c r="Q17" s="44">
        <f t="shared" si="5"/>
        <v>0.23942059759806256</v>
      </c>
      <c r="R17" s="114">
        <f>SUM(R13:R16)</f>
        <v>0</v>
      </c>
      <c r="S17" s="116">
        <f>SUM(S13:S16)</f>
        <v>0</v>
      </c>
      <c r="T17" s="116">
        <f t="shared" si="6"/>
        <v>0</v>
      </c>
      <c r="U17" s="44">
        <f t="shared" si="7"/>
        <v>0</v>
      </c>
      <c r="V17" s="114">
        <f>SUM(V13:V16)</f>
        <v>0</v>
      </c>
      <c r="W17" s="116">
        <f>SUM(W13:W16)</f>
        <v>0</v>
      </c>
      <c r="X17" s="116">
        <f t="shared" si="8"/>
        <v>0</v>
      </c>
      <c r="Y17" s="44">
        <f t="shared" si="9"/>
        <v>0</v>
      </c>
      <c r="Z17" s="84">
        <f t="shared" si="10"/>
        <v>3270336573</v>
      </c>
      <c r="AA17" s="85">
        <f t="shared" si="11"/>
        <v>129493699</v>
      </c>
      <c r="AB17" s="85">
        <f t="shared" si="12"/>
        <v>3399830272</v>
      </c>
      <c r="AC17" s="44">
        <f t="shared" si="13"/>
        <v>0.5053883151878623</v>
      </c>
      <c r="AD17" s="84">
        <f>SUM(AD13:AD16)</f>
        <v>1355189131</v>
      </c>
      <c r="AE17" s="85">
        <f>SUM(AE13:AE16)</f>
        <v>28228650</v>
      </c>
      <c r="AF17" s="85">
        <f t="shared" si="14"/>
        <v>1383417781</v>
      </c>
      <c r="AG17" s="44">
        <f t="shared" si="15"/>
        <v>0.4413370391501847</v>
      </c>
      <c r="AH17" s="44">
        <f t="shared" si="16"/>
        <v>0.1642337825351401</v>
      </c>
      <c r="AI17" s="66">
        <f>SUM(AI13:AI16)</f>
        <v>6738171817</v>
      </c>
      <c r="AJ17" s="66">
        <f>SUM(AJ13:AJ16)</f>
        <v>6422204936</v>
      </c>
      <c r="AK17" s="66">
        <f>SUM(AK13:AK16)</f>
        <v>2973804799</v>
      </c>
      <c r="AL17" s="66"/>
    </row>
    <row r="18" spans="1:38" s="13" customFormat="1" ht="12.75">
      <c r="A18" s="29" t="s">
        <v>96</v>
      </c>
      <c r="B18" s="63" t="s">
        <v>74</v>
      </c>
      <c r="C18" s="39" t="s">
        <v>75</v>
      </c>
      <c r="D18" s="80">
        <v>1964781604</v>
      </c>
      <c r="E18" s="81">
        <v>220581836</v>
      </c>
      <c r="F18" s="82">
        <f t="shared" si="0"/>
        <v>2185363440</v>
      </c>
      <c r="G18" s="80">
        <v>1964781604</v>
      </c>
      <c r="H18" s="81">
        <v>220581836</v>
      </c>
      <c r="I18" s="83">
        <f t="shared" si="1"/>
        <v>2185363440</v>
      </c>
      <c r="J18" s="80">
        <v>502535357</v>
      </c>
      <c r="K18" s="81">
        <v>24306552</v>
      </c>
      <c r="L18" s="81">
        <f t="shared" si="2"/>
        <v>526841909</v>
      </c>
      <c r="M18" s="40">
        <f t="shared" si="3"/>
        <v>0.24107747908512644</v>
      </c>
      <c r="N18" s="108">
        <v>504392092</v>
      </c>
      <c r="O18" s="109">
        <v>67119266</v>
      </c>
      <c r="P18" s="110">
        <f t="shared" si="4"/>
        <v>571511358</v>
      </c>
      <c r="Q18" s="40">
        <f t="shared" si="5"/>
        <v>0.26151776292185064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1006927449</v>
      </c>
      <c r="AA18" s="81">
        <f t="shared" si="11"/>
        <v>91425818</v>
      </c>
      <c r="AB18" s="81">
        <f t="shared" si="12"/>
        <v>1098353267</v>
      </c>
      <c r="AC18" s="40">
        <f t="shared" si="13"/>
        <v>0.5025952420069771</v>
      </c>
      <c r="AD18" s="80">
        <v>444615418</v>
      </c>
      <c r="AE18" s="81">
        <v>34569471</v>
      </c>
      <c r="AF18" s="81">
        <f t="shared" si="14"/>
        <v>479184889</v>
      </c>
      <c r="AG18" s="40">
        <f t="shared" si="15"/>
        <v>0.43393830889942897</v>
      </c>
      <c r="AH18" s="40">
        <f t="shared" si="16"/>
        <v>0.19267399936728813</v>
      </c>
      <c r="AI18" s="12">
        <v>2265485049</v>
      </c>
      <c r="AJ18" s="12">
        <v>2186748084</v>
      </c>
      <c r="AK18" s="12">
        <v>983080751</v>
      </c>
      <c r="AL18" s="12"/>
    </row>
    <row r="19" spans="1:38" s="13" customFormat="1" ht="12.75">
      <c r="A19" s="29" t="s">
        <v>96</v>
      </c>
      <c r="B19" s="63" t="s">
        <v>247</v>
      </c>
      <c r="C19" s="39" t="s">
        <v>248</v>
      </c>
      <c r="D19" s="80">
        <v>851104698</v>
      </c>
      <c r="E19" s="81">
        <v>114851847</v>
      </c>
      <c r="F19" s="82">
        <f t="shared" si="0"/>
        <v>965956545</v>
      </c>
      <c r="G19" s="80">
        <v>851104698</v>
      </c>
      <c r="H19" s="81">
        <v>114851847</v>
      </c>
      <c r="I19" s="83">
        <f t="shared" si="1"/>
        <v>965956545</v>
      </c>
      <c r="J19" s="80">
        <v>203217508</v>
      </c>
      <c r="K19" s="81">
        <v>9820268</v>
      </c>
      <c r="L19" s="81">
        <f t="shared" si="2"/>
        <v>213037776</v>
      </c>
      <c r="M19" s="40">
        <f t="shared" si="3"/>
        <v>0.22054592114182528</v>
      </c>
      <c r="N19" s="108">
        <v>185006527</v>
      </c>
      <c r="O19" s="109">
        <v>10040963</v>
      </c>
      <c r="P19" s="110">
        <f t="shared" si="4"/>
        <v>195047490</v>
      </c>
      <c r="Q19" s="40">
        <f t="shared" si="5"/>
        <v>0.20192159886447067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388224035</v>
      </c>
      <c r="AA19" s="81">
        <f t="shared" si="11"/>
        <v>19861231</v>
      </c>
      <c r="AB19" s="81">
        <f t="shared" si="12"/>
        <v>408085266</v>
      </c>
      <c r="AC19" s="40">
        <f t="shared" si="13"/>
        <v>0.42246752000629595</v>
      </c>
      <c r="AD19" s="80">
        <v>187534665</v>
      </c>
      <c r="AE19" s="81">
        <v>10724582</v>
      </c>
      <c r="AF19" s="81">
        <f t="shared" si="14"/>
        <v>198259247</v>
      </c>
      <c r="AG19" s="40">
        <f t="shared" si="15"/>
        <v>0.4190703769662423</v>
      </c>
      <c r="AH19" s="40">
        <f t="shared" si="16"/>
        <v>-0.01619978411397882</v>
      </c>
      <c r="AI19" s="12">
        <v>950761898</v>
      </c>
      <c r="AJ19" s="12">
        <v>940661326</v>
      </c>
      <c r="AK19" s="12">
        <v>398436147</v>
      </c>
      <c r="AL19" s="12"/>
    </row>
    <row r="20" spans="1:38" s="13" customFormat="1" ht="12.75">
      <c r="A20" s="29" t="s">
        <v>96</v>
      </c>
      <c r="B20" s="63" t="s">
        <v>249</v>
      </c>
      <c r="C20" s="39" t="s">
        <v>250</v>
      </c>
      <c r="D20" s="80">
        <v>530871001</v>
      </c>
      <c r="E20" s="81">
        <v>84901000</v>
      </c>
      <c r="F20" s="82">
        <f t="shared" si="0"/>
        <v>615772001</v>
      </c>
      <c r="G20" s="80">
        <v>482185774</v>
      </c>
      <c r="H20" s="81">
        <v>84901000</v>
      </c>
      <c r="I20" s="83">
        <f t="shared" si="1"/>
        <v>567086774</v>
      </c>
      <c r="J20" s="80">
        <v>137738476</v>
      </c>
      <c r="K20" s="81">
        <v>25384359</v>
      </c>
      <c r="L20" s="81">
        <f t="shared" si="2"/>
        <v>163122835</v>
      </c>
      <c r="M20" s="40">
        <f t="shared" si="3"/>
        <v>0.26490784695486663</v>
      </c>
      <c r="N20" s="108">
        <v>139256479</v>
      </c>
      <c r="O20" s="109">
        <v>27541931</v>
      </c>
      <c r="P20" s="110">
        <f t="shared" si="4"/>
        <v>166798410</v>
      </c>
      <c r="Q20" s="40">
        <f t="shared" si="5"/>
        <v>0.27087689880202914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276994955</v>
      </c>
      <c r="AA20" s="81">
        <f t="shared" si="11"/>
        <v>52926290</v>
      </c>
      <c r="AB20" s="81">
        <f t="shared" si="12"/>
        <v>329921245</v>
      </c>
      <c r="AC20" s="40">
        <f t="shared" si="13"/>
        <v>0.5357847457568958</v>
      </c>
      <c r="AD20" s="80">
        <v>100563749</v>
      </c>
      <c r="AE20" s="81">
        <v>12469120</v>
      </c>
      <c r="AF20" s="81">
        <f t="shared" si="14"/>
        <v>113032869</v>
      </c>
      <c r="AG20" s="40">
        <f t="shared" si="15"/>
        <v>0.38098153040904104</v>
      </c>
      <c r="AH20" s="40">
        <f t="shared" si="16"/>
        <v>0.4756628888186498</v>
      </c>
      <c r="AI20" s="12">
        <v>559406000</v>
      </c>
      <c r="AJ20" s="12">
        <v>561405774</v>
      </c>
      <c r="AK20" s="12">
        <v>213123354</v>
      </c>
      <c r="AL20" s="12"/>
    </row>
    <row r="21" spans="1:38" s="13" customFormat="1" ht="12.75">
      <c r="A21" s="29" t="s">
        <v>96</v>
      </c>
      <c r="B21" s="63" t="s">
        <v>251</v>
      </c>
      <c r="C21" s="39" t="s">
        <v>252</v>
      </c>
      <c r="D21" s="80">
        <v>1489629098</v>
      </c>
      <c r="E21" s="81">
        <v>354952994</v>
      </c>
      <c r="F21" s="82">
        <f t="shared" si="0"/>
        <v>1844582092</v>
      </c>
      <c r="G21" s="80">
        <v>1489629098</v>
      </c>
      <c r="H21" s="81">
        <v>354952994</v>
      </c>
      <c r="I21" s="83">
        <f t="shared" si="1"/>
        <v>1844582092</v>
      </c>
      <c r="J21" s="80">
        <v>272754924</v>
      </c>
      <c r="K21" s="81">
        <v>26011109</v>
      </c>
      <c r="L21" s="81">
        <f t="shared" si="2"/>
        <v>298766033</v>
      </c>
      <c r="M21" s="40">
        <f t="shared" si="3"/>
        <v>0.1619694966658063</v>
      </c>
      <c r="N21" s="108">
        <v>194600156</v>
      </c>
      <c r="O21" s="109">
        <v>44519773</v>
      </c>
      <c r="P21" s="110">
        <f t="shared" si="4"/>
        <v>239119929</v>
      </c>
      <c r="Q21" s="40">
        <f t="shared" si="5"/>
        <v>0.12963366067418158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467355080</v>
      </c>
      <c r="AA21" s="81">
        <f t="shared" si="11"/>
        <v>70530882</v>
      </c>
      <c r="AB21" s="81">
        <f t="shared" si="12"/>
        <v>537885962</v>
      </c>
      <c r="AC21" s="40">
        <f t="shared" si="13"/>
        <v>0.2916031573399879</v>
      </c>
      <c r="AD21" s="80">
        <v>359486177</v>
      </c>
      <c r="AE21" s="81">
        <v>91558859</v>
      </c>
      <c r="AF21" s="81">
        <f t="shared" si="14"/>
        <v>451045036</v>
      </c>
      <c r="AG21" s="40">
        <f t="shared" si="15"/>
        <v>0.45050190402522416</v>
      </c>
      <c r="AH21" s="40">
        <f t="shared" si="16"/>
        <v>-0.4698535403014612</v>
      </c>
      <c r="AI21" s="12">
        <v>1718407119</v>
      </c>
      <c r="AJ21" s="12">
        <v>1718407119</v>
      </c>
      <c r="AK21" s="12">
        <v>774145679</v>
      </c>
      <c r="AL21" s="12"/>
    </row>
    <row r="22" spans="1:38" s="13" customFormat="1" ht="12.75">
      <c r="A22" s="29" t="s">
        <v>115</v>
      </c>
      <c r="B22" s="63" t="s">
        <v>253</v>
      </c>
      <c r="C22" s="39" t="s">
        <v>254</v>
      </c>
      <c r="D22" s="80">
        <v>258988574</v>
      </c>
      <c r="E22" s="81">
        <v>5360000</v>
      </c>
      <c r="F22" s="82">
        <f t="shared" si="0"/>
        <v>264348574</v>
      </c>
      <c r="G22" s="80">
        <v>258988574</v>
      </c>
      <c r="H22" s="81">
        <v>5360000</v>
      </c>
      <c r="I22" s="83">
        <f t="shared" si="1"/>
        <v>264348574</v>
      </c>
      <c r="J22" s="80">
        <v>98295670</v>
      </c>
      <c r="K22" s="81">
        <v>3279481</v>
      </c>
      <c r="L22" s="81">
        <f t="shared" si="2"/>
        <v>101575151</v>
      </c>
      <c r="M22" s="40">
        <f t="shared" si="3"/>
        <v>0.38424701697085756</v>
      </c>
      <c r="N22" s="108">
        <v>70430484</v>
      </c>
      <c r="O22" s="109">
        <v>1461438</v>
      </c>
      <c r="P22" s="110">
        <f t="shared" si="4"/>
        <v>71891922</v>
      </c>
      <c r="Q22" s="40">
        <f t="shared" si="5"/>
        <v>0.2719588039086604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168726154</v>
      </c>
      <c r="AA22" s="81">
        <f t="shared" si="11"/>
        <v>4740919</v>
      </c>
      <c r="AB22" s="81">
        <f t="shared" si="12"/>
        <v>173467073</v>
      </c>
      <c r="AC22" s="40">
        <f t="shared" si="13"/>
        <v>0.656205820879518</v>
      </c>
      <c r="AD22" s="80">
        <v>74490621</v>
      </c>
      <c r="AE22" s="81">
        <v>0</v>
      </c>
      <c r="AF22" s="81">
        <f t="shared" si="14"/>
        <v>74490621</v>
      </c>
      <c r="AG22" s="40">
        <f t="shared" si="15"/>
        <v>0.6096433592440457</v>
      </c>
      <c r="AH22" s="40">
        <f t="shared" si="16"/>
        <v>-0.03488625769410625</v>
      </c>
      <c r="AI22" s="12">
        <v>261899400</v>
      </c>
      <c r="AJ22" s="12">
        <v>276848400</v>
      </c>
      <c r="AK22" s="12">
        <v>159665230</v>
      </c>
      <c r="AL22" s="12"/>
    </row>
    <row r="23" spans="1:38" s="59" customFormat="1" ht="12.75">
      <c r="A23" s="64"/>
      <c r="B23" s="65" t="s">
        <v>255</v>
      </c>
      <c r="C23" s="32"/>
      <c r="D23" s="84">
        <f>SUM(D18:D22)</f>
        <v>5095374975</v>
      </c>
      <c r="E23" s="85">
        <f>SUM(E18:E22)</f>
        <v>780647677</v>
      </c>
      <c r="F23" s="93">
        <f t="shared" si="0"/>
        <v>5876022652</v>
      </c>
      <c r="G23" s="84">
        <f>SUM(G18:G22)</f>
        <v>5046689748</v>
      </c>
      <c r="H23" s="85">
        <f>SUM(H18:H22)</f>
        <v>780647677</v>
      </c>
      <c r="I23" s="86">
        <f t="shared" si="1"/>
        <v>5827337425</v>
      </c>
      <c r="J23" s="84">
        <f>SUM(J18:J22)</f>
        <v>1214541935</v>
      </c>
      <c r="K23" s="85">
        <f>SUM(K18:K22)</f>
        <v>88801769</v>
      </c>
      <c r="L23" s="85">
        <f t="shared" si="2"/>
        <v>1303343704</v>
      </c>
      <c r="M23" s="44">
        <f t="shared" si="3"/>
        <v>0.2218071272336545</v>
      </c>
      <c r="N23" s="114">
        <f>SUM(N18:N22)</f>
        <v>1093685738</v>
      </c>
      <c r="O23" s="115">
        <f>SUM(O18:O22)</f>
        <v>150683371</v>
      </c>
      <c r="P23" s="116">
        <f t="shared" si="4"/>
        <v>1244369109</v>
      </c>
      <c r="Q23" s="44">
        <f t="shared" si="5"/>
        <v>0.21177064533208678</v>
      </c>
      <c r="R23" s="114">
        <f>SUM(R18:R22)</f>
        <v>0</v>
      </c>
      <c r="S23" s="116">
        <f>SUM(S18:S22)</f>
        <v>0</v>
      </c>
      <c r="T23" s="116">
        <f t="shared" si="6"/>
        <v>0</v>
      </c>
      <c r="U23" s="44">
        <f t="shared" si="7"/>
        <v>0</v>
      </c>
      <c r="V23" s="114">
        <f>SUM(V18:V22)</f>
        <v>0</v>
      </c>
      <c r="W23" s="116">
        <f>SUM(W18:W22)</f>
        <v>0</v>
      </c>
      <c r="X23" s="116">
        <f t="shared" si="8"/>
        <v>0</v>
      </c>
      <c r="Y23" s="44">
        <f t="shared" si="9"/>
        <v>0</v>
      </c>
      <c r="Z23" s="84">
        <f t="shared" si="10"/>
        <v>2308227673</v>
      </c>
      <c r="AA23" s="85">
        <f t="shared" si="11"/>
        <v>239485140</v>
      </c>
      <c r="AB23" s="85">
        <f t="shared" si="12"/>
        <v>2547712813</v>
      </c>
      <c r="AC23" s="44">
        <f t="shared" si="13"/>
        <v>0.4335777725657413</v>
      </c>
      <c r="AD23" s="84">
        <f>SUM(AD18:AD22)</f>
        <v>1166690630</v>
      </c>
      <c r="AE23" s="85">
        <f>SUM(AE18:AE22)</f>
        <v>149322032</v>
      </c>
      <c r="AF23" s="85">
        <f t="shared" si="14"/>
        <v>1316012662</v>
      </c>
      <c r="AG23" s="44">
        <f t="shared" si="15"/>
        <v>0.43927535903186293</v>
      </c>
      <c r="AH23" s="44">
        <f t="shared" si="16"/>
        <v>-0.054439866020073335</v>
      </c>
      <c r="AI23" s="66">
        <f>SUM(AI18:AI22)</f>
        <v>5755959466</v>
      </c>
      <c r="AJ23" s="66">
        <f>SUM(AJ18:AJ22)</f>
        <v>5684070703</v>
      </c>
      <c r="AK23" s="66">
        <f>SUM(AK18:AK22)</f>
        <v>2528451161</v>
      </c>
      <c r="AL23" s="66"/>
    </row>
    <row r="24" spans="1:38" s="59" customFormat="1" ht="12.75">
      <c r="A24" s="64"/>
      <c r="B24" s="65" t="s">
        <v>256</v>
      </c>
      <c r="C24" s="32"/>
      <c r="D24" s="84">
        <f>SUM(D9:D11,D13:D16,D18:D22)</f>
        <v>101286674719</v>
      </c>
      <c r="E24" s="85">
        <f>SUM(E9:E11,E13:E16,E18:E22)</f>
        <v>16260676574</v>
      </c>
      <c r="F24" s="93">
        <f t="shared" si="0"/>
        <v>117547351293</v>
      </c>
      <c r="G24" s="84">
        <f>SUM(G9:G11,G13:G16,G18:G22)</f>
        <v>101237989493</v>
      </c>
      <c r="H24" s="85">
        <f>SUM(H9:H11,H13:H16,H18:H22)</f>
        <v>16269776575</v>
      </c>
      <c r="I24" s="86">
        <f t="shared" si="1"/>
        <v>117507766068</v>
      </c>
      <c r="J24" s="84">
        <f>SUM(J9:J11,J13:J16,J18:J22)</f>
        <v>25253439077</v>
      </c>
      <c r="K24" s="85">
        <f>SUM(K9:K11,K13:K16,K18:K22)</f>
        <v>1474858188</v>
      </c>
      <c r="L24" s="85">
        <f t="shared" si="2"/>
        <v>26728297265</v>
      </c>
      <c r="M24" s="44">
        <f t="shared" si="3"/>
        <v>0.22738323723157922</v>
      </c>
      <c r="N24" s="114">
        <f>SUM(N9:N11,N13:N16,N18:N22)</f>
        <v>24816202889</v>
      </c>
      <c r="O24" s="115">
        <f>SUM(O9:O11,O13:O16,O18:O22)</f>
        <v>3064928341</v>
      </c>
      <c r="P24" s="116">
        <f t="shared" si="4"/>
        <v>27881131230</v>
      </c>
      <c r="Q24" s="44">
        <f t="shared" si="5"/>
        <v>0.2371906378434946</v>
      </c>
      <c r="R24" s="114">
        <f>SUM(R9:R11,R13:R16,R18:R22)</f>
        <v>0</v>
      </c>
      <c r="S24" s="116">
        <f>SUM(S9:S11,S13:S16,S18:S22)</f>
        <v>0</v>
      </c>
      <c r="T24" s="116">
        <f t="shared" si="6"/>
        <v>0</v>
      </c>
      <c r="U24" s="44">
        <f t="shared" si="7"/>
        <v>0</v>
      </c>
      <c r="V24" s="114">
        <f>SUM(V9:V11,V13:V16,V18:V22)</f>
        <v>0</v>
      </c>
      <c r="W24" s="116">
        <f>SUM(W9:W11,W13:W16,W18:W22)</f>
        <v>0</v>
      </c>
      <c r="X24" s="116">
        <f t="shared" si="8"/>
        <v>0</v>
      </c>
      <c r="Y24" s="44">
        <f t="shared" si="9"/>
        <v>0</v>
      </c>
      <c r="Z24" s="84">
        <f t="shared" si="10"/>
        <v>50069641966</v>
      </c>
      <c r="AA24" s="85">
        <f t="shared" si="11"/>
        <v>4539786529</v>
      </c>
      <c r="AB24" s="85">
        <f t="shared" si="12"/>
        <v>54609428495</v>
      </c>
      <c r="AC24" s="44">
        <f t="shared" si="13"/>
        <v>0.4645738750750738</v>
      </c>
      <c r="AD24" s="84">
        <f>SUM(AD9:AD11,AD13:AD16,AD18:AD22)</f>
        <v>22364154619</v>
      </c>
      <c r="AE24" s="85">
        <f>SUM(AE9:AE11,AE13:AE16,AE18:AE22)</f>
        <v>1834212408</v>
      </c>
      <c r="AF24" s="85">
        <f t="shared" si="14"/>
        <v>24198367027</v>
      </c>
      <c r="AG24" s="44">
        <f t="shared" si="15"/>
        <v>0.460028429427565</v>
      </c>
      <c r="AH24" s="44">
        <f t="shared" si="16"/>
        <v>0.15219060851878363</v>
      </c>
      <c r="AI24" s="66">
        <f>SUM(AI9:AI11,AI13:AI16,AI18:AI22)</f>
        <v>106598202622</v>
      </c>
      <c r="AJ24" s="66">
        <f>SUM(AJ9:AJ11,AJ13:AJ16,AJ18:AJ22)</f>
        <v>107245498275</v>
      </c>
      <c r="AK24" s="66">
        <f>SUM(AK9:AK11,AK13:AK16,AK18:AK22)</f>
        <v>49038203732</v>
      </c>
      <c r="AL24" s="66"/>
    </row>
    <row r="25" spans="1:38" s="13" customFormat="1" ht="12.75">
      <c r="A25" s="67"/>
      <c r="B25" s="68"/>
      <c r="C25" s="69"/>
      <c r="D25" s="96"/>
      <c r="E25" s="96"/>
      <c r="F25" s="97"/>
      <c r="G25" s="98"/>
      <c r="H25" s="96"/>
      <c r="I25" s="99"/>
      <c r="J25" s="98"/>
      <c r="K25" s="100"/>
      <c r="L25" s="96"/>
      <c r="M25" s="73"/>
      <c r="N25" s="98"/>
      <c r="O25" s="100"/>
      <c r="P25" s="96"/>
      <c r="Q25" s="73"/>
      <c r="R25" s="98"/>
      <c r="S25" s="100"/>
      <c r="T25" s="96"/>
      <c r="U25" s="73"/>
      <c r="V25" s="98"/>
      <c r="W25" s="100"/>
      <c r="X25" s="96"/>
      <c r="Y25" s="73"/>
      <c r="Z25" s="98"/>
      <c r="AA25" s="100"/>
      <c r="AB25" s="96"/>
      <c r="AC25" s="73"/>
      <c r="AD25" s="98"/>
      <c r="AE25" s="96"/>
      <c r="AF25" s="96"/>
      <c r="AG25" s="73"/>
      <c r="AH25" s="73"/>
      <c r="AI25" s="12"/>
      <c r="AJ25" s="12"/>
      <c r="AK25" s="12"/>
      <c r="AL25" s="12"/>
    </row>
    <row r="26" spans="1:38" s="13" customFormat="1" ht="12.75">
      <c r="A26" s="12"/>
      <c r="B26" s="60"/>
      <c r="C26" s="12"/>
      <c r="D26" s="91"/>
      <c r="E26" s="91"/>
      <c r="F26" s="91"/>
      <c r="G26" s="91"/>
      <c r="H26" s="91"/>
      <c r="I26" s="91"/>
      <c r="J26" s="91"/>
      <c r="K26" s="91"/>
      <c r="L26" s="91"/>
      <c r="M26" s="12"/>
      <c r="N26" s="91"/>
      <c r="O26" s="91"/>
      <c r="P26" s="91"/>
      <c r="Q26" s="12"/>
      <c r="R26" s="91"/>
      <c r="S26" s="91"/>
      <c r="T26" s="91"/>
      <c r="U26" s="12"/>
      <c r="V26" s="91"/>
      <c r="W26" s="91"/>
      <c r="X26" s="91"/>
      <c r="Y26" s="12"/>
      <c r="Z26" s="91"/>
      <c r="AA26" s="91"/>
      <c r="AB26" s="91"/>
      <c r="AC26" s="12"/>
      <c r="AD26" s="91"/>
      <c r="AE26" s="91"/>
      <c r="AF26" s="91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45</v>
      </c>
      <c r="C9" s="39" t="s">
        <v>46</v>
      </c>
      <c r="D9" s="80">
        <v>28381181997</v>
      </c>
      <c r="E9" s="81">
        <v>5466767000</v>
      </c>
      <c r="F9" s="82">
        <f>$D9+$E9</f>
        <v>33847948997</v>
      </c>
      <c r="G9" s="80">
        <v>28381181997</v>
      </c>
      <c r="H9" s="81">
        <v>5466767000</v>
      </c>
      <c r="I9" s="83">
        <f>$G9+$H9</f>
        <v>33847948997</v>
      </c>
      <c r="J9" s="80">
        <v>7250378215</v>
      </c>
      <c r="K9" s="81">
        <v>814253000</v>
      </c>
      <c r="L9" s="81">
        <f>$J9+$K9</f>
        <v>8064631215</v>
      </c>
      <c r="M9" s="40">
        <f>IF($F9=0,0,$L9/$F9)</f>
        <v>0.23826055799465964</v>
      </c>
      <c r="N9" s="108">
        <v>7266160144</v>
      </c>
      <c r="O9" s="109">
        <v>1293829000</v>
      </c>
      <c r="P9" s="110">
        <f>$N9+$O9</f>
        <v>8559989144</v>
      </c>
      <c r="Q9" s="40">
        <f>IF($F9=0,0,$P9/$F9)</f>
        <v>0.25289535696117615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14516538359</v>
      </c>
      <c r="AA9" s="81">
        <f>$K9+$O9</f>
        <v>2108082000</v>
      </c>
      <c r="AB9" s="81">
        <f>$Z9+$AA9</f>
        <v>16624620359</v>
      </c>
      <c r="AC9" s="40">
        <f>IF($F9=0,0,$AB9/$F9)</f>
        <v>0.4911559149558358</v>
      </c>
      <c r="AD9" s="80">
        <v>6687758406</v>
      </c>
      <c r="AE9" s="81">
        <v>834910000</v>
      </c>
      <c r="AF9" s="81">
        <f>$AD9+$AE9</f>
        <v>7522668406</v>
      </c>
      <c r="AG9" s="40">
        <f>IF($AI9=0,0,$AK9/$AI9)</f>
        <v>0.4591061904588456</v>
      </c>
      <c r="AH9" s="40">
        <f>IF($AF9=0,0,(($P9/$AF9)-1))</f>
        <v>0.137892657500714</v>
      </c>
      <c r="AI9" s="12">
        <v>31802009255</v>
      </c>
      <c r="AJ9" s="12">
        <v>29844675878</v>
      </c>
      <c r="AK9" s="12">
        <v>14600499318</v>
      </c>
      <c r="AL9" s="12"/>
    </row>
    <row r="10" spans="1:38" s="59" customFormat="1" ht="12.75">
      <c r="A10" s="64"/>
      <c r="B10" s="65" t="s">
        <v>95</v>
      </c>
      <c r="C10" s="32"/>
      <c r="D10" s="84">
        <f>D9</f>
        <v>28381181997</v>
      </c>
      <c r="E10" s="85">
        <f>E9</f>
        <v>5466767000</v>
      </c>
      <c r="F10" s="86">
        <f aca="true" t="shared" si="0" ref="F10:F41">$D10+$E10</f>
        <v>33847948997</v>
      </c>
      <c r="G10" s="84">
        <f>G9</f>
        <v>28381181997</v>
      </c>
      <c r="H10" s="85">
        <f>H9</f>
        <v>5466767000</v>
      </c>
      <c r="I10" s="86">
        <f aca="true" t="shared" si="1" ref="I10:I41">$G10+$H10</f>
        <v>33847948997</v>
      </c>
      <c r="J10" s="84">
        <f>J9</f>
        <v>7250378215</v>
      </c>
      <c r="K10" s="85">
        <f>K9</f>
        <v>814253000</v>
      </c>
      <c r="L10" s="85">
        <f aca="true" t="shared" si="2" ref="L10:L41">$J10+$K10</f>
        <v>8064631215</v>
      </c>
      <c r="M10" s="44">
        <f aca="true" t="shared" si="3" ref="M10:M41">IF($F10=0,0,$L10/$F10)</f>
        <v>0.23826055799465964</v>
      </c>
      <c r="N10" s="114">
        <f>N9</f>
        <v>7266160144</v>
      </c>
      <c r="O10" s="115">
        <f>O9</f>
        <v>1293829000</v>
      </c>
      <c r="P10" s="116">
        <f aca="true" t="shared" si="4" ref="P10:P41">$N10+$O10</f>
        <v>8559989144</v>
      </c>
      <c r="Q10" s="44">
        <f aca="true" t="shared" si="5" ref="Q10:Q41">IF($F10=0,0,$P10/$F10)</f>
        <v>0.25289535696117615</v>
      </c>
      <c r="R10" s="114">
        <f>R9</f>
        <v>0</v>
      </c>
      <c r="S10" s="116">
        <f>S9</f>
        <v>0</v>
      </c>
      <c r="T10" s="116">
        <f aca="true" t="shared" si="6" ref="T10:T41">$R10+$S10</f>
        <v>0</v>
      </c>
      <c r="U10" s="44">
        <f aca="true" t="shared" si="7" ref="U10:U41">IF($I10=0,0,$T10/$I10)</f>
        <v>0</v>
      </c>
      <c r="V10" s="114">
        <f>V9</f>
        <v>0</v>
      </c>
      <c r="W10" s="116">
        <f>W9</f>
        <v>0</v>
      </c>
      <c r="X10" s="116">
        <f aca="true" t="shared" si="8" ref="X10:X41">$V10+$W10</f>
        <v>0</v>
      </c>
      <c r="Y10" s="44">
        <f aca="true" t="shared" si="9" ref="Y10:Y41">IF($I10=0,0,$X10/$I10)</f>
        <v>0</v>
      </c>
      <c r="Z10" s="84">
        <f aca="true" t="shared" si="10" ref="Z10:Z41">$J10+$N10</f>
        <v>14516538359</v>
      </c>
      <c r="AA10" s="85">
        <f aca="true" t="shared" si="11" ref="AA10:AA41">$K10+$O10</f>
        <v>2108082000</v>
      </c>
      <c r="AB10" s="85">
        <f aca="true" t="shared" si="12" ref="AB10:AB41">$Z10+$AA10</f>
        <v>16624620359</v>
      </c>
      <c r="AC10" s="44">
        <f aca="true" t="shared" si="13" ref="AC10:AC41">IF($F10=0,0,$AB10/$F10)</f>
        <v>0.4911559149558358</v>
      </c>
      <c r="AD10" s="84">
        <f>AD9</f>
        <v>6687758406</v>
      </c>
      <c r="AE10" s="85">
        <f>AE9</f>
        <v>834910000</v>
      </c>
      <c r="AF10" s="85">
        <f aca="true" t="shared" si="14" ref="AF10:AF41">$AD10+$AE10</f>
        <v>7522668406</v>
      </c>
      <c r="AG10" s="44">
        <f aca="true" t="shared" si="15" ref="AG10:AG41">IF($AI10=0,0,$AK10/$AI10)</f>
        <v>0.4591061904588456</v>
      </c>
      <c r="AH10" s="44">
        <f aca="true" t="shared" si="16" ref="AH10:AH41">IF($AF10=0,0,(($P10/$AF10)-1))</f>
        <v>0.137892657500714</v>
      </c>
      <c r="AI10" s="66">
        <f>AI9</f>
        <v>31802009255</v>
      </c>
      <c r="AJ10" s="66">
        <f>AJ9</f>
        <v>29844675878</v>
      </c>
      <c r="AK10" s="66">
        <f>AK9</f>
        <v>14600499318</v>
      </c>
      <c r="AL10" s="66"/>
    </row>
    <row r="11" spans="1:38" s="13" customFormat="1" ht="12.75">
      <c r="A11" s="29" t="s">
        <v>96</v>
      </c>
      <c r="B11" s="63" t="s">
        <v>257</v>
      </c>
      <c r="C11" s="39" t="s">
        <v>258</v>
      </c>
      <c r="D11" s="80">
        <v>69141507</v>
      </c>
      <c r="E11" s="81">
        <v>23613586</v>
      </c>
      <c r="F11" s="82">
        <f t="shared" si="0"/>
        <v>92755093</v>
      </c>
      <c r="G11" s="80">
        <v>69141507</v>
      </c>
      <c r="H11" s="81">
        <v>23613586</v>
      </c>
      <c r="I11" s="83">
        <f t="shared" si="1"/>
        <v>92755093</v>
      </c>
      <c r="J11" s="80">
        <v>24893532</v>
      </c>
      <c r="K11" s="81">
        <v>5354811</v>
      </c>
      <c r="L11" s="81">
        <f t="shared" si="2"/>
        <v>30248343</v>
      </c>
      <c r="M11" s="40">
        <f t="shared" si="3"/>
        <v>0.32610978030068927</v>
      </c>
      <c r="N11" s="108">
        <v>17938478</v>
      </c>
      <c r="O11" s="109">
        <v>6948177</v>
      </c>
      <c r="P11" s="110">
        <f t="shared" si="4"/>
        <v>24886655</v>
      </c>
      <c r="Q11" s="40">
        <f t="shared" si="5"/>
        <v>0.2683049975487599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42832010</v>
      </c>
      <c r="AA11" s="81">
        <f t="shared" si="11"/>
        <v>12302988</v>
      </c>
      <c r="AB11" s="81">
        <f t="shared" si="12"/>
        <v>55134998</v>
      </c>
      <c r="AC11" s="40">
        <f t="shared" si="13"/>
        <v>0.5944147778494492</v>
      </c>
      <c r="AD11" s="80">
        <v>14810482</v>
      </c>
      <c r="AE11" s="81">
        <v>4514434</v>
      </c>
      <c r="AF11" s="81">
        <f t="shared" si="14"/>
        <v>19324916</v>
      </c>
      <c r="AG11" s="40">
        <f t="shared" si="15"/>
        <v>0.7726451088722782</v>
      </c>
      <c r="AH11" s="40">
        <f t="shared" si="16"/>
        <v>0.2878014579727022</v>
      </c>
      <c r="AI11" s="12">
        <v>61540000</v>
      </c>
      <c r="AJ11" s="12">
        <v>63978100</v>
      </c>
      <c r="AK11" s="12">
        <v>47548580</v>
      </c>
      <c r="AL11" s="12"/>
    </row>
    <row r="12" spans="1:38" s="13" customFormat="1" ht="12.75">
      <c r="A12" s="29" t="s">
        <v>96</v>
      </c>
      <c r="B12" s="63" t="s">
        <v>259</v>
      </c>
      <c r="C12" s="39" t="s">
        <v>260</v>
      </c>
      <c r="D12" s="80">
        <v>152279188</v>
      </c>
      <c r="E12" s="81">
        <v>29100650</v>
      </c>
      <c r="F12" s="82">
        <f t="shared" si="0"/>
        <v>181379838</v>
      </c>
      <c r="G12" s="80">
        <v>163775760</v>
      </c>
      <c r="H12" s="81">
        <v>48862444</v>
      </c>
      <c r="I12" s="83">
        <f t="shared" si="1"/>
        <v>212638204</v>
      </c>
      <c r="J12" s="80">
        <v>89877181</v>
      </c>
      <c r="K12" s="81">
        <v>1497459</v>
      </c>
      <c r="L12" s="81">
        <f t="shared" si="2"/>
        <v>91374640</v>
      </c>
      <c r="M12" s="40">
        <f t="shared" si="3"/>
        <v>0.5037750667745111</v>
      </c>
      <c r="N12" s="108">
        <v>11587493</v>
      </c>
      <c r="O12" s="109">
        <v>3905549</v>
      </c>
      <c r="P12" s="110">
        <f t="shared" si="4"/>
        <v>15493042</v>
      </c>
      <c r="Q12" s="40">
        <f t="shared" si="5"/>
        <v>0.08541766367659893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101464674</v>
      </c>
      <c r="AA12" s="81">
        <f t="shared" si="11"/>
        <v>5403008</v>
      </c>
      <c r="AB12" s="81">
        <f t="shared" si="12"/>
        <v>106867682</v>
      </c>
      <c r="AC12" s="40">
        <f t="shared" si="13"/>
        <v>0.58919273045111</v>
      </c>
      <c r="AD12" s="80">
        <v>12093539</v>
      </c>
      <c r="AE12" s="81">
        <v>5514013</v>
      </c>
      <c r="AF12" s="81">
        <f t="shared" si="14"/>
        <v>17607552</v>
      </c>
      <c r="AG12" s="40">
        <f t="shared" si="15"/>
        <v>0.6493382982475354</v>
      </c>
      <c r="AH12" s="40">
        <f t="shared" si="16"/>
        <v>-0.12009108364410903</v>
      </c>
      <c r="AI12" s="12">
        <v>169761376</v>
      </c>
      <c r="AJ12" s="12">
        <v>183754887</v>
      </c>
      <c r="AK12" s="12">
        <v>110232563</v>
      </c>
      <c r="AL12" s="12"/>
    </row>
    <row r="13" spans="1:38" s="13" customFormat="1" ht="12.75">
      <c r="A13" s="29" t="s">
        <v>96</v>
      </c>
      <c r="B13" s="63" t="s">
        <v>261</v>
      </c>
      <c r="C13" s="39" t="s">
        <v>262</v>
      </c>
      <c r="D13" s="80">
        <v>143161557</v>
      </c>
      <c r="E13" s="81">
        <v>44269000</v>
      </c>
      <c r="F13" s="82">
        <f t="shared" si="0"/>
        <v>187430557</v>
      </c>
      <c r="G13" s="80">
        <v>143161557</v>
      </c>
      <c r="H13" s="81">
        <v>44269000</v>
      </c>
      <c r="I13" s="83">
        <f t="shared" si="1"/>
        <v>187430557</v>
      </c>
      <c r="J13" s="80">
        <v>29698728</v>
      </c>
      <c r="K13" s="81">
        <v>4426828</v>
      </c>
      <c r="L13" s="81">
        <f t="shared" si="2"/>
        <v>34125556</v>
      </c>
      <c r="M13" s="40">
        <f t="shared" si="3"/>
        <v>0.18207039741123962</v>
      </c>
      <c r="N13" s="108">
        <v>37560512</v>
      </c>
      <c r="O13" s="109">
        <v>13531005</v>
      </c>
      <c r="P13" s="110">
        <f t="shared" si="4"/>
        <v>51091517</v>
      </c>
      <c r="Q13" s="40">
        <f t="shared" si="5"/>
        <v>0.27258904747319296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67259240</v>
      </c>
      <c r="AA13" s="81">
        <f t="shared" si="11"/>
        <v>17957833</v>
      </c>
      <c r="AB13" s="81">
        <f t="shared" si="12"/>
        <v>85217073</v>
      </c>
      <c r="AC13" s="40">
        <f t="shared" si="13"/>
        <v>0.4546594448844326</v>
      </c>
      <c r="AD13" s="80">
        <v>17448335</v>
      </c>
      <c r="AE13" s="81">
        <v>8015499</v>
      </c>
      <c r="AF13" s="81">
        <f t="shared" si="14"/>
        <v>25463834</v>
      </c>
      <c r="AG13" s="40">
        <f t="shared" si="15"/>
        <v>0.2900611617891107</v>
      </c>
      <c r="AH13" s="40">
        <f t="shared" si="16"/>
        <v>1.0064345769769</v>
      </c>
      <c r="AI13" s="12">
        <v>172176291</v>
      </c>
      <c r="AJ13" s="12">
        <v>182901639</v>
      </c>
      <c r="AK13" s="12">
        <v>49941655</v>
      </c>
      <c r="AL13" s="12"/>
    </row>
    <row r="14" spans="1:38" s="13" customFormat="1" ht="12.75">
      <c r="A14" s="29" t="s">
        <v>96</v>
      </c>
      <c r="B14" s="63" t="s">
        <v>263</v>
      </c>
      <c r="C14" s="39" t="s">
        <v>264</v>
      </c>
      <c r="D14" s="80">
        <v>141078478</v>
      </c>
      <c r="E14" s="81">
        <v>39853603</v>
      </c>
      <c r="F14" s="82">
        <f t="shared" si="0"/>
        <v>180932081</v>
      </c>
      <c r="G14" s="80">
        <v>141078478</v>
      </c>
      <c r="H14" s="81">
        <v>39853603</v>
      </c>
      <c r="I14" s="83">
        <f t="shared" si="1"/>
        <v>180932081</v>
      </c>
      <c r="J14" s="80">
        <v>34250604</v>
      </c>
      <c r="K14" s="81">
        <v>6409553</v>
      </c>
      <c r="L14" s="81">
        <f t="shared" si="2"/>
        <v>40660157</v>
      </c>
      <c r="M14" s="40">
        <f t="shared" si="3"/>
        <v>0.22472607829011815</v>
      </c>
      <c r="N14" s="108">
        <v>25890199</v>
      </c>
      <c r="O14" s="109">
        <v>5206760</v>
      </c>
      <c r="P14" s="110">
        <f t="shared" si="4"/>
        <v>31096959</v>
      </c>
      <c r="Q14" s="40">
        <f t="shared" si="5"/>
        <v>0.17187089668194333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60140803</v>
      </c>
      <c r="AA14" s="81">
        <f t="shared" si="11"/>
        <v>11616313</v>
      </c>
      <c r="AB14" s="81">
        <f t="shared" si="12"/>
        <v>71757116</v>
      </c>
      <c r="AC14" s="40">
        <f t="shared" si="13"/>
        <v>0.3965969749720615</v>
      </c>
      <c r="AD14" s="80">
        <v>28330862</v>
      </c>
      <c r="AE14" s="81">
        <v>1624749</v>
      </c>
      <c r="AF14" s="81">
        <f t="shared" si="14"/>
        <v>29955611</v>
      </c>
      <c r="AG14" s="40">
        <f t="shared" si="15"/>
        <v>0.3341799786529577</v>
      </c>
      <c r="AH14" s="40">
        <f t="shared" si="16"/>
        <v>0.03810130930061817</v>
      </c>
      <c r="AI14" s="12">
        <v>129254440</v>
      </c>
      <c r="AJ14" s="12">
        <v>151930626</v>
      </c>
      <c r="AK14" s="12">
        <v>43194246</v>
      </c>
      <c r="AL14" s="12"/>
    </row>
    <row r="15" spans="1:38" s="13" customFormat="1" ht="12.75">
      <c r="A15" s="29" t="s">
        <v>96</v>
      </c>
      <c r="B15" s="63" t="s">
        <v>265</v>
      </c>
      <c r="C15" s="39" t="s">
        <v>266</v>
      </c>
      <c r="D15" s="80">
        <v>49346000</v>
      </c>
      <c r="E15" s="81">
        <v>17325000</v>
      </c>
      <c r="F15" s="82">
        <f t="shared" si="0"/>
        <v>66671000</v>
      </c>
      <c r="G15" s="80">
        <v>49346000</v>
      </c>
      <c r="H15" s="81">
        <v>17325000</v>
      </c>
      <c r="I15" s="83">
        <f t="shared" si="1"/>
        <v>66671000</v>
      </c>
      <c r="J15" s="80">
        <v>16501912</v>
      </c>
      <c r="K15" s="81">
        <v>2186825</v>
      </c>
      <c r="L15" s="81">
        <f t="shared" si="2"/>
        <v>18688737</v>
      </c>
      <c r="M15" s="40">
        <f t="shared" si="3"/>
        <v>0.28031283466574675</v>
      </c>
      <c r="N15" s="108">
        <v>14984614</v>
      </c>
      <c r="O15" s="109">
        <v>3078980</v>
      </c>
      <c r="P15" s="110">
        <f t="shared" si="4"/>
        <v>18063594</v>
      </c>
      <c r="Q15" s="40">
        <f t="shared" si="5"/>
        <v>0.27093629914055584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31486526</v>
      </c>
      <c r="AA15" s="81">
        <f t="shared" si="11"/>
        <v>5265805</v>
      </c>
      <c r="AB15" s="81">
        <f t="shared" si="12"/>
        <v>36752331</v>
      </c>
      <c r="AC15" s="40">
        <f t="shared" si="13"/>
        <v>0.5512491338063026</v>
      </c>
      <c r="AD15" s="80">
        <v>5843105</v>
      </c>
      <c r="AE15" s="81">
        <v>4074809</v>
      </c>
      <c r="AF15" s="81">
        <f t="shared" si="14"/>
        <v>9917914</v>
      </c>
      <c r="AG15" s="40">
        <f t="shared" si="15"/>
        <v>0.5207359135354328</v>
      </c>
      <c r="AH15" s="40">
        <f t="shared" si="16"/>
        <v>0.8213098036542765</v>
      </c>
      <c r="AI15" s="12">
        <v>61158000</v>
      </c>
      <c r="AJ15" s="12">
        <v>59302000</v>
      </c>
      <c r="AK15" s="12">
        <v>31847167</v>
      </c>
      <c r="AL15" s="12"/>
    </row>
    <row r="16" spans="1:38" s="13" customFormat="1" ht="12.75">
      <c r="A16" s="29" t="s">
        <v>96</v>
      </c>
      <c r="B16" s="63" t="s">
        <v>267</v>
      </c>
      <c r="C16" s="39" t="s">
        <v>268</v>
      </c>
      <c r="D16" s="80">
        <v>593003847</v>
      </c>
      <c r="E16" s="81">
        <v>139521500</v>
      </c>
      <c r="F16" s="82">
        <f t="shared" si="0"/>
        <v>732525347</v>
      </c>
      <c r="G16" s="80">
        <v>593003847</v>
      </c>
      <c r="H16" s="81">
        <v>139521500</v>
      </c>
      <c r="I16" s="83">
        <f t="shared" si="1"/>
        <v>732525347</v>
      </c>
      <c r="J16" s="80">
        <v>188564282</v>
      </c>
      <c r="K16" s="81">
        <v>5989692</v>
      </c>
      <c r="L16" s="81">
        <f t="shared" si="2"/>
        <v>194553974</v>
      </c>
      <c r="M16" s="40">
        <f t="shared" si="3"/>
        <v>0.26559350443883</v>
      </c>
      <c r="N16" s="108">
        <v>160170006</v>
      </c>
      <c r="O16" s="109">
        <v>15002223</v>
      </c>
      <c r="P16" s="110">
        <f t="shared" si="4"/>
        <v>175172229</v>
      </c>
      <c r="Q16" s="40">
        <f t="shared" si="5"/>
        <v>0.2391346998672525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348734288</v>
      </c>
      <c r="AA16" s="81">
        <f t="shared" si="11"/>
        <v>20991915</v>
      </c>
      <c r="AB16" s="81">
        <f t="shared" si="12"/>
        <v>369726203</v>
      </c>
      <c r="AC16" s="40">
        <f t="shared" si="13"/>
        <v>0.5047282043060826</v>
      </c>
      <c r="AD16" s="80">
        <v>131949565</v>
      </c>
      <c r="AE16" s="81">
        <v>7385721</v>
      </c>
      <c r="AF16" s="81">
        <f t="shared" si="14"/>
        <v>139335286</v>
      </c>
      <c r="AG16" s="40">
        <f t="shared" si="15"/>
        <v>0.46153265674850585</v>
      </c>
      <c r="AH16" s="40">
        <f t="shared" si="16"/>
        <v>0.25719933570883113</v>
      </c>
      <c r="AI16" s="12">
        <v>717192849</v>
      </c>
      <c r="AJ16" s="12">
        <v>694970956</v>
      </c>
      <c r="AK16" s="12">
        <v>331007921</v>
      </c>
      <c r="AL16" s="12"/>
    </row>
    <row r="17" spans="1:38" s="13" customFormat="1" ht="12.75">
      <c r="A17" s="29" t="s">
        <v>115</v>
      </c>
      <c r="B17" s="63" t="s">
        <v>269</v>
      </c>
      <c r="C17" s="39" t="s">
        <v>270</v>
      </c>
      <c r="D17" s="80">
        <v>1037223412</v>
      </c>
      <c r="E17" s="81">
        <v>375044912</v>
      </c>
      <c r="F17" s="82">
        <f t="shared" si="0"/>
        <v>1412268324</v>
      </c>
      <c r="G17" s="80">
        <v>1037223412</v>
      </c>
      <c r="H17" s="81">
        <v>375044912</v>
      </c>
      <c r="I17" s="83">
        <f t="shared" si="1"/>
        <v>1412268324</v>
      </c>
      <c r="J17" s="80">
        <v>151109395</v>
      </c>
      <c r="K17" s="81">
        <v>49682206</v>
      </c>
      <c r="L17" s="81">
        <f t="shared" si="2"/>
        <v>200791601</v>
      </c>
      <c r="M17" s="40">
        <f t="shared" si="3"/>
        <v>0.14217666543089583</v>
      </c>
      <c r="N17" s="108">
        <v>181883817</v>
      </c>
      <c r="O17" s="109">
        <v>81512739</v>
      </c>
      <c r="P17" s="110">
        <f t="shared" si="4"/>
        <v>263396556</v>
      </c>
      <c r="Q17" s="40">
        <f t="shared" si="5"/>
        <v>0.18650602829777835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332993212</v>
      </c>
      <c r="AA17" s="81">
        <f t="shared" si="11"/>
        <v>131194945</v>
      </c>
      <c r="AB17" s="81">
        <f t="shared" si="12"/>
        <v>464188157</v>
      </c>
      <c r="AC17" s="40">
        <f t="shared" si="13"/>
        <v>0.3286826937286742</v>
      </c>
      <c r="AD17" s="80">
        <v>201625678</v>
      </c>
      <c r="AE17" s="81">
        <v>52722251</v>
      </c>
      <c r="AF17" s="81">
        <f t="shared" si="14"/>
        <v>254347929</v>
      </c>
      <c r="AG17" s="40">
        <f t="shared" si="15"/>
        <v>0.3858917874690968</v>
      </c>
      <c r="AH17" s="40">
        <f t="shared" si="16"/>
        <v>0.03557578406702899</v>
      </c>
      <c r="AI17" s="12">
        <v>1296403280</v>
      </c>
      <c r="AJ17" s="12">
        <v>1003652772</v>
      </c>
      <c r="AK17" s="12">
        <v>500271379</v>
      </c>
      <c r="AL17" s="12"/>
    </row>
    <row r="18" spans="1:38" s="59" customFormat="1" ht="12.75">
      <c r="A18" s="64"/>
      <c r="B18" s="65" t="s">
        <v>271</v>
      </c>
      <c r="C18" s="32"/>
      <c r="D18" s="84">
        <f>SUM(D11:D17)</f>
        <v>2185233989</v>
      </c>
      <c r="E18" s="85">
        <f>SUM(E11:E17)</f>
        <v>668728251</v>
      </c>
      <c r="F18" s="93">
        <f t="shared" si="0"/>
        <v>2853962240</v>
      </c>
      <c r="G18" s="84">
        <f>SUM(G11:G17)</f>
        <v>2196730561</v>
      </c>
      <c r="H18" s="85">
        <f>SUM(H11:H17)</f>
        <v>688490045</v>
      </c>
      <c r="I18" s="86">
        <f t="shared" si="1"/>
        <v>2885220606</v>
      </c>
      <c r="J18" s="84">
        <f>SUM(J11:J17)</f>
        <v>534895634</v>
      </c>
      <c r="K18" s="85">
        <f>SUM(K11:K17)</f>
        <v>75547374</v>
      </c>
      <c r="L18" s="85">
        <f t="shared" si="2"/>
        <v>610443008</v>
      </c>
      <c r="M18" s="44">
        <f t="shared" si="3"/>
        <v>0.21389316209032955</v>
      </c>
      <c r="N18" s="114">
        <f>SUM(N11:N17)</f>
        <v>450015119</v>
      </c>
      <c r="O18" s="115">
        <f>SUM(O11:O17)</f>
        <v>129185433</v>
      </c>
      <c r="P18" s="116">
        <f t="shared" si="4"/>
        <v>579200552</v>
      </c>
      <c r="Q18" s="44">
        <f t="shared" si="5"/>
        <v>0.2029461160635398</v>
      </c>
      <c r="R18" s="114">
        <f>SUM(R11:R17)</f>
        <v>0</v>
      </c>
      <c r="S18" s="116">
        <f>SUM(S11:S17)</f>
        <v>0</v>
      </c>
      <c r="T18" s="116">
        <f t="shared" si="6"/>
        <v>0</v>
      </c>
      <c r="U18" s="44">
        <f t="shared" si="7"/>
        <v>0</v>
      </c>
      <c r="V18" s="114">
        <f>SUM(V11:V17)</f>
        <v>0</v>
      </c>
      <c r="W18" s="116">
        <f>SUM(W11:W17)</f>
        <v>0</v>
      </c>
      <c r="X18" s="116">
        <f t="shared" si="8"/>
        <v>0</v>
      </c>
      <c r="Y18" s="44">
        <f t="shared" si="9"/>
        <v>0</v>
      </c>
      <c r="Z18" s="84">
        <f t="shared" si="10"/>
        <v>984910753</v>
      </c>
      <c r="AA18" s="85">
        <f t="shared" si="11"/>
        <v>204732807</v>
      </c>
      <c r="AB18" s="85">
        <f t="shared" si="12"/>
        <v>1189643560</v>
      </c>
      <c r="AC18" s="44">
        <f t="shared" si="13"/>
        <v>0.41683927815386934</v>
      </c>
      <c r="AD18" s="84">
        <f>SUM(AD11:AD17)</f>
        <v>412101566</v>
      </c>
      <c r="AE18" s="85">
        <f>SUM(AE11:AE17)</f>
        <v>83851476</v>
      </c>
      <c r="AF18" s="85">
        <f t="shared" si="14"/>
        <v>495953042</v>
      </c>
      <c r="AG18" s="44">
        <f t="shared" si="15"/>
        <v>0.4272480888370833</v>
      </c>
      <c r="AH18" s="44">
        <f t="shared" si="16"/>
        <v>0.16785361304427693</v>
      </c>
      <c r="AI18" s="66">
        <f>SUM(AI11:AI17)</f>
        <v>2607486236</v>
      </c>
      <c r="AJ18" s="66">
        <f>SUM(AJ11:AJ17)</f>
        <v>2340490980</v>
      </c>
      <c r="AK18" s="66">
        <f>SUM(AK11:AK17)</f>
        <v>1114043511</v>
      </c>
      <c r="AL18" s="66"/>
    </row>
    <row r="19" spans="1:38" s="13" customFormat="1" ht="12.75">
      <c r="A19" s="29" t="s">
        <v>96</v>
      </c>
      <c r="B19" s="63" t="s">
        <v>272</v>
      </c>
      <c r="C19" s="39" t="s">
        <v>273</v>
      </c>
      <c r="D19" s="80">
        <v>122973000</v>
      </c>
      <c r="E19" s="81">
        <v>33318000</v>
      </c>
      <c r="F19" s="82">
        <f t="shared" si="0"/>
        <v>156291000</v>
      </c>
      <c r="G19" s="80">
        <v>122973000</v>
      </c>
      <c r="H19" s="81">
        <v>33318000</v>
      </c>
      <c r="I19" s="83">
        <f t="shared" si="1"/>
        <v>156291000</v>
      </c>
      <c r="J19" s="80">
        <v>36546993</v>
      </c>
      <c r="K19" s="81">
        <v>6136652</v>
      </c>
      <c r="L19" s="81">
        <f t="shared" si="2"/>
        <v>42683645</v>
      </c>
      <c r="M19" s="40">
        <f t="shared" si="3"/>
        <v>0.273103665598147</v>
      </c>
      <c r="N19" s="108">
        <v>30838543</v>
      </c>
      <c r="O19" s="109">
        <v>4012878</v>
      </c>
      <c r="P19" s="110">
        <f t="shared" si="4"/>
        <v>34851421</v>
      </c>
      <c r="Q19" s="40">
        <f t="shared" si="5"/>
        <v>0.22299058167136943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67385536</v>
      </c>
      <c r="AA19" s="81">
        <f t="shared" si="11"/>
        <v>10149530</v>
      </c>
      <c r="AB19" s="81">
        <f t="shared" si="12"/>
        <v>77535066</v>
      </c>
      <c r="AC19" s="40">
        <f t="shared" si="13"/>
        <v>0.49609424726951645</v>
      </c>
      <c r="AD19" s="80">
        <v>34180739</v>
      </c>
      <c r="AE19" s="81">
        <v>5713166</v>
      </c>
      <c r="AF19" s="81">
        <f t="shared" si="14"/>
        <v>39893905</v>
      </c>
      <c r="AG19" s="40">
        <f t="shared" si="15"/>
        <v>0.7628998911386893</v>
      </c>
      <c r="AH19" s="40">
        <f t="shared" si="16"/>
        <v>-0.12639735317963985</v>
      </c>
      <c r="AI19" s="12">
        <v>114825000</v>
      </c>
      <c r="AJ19" s="12">
        <v>122904500</v>
      </c>
      <c r="AK19" s="12">
        <v>87599980</v>
      </c>
      <c r="AL19" s="12"/>
    </row>
    <row r="20" spans="1:38" s="13" customFormat="1" ht="12.75">
      <c r="A20" s="29" t="s">
        <v>96</v>
      </c>
      <c r="B20" s="63" t="s">
        <v>274</v>
      </c>
      <c r="C20" s="39" t="s">
        <v>275</v>
      </c>
      <c r="D20" s="80">
        <v>289781615</v>
      </c>
      <c r="E20" s="81">
        <v>32262000</v>
      </c>
      <c r="F20" s="83">
        <f t="shared" si="0"/>
        <v>322043615</v>
      </c>
      <c r="G20" s="80">
        <v>289781615</v>
      </c>
      <c r="H20" s="81">
        <v>32262000</v>
      </c>
      <c r="I20" s="83">
        <f t="shared" si="1"/>
        <v>322043615</v>
      </c>
      <c r="J20" s="80">
        <v>75152118</v>
      </c>
      <c r="K20" s="81">
        <v>5272723</v>
      </c>
      <c r="L20" s="81">
        <f t="shared" si="2"/>
        <v>80424841</v>
      </c>
      <c r="M20" s="40">
        <f t="shared" si="3"/>
        <v>0.2497327605765449</v>
      </c>
      <c r="N20" s="108">
        <v>54238393</v>
      </c>
      <c r="O20" s="109">
        <v>8340229</v>
      </c>
      <c r="P20" s="110">
        <f t="shared" si="4"/>
        <v>62578622</v>
      </c>
      <c r="Q20" s="40">
        <f t="shared" si="5"/>
        <v>0.1943172262552077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129390511</v>
      </c>
      <c r="AA20" s="81">
        <f t="shared" si="11"/>
        <v>13612952</v>
      </c>
      <c r="AB20" s="81">
        <f t="shared" si="12"/>
        <v>143003463</v>
      </c>
      <c r="AC20" s="40">
        <f t="shared" si="13"/>
        <v>0.44404998683175256</v>
      </c>
      <c r="AD20" s="80">
        <v>37717240</v>
      </c>
      <c r="AE20" s="81">
        <v>2843472</v>
      </c>
      <c r="AF20" s="81">
        <f t="shared" si="14"/>
        <v>40560712</v>
      </c>
      <c r="AG20" s="40">
        <f t="shared" si="15"/>
        <v>0.4112117959558465</v>
      </c>
      <c r="AH20" s="40">
        <f t="shared" si="16"/>
        <v>0.5428383505693883</v>
      </c>
      <c r="AI20" s="12">
        <v>256017235</v>
      </c>
      <c r="AJ20" s="12">
        <v>273792039</v>
      </c>
      <c r="AK20" s="12">
        <v>105277307</v>
      </c>
      <c r="AL20" s="12"/>
    </row>
    <row r="21" spans="1:38" s="13" customFormat="1" ht="12.75">
      <c r="A21" s="29" t="s">
        <v>96</v>
      </c>
      <c r="B21" s="63" t="s">
        <v>276</v>
      </c>
      <c r="C21" s="39" t="s">
        <v>277</v>
      </c>
      <c r="D21" s="80">
        <v>95239260</v>
      </c>
      <c r="E21" s="81">
        <v>14071000</v>
      </c>
      <c r="F21" s="82">
        <f t="shared" si="0"/>
        <v>109310260</v>
      </c>
      <c r="G21" s="80">
        <v>95239260</v>
      </c>
      <c r="H21" s="81">
        <v>14071000</v>
      </c>
      <c r="I21" s="83">
        <f t="shared" si="1"/>
        <v>109310260</v>
      </c>
      <c r="J21" s="80">
        <v>27848451</v>
      </c>
      <c r="K21" s="81">
        <v>16060</v>
      </c>
      <c r="L21" s="81">
        <f t="shared" si="2"/>
        <v>27864511</v>
      </c>
      <c r="M21" s="40">
        <f t="shared" si="3"/>
        <v>0.2549121281021562</v>
      </c>
      <c r="N21" s="108">
        <v>11255575</v>
      </c>
      <c r="O21" s="109">
        <v>3959126</v>
      </c>
      <c r="P21" s="110">
        <f t="shared" si="4"/>
        <v>15214701</v>
      </c>
      <c r="Q21" s="40">
        <f t="shared" si="5"/>
        <v>0.13918822441736028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39104026</v>
      </c>
      <c r="AA21" s="81">
        <f t="shared" si="11"/>
        <v>3975186</v>
      </c>
      <c r="AB21" s="81">
        <f t="shared" si="12"/>
        <v>43079212</v>
      </c>
      <c r="AC21" s="40">
        <f t="shared" si="13"/>
        <v>0.3941003525195165</v>
      </c>
      <c r="AD21" s="80">
        <v>12648470</v>
      </c>
      <c r="AE21" s="81">
        <v>3269615</v>
      </c>
      <c r="AF21" s="81">
        <f t="shared" si="14"/>
        <v>15918085</v>
      </c>
      <c r="AG21" s="40">
        <f t="shared" si="15"/>
        <v>0.36276055664255147</v>
      </c>
      <c r="AH21" s="40">
        <f t="shared" si="16"/>
        <v>-0.04418772735539478</v>
      </c>
      <c r="AI21" s="12">
        <v>124102478</v>
      </c>
      <c r="AJ21" s="12">
        <v>124042000</v>
      </c>
      <c r="AK21" s="12">
        <v>45019484</v>
      </c>
      <c r="AL21" s="12"/>
    </row>
    <row r="22" spans="1:38" s="13" customFormat="1" ht="12.75">
      <c r="A22" s="29" t="s">
        <v>96</v>
      </c>
      <c r="B22" s="63" t="s">
        <v>278</v>
      </c>
      <c r="C22" s="39" t="s">
        <v>279</v>
      </c>
      <c r="D22" s="80">
        <v>62912000</v>
      </c>
      <c r="E22" s="81">
        <v>0</v>
      </c>
      <c r="F22" s="82">
        <f t="shared" si="0"/>
        <v>62912000</v>
      </c>
      <c r="G22" s="80">
        <v>62912000</v>
      </c>
      <c r="H22" s="81">
        <v>0</v>
      </c>
      <c r="I22" s="83">
        <f t="shared" si="1"/>
        <v>62912000</v>
      </c>
      <c r="J22" s="80">
        <v>19385750</v>
      </c>
      <c r="K22" s="81">
        <v>8280415</v>
      </c>
      <c r="L22" s="81">
        <f t="shared" si="2"/>
        <v>27666165</v>
      </c>
      <c r="M22" s="40">
        <f t="shared" si="3"/>
        <v>0.4397597437690743</v>
      </c>
      <c r="N22" s="108">
        <v>17899624</v>
      </c>
      <c r="O22" s="109">
        <v>8234057</v>
      </c>
      <c r="P22" s="110">
        <f t="shared" si="4"/>
        <v>26133681</v>
      </c>
      <c r="Q22" s="40">
        <f t="shared" si="5"/>
        <v>0.4154005754069176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37285374</v>
      </c>
      <c r="AA22" s="81">
        <f t="shared" si="11"/>
        <v>16514472</v>
      </c>
      <c r="AB22" s="81">
        <f t="shared" si="12"/>
        <v>53799846</v>
      </c>
      <c r="AC22" s="40">
        <f t="shared" si="13"/>
        <v>0.8551603191759919</v>
      </c>
      <c r="AD22" s="80">
        <v>9395122</v>
      </c>
      <c r="AE22" s="81">
        <v>1654223</v>
      </c>
      <c r="AF22" s="81">
        <f t="shared" si="14"/>
        <v>11049345</v>
      </c>
      <c r="AG22" s="40">
        <f t="shared" si="15"/>
        <v>0.34708809735369156</v>
      </c>
      <c r="AH22" s="40">
        <f t="shared" si="16"/>
        <v>1.3651792029301286</v>
      </c>
      <c r="AI22" s="12">
        <v>54226521</v>
      </c>
      <c r="AJ22" s="12">
        <v>72390</v>
      </c>
      <c r="AK22" s="12">
        <v>18821380</v>
      </c>
      <c r="AL22" s="12"/>
    </row>
    <row r="23" spans="1:38" s="13" customFormat="1" ht="12.75">
      <c r="A23" s="29" t="s">
        <v>96</v>
      </c>
      <c r="B23" s="63" t="s">
        <v>76</v>
      </c>
      <c r="C23" s="39" t="s">
        <v>77</v>
      </c>
      <c r="D23" s="80">
        <v>3674642363</v>
      </c>
      <c r="E23" s="81">
        <v>443157508</v>
      </c>
      <c r="F23" s="82">
        <f t="shared" si="0"/>
        <v>4117799871</v>
      </c>
      <c r="G23" s="80">
        <v>3674642363</v>
      </c>
      <c r="H23" s="81">
        <v>443157508</v>
      </c>
      <c r="I23" s="83">
        <f t="shared" si="1"/>
        <v>4117799871</v>
      </c>
      <c r="J23" s="80">
        <v>930415074</v>
      </c>
      <c r="K23" s="81">
        <v>29279690</v>
      </c>
      <c r="L23" s="81">
        <f t="shared" si="2"/>
        <v>959694764</v>
      </c>
      <c r="M23" s="40">
        <f t="shared" si="3"/>
        <v>0.23306007918421248</v>
      </c>
      <c r="N23" s="108">
        <v>859980501</v>
      </c>
      <c r="O23" s="109">
        <v>48785596</v>
      </c>
      <c r="P23" s="110">
        <f t="shared" si="4"/>
        <v>908766097</v>
      </c>
      <c r="Q23" s="40">
        <f t="shared" si="5"/>
        <v>0.22069214761991526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1790395575</v>
      </c>
      <c r="AA23" s="81">
        <f t="shared" si="11"/>
        <v>78065286</v>
      </c>
      <c r="AB23" s="81">
        <f t="shared" si="12"/>
        <v>1868460861</v>
      </c>
      <c r="AC23" s="40">
        <f t="shared" si="13"/>
        <v>0.45375222680412775</v>
      </c>
      <c r="AD23" s="80">
        <v>847479781</v>
      </c>
      <c r="AE23" s="81">
        <v>36709583</v>
      </c>
      <c r="AF23" s="81">
        <f t="shared" si="14"/>
        <v>884189364</v>
      </c>
      <c r="AG23" s="40">
        <f t="shared" si="15"/>
        <v>0.5032252441268308</v>
      </c>
      <c r="AH23" s="40">
        <f t="shared" si="16"/>
        <v>0.027795779954665978</v>
      </c>
      <c r="AI23" s="12">
        <v>3447818076</v>
      </c>
      <c r="AJ23" s="12">
        <v>3457291863</v>
      </c>
      <c r="AK23" s="12">
        <v>1735029093</v>
      </c>
      <c r="AL23" s="12"/>
    </row>
    <row r="24" spans="1:38" s="13" customFormat="1" ht="12.75">
      <c r="A24" s="29" t="s">
        <v>96</v>
      </c>
      <c r="B24" s="63" t="s">
        <v>280</v>
      </c>
      <c r="C24" s="39" t="s">
        <v>281</v>
      </c>
      <c r="D24" s="80">
        <v>46476000</v>
      </c>
      <c r="E24" s="81">
        <v>17927000</v>
      </c>
      <c r="F24" s="82">
        <f t="shared" si="0"/>
        <v>64403000</v>
      </c>
      <c r="G24" s="80">
        <v>46476000</v>
      </c>
      <c r="H24" s="81">
        <v>17927000</v>
      </c>
      <c r="I24" s="83">
        <f t="shared" si="1"/>
        <v>64403000</v>
      </c>
      <c r="J24" s="80">
        <v>55426477</v>
      </c>
      <c r="K24" s="81">
        <v>2664062</v>
      </c>
      <c r="L24" s="81">
        <f t="shared" si="2"/>
        <v>58090539</v>
      </c>
      <c r="M24" s="40">
        <f t="shared" si="3"/>
        <v>0.9019849851714983</v>
      </c>
      <c r="N24" s="108">
        <v>31687138</v>
      </c>
      <c r="O24" s="109">
        <v>1523799</v>
      </c>
      <c r="P24" s="110">
        <f t="shared" si="4"/>
        <v>33210937</v>
      </c>
      <c r="Q24" s="40">
        <f t="shared" si="5"/>
        <v>0.51567375743366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87113615</v>
      </c>
      <c r="AA24" s="81">
        <f t="shared" si="11"/>
        <v>4187861</v>
      </c>
      <c r="AB24" s="81">
        <f t="shared" si="12"/>
        <v>91301476</v>
      </c>
      <c r="AC24" s="40">
        <f t="shared" si="13"/>
        <v>1.4176587426051581</v>
      </c>
      <c r="AD24" s="80">
        <v>15578004</v>
      </c>
      <c r="AE24" s="81">
        <v>1337243</v>
      </c>
      <c r="AF24" s="81">
        <f t="shared" si="14"/>
        <v>16915247</v>
      </c>
      <c r="AG24" s="40">
        <f t="shared" si="15"/>
        <v>0.41627601827883143</v>
      </c>
      <c r="AH24" s="40">
        <f t="shared" si="16"/>
        <v>0.9633728670944031</v>
      </c>
      <c r="AI24" s="12">
        <v>75716000</v>
      </c>
      <c r="AJ24" s="12">
        <v>75716000</v>
      </c>
      <c r="AK24" s="12">
        <v>31518755</v>
      </c>
      <c r="AL24" s="12"/>
    </row>
    <row r="25" spans="1:38" s="13" customFormat="1" ht="12.75">
      <c r="A25" s="29" t="s">
        <v>96</v>
      </c>
      <c r="B25" s="63" t="s">
        <v>282</v>
      </c>
      <c r="C25" s="39" t="s">
        <v>283</v>
      </c>
      <c r="D25" s="80">
        <v>68151258</v>
      </c>
      <c r="E25" s="81">
        <v>19315250</v>
      </c>
      <c r="F25" s="82">
        <f t="shared" si="0"/>
        <v>87466508</v>
      </c>
      <c r="G25" s="80">
        <v>68151258</v>
      </c>
      <c r="H25" s="81">
        <v>19315250</v>
      </c>
      <c r="I25" s="83">
        <f t="shared" si="1"/>
        <v>87466508</v>
      </c>
      <c r="J25" s="80">
        <v>21010188</v>
      </c>
      <c r="K25" s="81">
        <v>3211818</v>
      </c>
      <c r="L25" s="81">
        <f t="shared" si="2"/>
        <v>24222006</v>
      </c>
      <c r="M25" s="40">
        <f t="shared" si="3"/>
        <v>0.27692892461192115</v>
      </c>
      <c r="N25" s="108">
        <v>20467179</v>
      </c>
      <c r="O25" s="109">
        <v>4571396</v>
      </c>
      <c r="P25" s="110">
        <f t="shared" si="4"/>
        <v>25038575</v>
      </c>
      <c r="Q25" s="40">
        <f t="shared" si="5"/>
        <v>0.28626471517532176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41477367</v>
      </c>
      <c r="AA25" s="81">
        <f t="shared" si="11"/>
        <v>7783214</v>
      </c>
      <c r="AB25" s="81">
        <f t="shared" si="12"/>
        <v>49260581</v>
      </c>
      <c r="AC25" s="40">
        <f t="shared" si="13"/>
        <v>0.5631936397872429</v>
      </c>
      <c r="AD25" s="80">
        <v>23994655</v>
      </c>
      <c r="AE25" s="81">
        <v>6328982</v>
      </c>
      <c r="AF25" s="81">
        <f t="shared" si="14"/>
        <v>30323637</v>
      </c>
      <c r="AG25" s="40">
        <f t="shared" si="15"/>
        <v>0.6231777025753173</v>
      </c>
      <c r="AH25" s="40">
        <f t="shared" si="16"/>
        <v>-0.17428852614216428</v>
      </c>
      <c r="AI25" s="12">
        <v>82570289</v>
      </c>
      <c r="AJ25" s="12">
        <v>112169525</v>
      </c>
      <c r="AK25" s="12">
        <v>51455963</v>
      </c>
      <c r="AL25" s="12"/>
    </row>
    <row r="26" spans="1:38" s="13" customFormat="1" ht="12.75">
      <c r="A26" s="29" t="s">
        <v>115</v>
      </c>
      <c r="B26" s="63" t="s">
        <v>284</v>
      </c>
      <c r="C26" s="39" t="s">
        <v>285</v>
      </c>
      <c r="D26" s="80">
        <v>595544040</v>
      </c>
      <c r="E26" s="81">
        <v>334505000</v>
      </c>
      <c r="F26" s="82">
        <f t="shared" si="0"/>
        <v>930049040</v>
      </c>
      <c r="G26" s="80">
        <v>595544040</v>
      </c>
      <c r="H26" s="81">
        <v>334505000</v>
      </c>
      <c r="I26" s="83">
        <f t="shared" si="1"/>
        <v>930049040</v>
      </c>
      <c r="J26" s="80">
        <v>214036703</v>
      </c>
      <c r="K26" s="81">
        <v>19555743</v>
      </c>
      <c r="L26" s="81">
        <f t="shared" si="2"/>
        <v>233592446</v>
      </c>
      <c r="M26" s="40">
        <f t="shared" si="3"/>
        <v>0.2511614290790516</v>
      </c>
      <c r="N26" s="108">
        <v>208172890</v>
      </c>
      <c r="O26" s="109">
        <v>50366073</v>
      </c>
      <c r="P26" s="110">
        <f t="shared" si="4"/>
        <v>258538963</v>
      </c>
      <c r="Q26" s="40">
        <f t="shared" si="5"/>
        <v>0.2779842265091742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422209593</v>
      </c>
      <c r="AA26" s="81">
        <f t="shared" si="11"/>
        <v>69921816</v>
      </c>
      <c r="AB26" s="81">
        <f t="shared" si="12"/>
        <v>492131409</v>
      </c>
      <c r="AC26" s="40">
        <f t="shared" si="13"/>
        <v>0.5291456555882258</v>
      </c>
      <c r="AD26" s="80">
        <v>206118035</v>
      </c>
      <c r="AE26" s="81">
        <v>50311878</v>
      </c>
      <c r="AF26" s="81">
        <f t="shared" si="14"/>
        <v>256429913</v>
      </c>
      <c r="AG26" s="40">
        <f t="shared" si="15"/>
        <v>0.45575928096168195</v>
      </c>
      <c r="AH26" s="40">
        <f t="shared" si="16"/>
        <v>0.008224664491462752</v>
      </c>
      <c r="AI26" s="12">
        <v>1007142209</v>
      </c>
      <c r="AJ26" s="12">
        <v>793612747</v>
      </c>
      <c r="AK26" s="12">
        <v>459014409</v>
      </c>
      <c r="AL26" s="12"/>
    </row>
    <row r="27" spans="1:38" s="59" customFormat="1" ht="12.75">
      <c r="A27" s="64"/>
      <c r="B27" s="65" t="s">
        <v>286</v>
      </c>
      <c r="C27" s="32"/>
      <c r="D27" s="84">
        <f>SUM(D19:D26)</f>
        <v>4955719536</v>
      </c>
      <c r="E27" s="85">
        <f>SUM(E19:E26)</f>
        <v>894555758</v>
      </c>
      <c r="F27" s="93">
        <f t="shared" si="0"/>
        <v>5850275294</v>
      </c>
      <c r="G27" s="84">
        <f>SUM(G19:G26)</f>
        <v>4955719536</v>
      </c>
      <c r="H27" s="85">
        <f>SUM(H19:H26)</f>
        <v>894555758</v>
      </c>
      <c r="I27" s="86">
        <f t="shared" si="1"/>
        <v>5850275294</v>
      </c>
      <c r="J27" s="84">
        <f>SUM(J19:J26)</f>
        <v>1379821754</v>
      </c>
      <c r="K27" s="85">
        <f>SUM(K19:K26)</f>
        <v>74417163</v>
      </c>
      <c r="L27" s="85">
        <f t="shared" si="2"/>
        <v>1454238917</v>
      </c>
      <c r="M27" s="44">
        <f t="shared" si="3"/>
        <v>0.24857615136358743</v>
      </c>
      <c r="N27" s="114">
        <f>SUM(N19:N26)</f>
        <v>1234539843</v>
      </c>
      <c r="O27" s="115">
        <f>SUM(O19:O26)</f>
        <v>129793154</v>
      </c>
      <c r="P27" s="116">
        <f t="shared" si="4"/>
        <v>1364332997</v>
      </c>
      <c r="Q27" s="44">
        <f t="shared" si="5"/>
        <v>0.23320834122101058</v>
      </c>
      <c r="R27" s="114">
        <f>SUM(R19:R26)</f>
        <v>0</v>
      </c>
      <c r="S27" s="116">
        <f>SUM(S19:S26)</f>
        <v>0</v>
      </c>
      <c r="T27" s="116">
        <f t="shared" si="6"/>
        <v>0</v>
      </c>
      <c r="U27" s="44">
        <f t="shared" si="7"/>
        <v>0</v>
      </c>
      <c r="V27" s="114">
        <f>SUM(V19:V26)</f>
        <v>0</v>
      </c>
      <c r="W27" s="116">
        <f>SUM(W19:W26)</f>
        <v>0</v>
      </c>
      <c r="X27" s="116">
        <f t="shared" si="8"/>
        <v>0</v>
      </c>
      <c r="Y27" s="44">
        <f t="shared" si="9"/>
        <v>0</v>
      </c>
      <c r="Z27" s="84">
        <f t="shared" si="10"/>
        <v>2614361597</v>
      </c>
      <c r="AA27" s="85">
        <f t="shared" si="11"/>
        <v>204210317</v>
      </c>
      <c r="AB27" s="85">
        <f t="shared" si="12"/>
        <v>2818571914</v>
      </c>
      <c r="AC27" s="44">
        <f t="shared" si="13"/>
        <v>0.48178449258459805</v>
      </c>
      <c r="AD27" s="84">
        <f>SUM(AD19:AD26)</f>
        <v>1187112046</v>
      </c>
      <c r="AE27" s="85">
        <f>SUM(AE19:AE26)</f>
        <v>108168162</v>
      </c>
      <c r="AF27" s="85">
        <f t="shared" si="14"/>
        <v>1295280208</v>
      </c>
      <c r="AG27" s="44">
        <f t="shared" si="15"/>
        <v>0.4908042055553052</v>
      </c>
      <c r="AH27" s="44">
        <f t="shared" si="16"/>
        <v>0.05331108170534171</v>
      </c>
      <c r="AI27" s="66">
        <f>SUM(AI19:AI26)</f>
        <v>5162417808</v>
      </c>
      <c r="AJ27" s="66">
        <f>SUM(AJ19:AJ26)</f>
        <v>4959601064</v>
      </c>
      <c r="AK27" s="66">
        <f>SUM(AK19:AK26)</f>
        <v>2533736371</v>
      </c>
      <c r="AL27" s="66"/>
    </row>
    <row r="28" spans="1:38" s="13" customFormat="1" ht="12.75">
      <c r="A28" s="29" t="s">
        <v>96</v>
      </c>
      <c r="B28" s="63" t="s">
        <v>287</v>
      </c>
      <c r="C28" s="39" t="s">
        <v>288</v>
      </c>
      <c r="D28" s="80">
        <v>583448900</v>
      </c>
      <c r="E28" s="81">
        <v>129412000</v>
      </c>
      <c r="F28" s="82">
        <f t="shared" si="0"/>
        <v>712860900</v>
      </c>
      <c r="G28" s="80">
        <v>583448900</v>
      </c>
      <c r="H28" s="81">
        <v>129412000</v>
      </c>
      <c r="I28" s="83">
        <f t="shared" si="1"/>
        <v>712860900</v>
      </c>
      <c r="J28" s="80">
        <v>246827589</v>
      </c>
      <c r="K28" s="81">
        <v>22325822</v>
      </c>
      <c r="L28" s="81">
        <f t="shared" si="2"/>
        <v>269153411</v>
      </c>
      <c r="M28" s="40">
        <f t="shared" si="3"/>
        <v>0.3775679252431996</v>
      </c>
      <c r="N28" s="108">
        <v>94556985</v>
      </c>
      <c r="O28" s="109">
        <v>35973878</v>
      </c>
      <c r="P28" s="110">
        <f t="shared" si="4"/>
        <v>130530863</v>
      </c>
      <c r="Q28" s="40">
        <f t="shared" si="5"/>
        <v>0.1831084619734369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341384574</v>
      </c>
      <c r="AA28" s="81">
        <f t="shared" si="11"/>
        <v>58299700</v>
      </c>
      <c r="AB28" s="81">
        <f t="shared" si="12"/>
        <v>399684274</v>
      </c>
      <c r="AC28" s="40">
        <f t="shared" si="13"/>
        <v>0.5606763872166365</v>
      </c>
      <c r="AD28" s="80">
        <v>57184209</v>
      </c>
      <c r="AE28" s="81">
        <v>16200784</v>
      </c>
      <c r="AF28" s="81">
        <f t="shared" si="14"/>
        <v>73384993</v>
      </c>
      <c r="AG28" s="40">
        <f t="shared" si="15"/>
        <v>0.4451700159935415</v>
      </c>
      <c r="AH28" s="40">
        <f t="shared" si="16"/>
        <v>0.7787132990528458</v>
      </c>
      <c r="AI28" s="12">
        <v>711428422</v>
      </c>
      <c r="AJ28" s="12">
        <v>708532998</v>
      </c>
      <c r="AK28" s="12">
        <v>316706602</v>
      </c>
      <c r="AL28" s="12"/>
    </row>
    <row r="29" spans="1:38" s="13" customFormat="1" ht="12.75">
      <c r="A29" s="29" t="s">
        <v>96</v>
      </c>
      <c r="B29" s="63" t="s">
        <v>289</v>
      </c>
      <c r="C29" s="39" t="s">
        <v>290</v>
      </c>
      <c r="D29" s="80">
        <v>109589010</v>
      </c>
      <c r="E29" s="81">
        <v>51436027</v>
      </c>
      <c r="F29" s="82">
        <f t="shared" si="0"/>
        <v>161025037</v>
      </c>
      <c r="G29" s="80">
        <v>109589010</v>
      </c>
      <c r="H29" s="81">
        <v>51436027</v>
      </c>
      <c r="I29" s="83">
        <f t="shared" si="1"/>
        <v>161025037</v>
      </c>
      <c r="J29" s="80">
        <v>29635392</v>
      </c>
      <c r="K29" s="81">
        <v>4628919</v>
      </c>
      <c r="L29" s="81">
        <f t="shared" si="2"/>
        <v>34264311</v>
      </c>
      <c r="M29" s="40">
        <f t="shared" si="3"/>
        <v>0.21278871682544623</v>
      </c>
      <c r="N29" s="108">
        <v>29576512</v>
      </c>
      <c r="O29" s="109">
        <v>4584000</v>
      </c>
      <c r="P29" s="110">
        <f t="shared" si="4"/>
        <v>34160512</v>
      </c>
      <c r="Q29" s="40">
        <f t="shared" si="5"/>
        <v>0.2121441027832212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59211904</v>
      </c>
      <c r="AA29" s="81">
        <f t="shared" si="11"/>
        <v>9212919</v>
      </c>
      <c r="AB29" s="81">
        <f t="shared" si="12"/>
        <v>68424823</v>
      </c>
      <c r="AC29" s="40">
        <f t="shared" si="13"/>
        <v>0.42493281960866747</v>
      </c>
      <c r="AD29" s="80">
        <v>24135250</v>
      </c>
      <c r="AE29" s="81">
        <v>799273</v>
      </c>
      <c r="AF29" s="81">
        <f t="shared" si="14"/>
        <v>24934523</v>
      </c>
      <c r="AG29" s="40">
        <f t="shared" si="15"/>
        <v>0.42523653799860806</v>
      </c>
      <c r="AH29" s="40">
        <f t="shared" si="16"/>
        <v>0.370008642234704</v>
      </c>
      <c r="AI29" s="12">
        <v>148913389</v>
      </c>
      <c r="AJ29" s="12">
        <v>138384609</v>
      </c>
      <c r="AK29" s="12">
        <v>63323414</v>
      </c>
      <c r="AL29" s="12"/>
    </row>
    <row r="30" spans="1:38" s="13" customFormat="1" ht="12.75">
      <c r="A30" s="29" t="s">
        <v>96</v>
      </c>
      <c r="B30" s="63" t="s">
        <v>291</v>
      </c>
      <c r="C30" s="39" t="s">
        <v>292</v>
      </c>
      <c r="D30" s="80">
        <v>306674096</v>
      </c>
      <c r="E30" s="81">
        <v>39671000</v>
      </c>
      <c r="F30" s="83">
        <f t="shared" si="0"/>
        <v>346345096</v>
      </c>
      <c r="G30" s="80">
        <v>306674096</v>
      </c>
      <c r="H30" s="81">
        <v>39671000</v>
      </c>
      <c r="I30" s="83">
        <f t="shared" si="1"/>
        <v>346345096</v>
      </c>
      <c r="J30" s="80">
        <v>101876264</v>
      </c>
      <c r="K30" s="81">
        <v>2905829</v>
      </c>
      <c r="L30" s="81">
        <f t="shared" si="2"/>
        <v>104782093</v>
      </c>
      <c r="M30" s="40">
        <f t="shared" si="3"/>
        <v>0.3025366728449361</v>
      </c>
      <c r="N30" s="108">
        <v>65793449</v>
      </c>
      <c r="O30" s="109">
        <v>8275372</v>
      </c>
      <c r="P30" s="110">
        <f t="shared" si="4"/>
        <v>74068821</v>
      </c>
      <c r="Q30" s="40">
        <f t="shared" si="5"/>
        <v>0.2138584373084353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167669713</v>
      </c>
      <c r="AA30" s="81">
        <f t="shared" si="11"/>
        <v>11181201</v>
      </c>
      <c r="AB30" s="81">
        <f t="shared" si="12"/>
        <v>178850914</v>
      </c>
      <c r="AC30" s="40">
        <f t="shared" si="13"/>
        <v>0.5163951101533715</v>
      </c>
      <c r="AD30" s="80">
        <v>75957972</v>
      </c>
      <c r="AE30" s="81">
        <v>7533163</v>
      </c>
      <c r="AF30" s="81">
        <f t="shared" si="14"/>
        <v>83491135</v>
      </c>
      <c r="AG30" s="40">
        <f t="shared" si="15"/>
        <v>0.5346505338785347</v>
      </c>
      <c r="AH30" s="40">
        <f t="shared" si="16"/>
        <v>-0.11285406528489517</v>
      </c>
      <c r="AI30" s="12">
        <v>312056000</v>
      </c>
      <c r="AJ30" s="12">
        <v>337370906</v>
      </c>
      <c r="AK30" s="12">
        <v>166840907</v>
      </c>
      <c r="AL30" s="12"/>
    </row>
    <row r="31" spans="1:38" s="13" customFormat="1" ht="12.75">
      <c r="A31" s="29" t="s">
        <v>96</v>
      </c>
      <c r="B31" s="63" t="s">
        <v>293</v>
      </c>
      <c r="C31" s="39" t="s">
        <v>294</v>
      </c>
      <c r="D31" s="80">
        <v>134035207</v>
      </c>
      <c r="E31" s="81">
        <v>52090000</v>
      </c>
      <c r="F31" s="82">
        <f t="shared" si="0"/>
        <v>186125207</v>
      </c>
      <c r="G31" s="80">
        <v>134035207</v>
      </c>
      <c r="H31" s="81">
        <v>52090000</v>
      </c>
      <c r="I31" s="83">
        <f t="shared" si="1"/>
        <v>186125207</v>
      </c>
      <c r="J31" s="80">
        <v>45208108</v>
      </c>
      <c r="K31" s="81">
        <v>22039271</v>
      </c>
      <c r="L31" s="81">
        <f t="shared" si="2"/>
        <v>67247379</v>
      </c>
      <c r="M31" s="40">
        <f t="shared" si="3"/>
        <v>0.36130183591951626</v>
      </c>
      <c r="N31" s="108">
        <v>44459681</v>
      </c>
      <c r="O31" s="109">
        <v>22972213</v>
      </c>
      <c r="P31" s="110">
        <f t="shared" si="4"/>
        <v>67431894</v>
      </c>
      <c r="Q31" s="40">
        <f t="shared" si="5"/>
        <v>0.36229318471624317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89667789</v>
      </c>
      <c r="AA31" s="81">
        <f t="shared" si="11"/>
        <v>45011484</v>
      </c>
      <c r="AB31" s="81">
        <f t="shared" si="12"/>
        <v>134679273</v>
      </c>
      <c r="AC31" s="40">
        <f t="shared" si="13"/>
        <v>0.7235950206357594</v>
      </c>
      <c r="AD31" s="80">
        <v>34878590</v>
      </c>
      <c r="AE31" s="81">
        <v>12757489</v>
      </c>
      <c r="AF31" s="81">
        <f t="shared" si="14"/>
        <v>47636079</v>
      </c>
      <c r="AG31" s="40">
        <f t="shared" si="15"/>
        <v>0.617098990362987</v>
      </c>
      <c r="AH31" s="40">
        <f t="shared" si="16"/>
        <v>0.4155634849795258</v>
      </c>
      <c r="AI31" s="12">
        <v>169384539</v>
      </c>
      <c r="AJ31" s="12">
        <v>203397512</v>
      </c>
      <c r="AK31" s="12">
        <v>104527028</v>
      </c>
      <c r="AL31" s="12"/>
    </row>
    <row r="32" spans="1:38" s="13" customFormat="1" ht="12.75">
      <c r="A32" s="29" t="s">
        <v>96</v>
      </c>
      <c r="B32" s="63" t="s">
        <v>295</v>
      </c>
      <c r="C32" s="39" t="s">
        <v>296</v>
      </c>
      <c r="D32" s="80">
        <v>122944544</v>
      </c>
      <c r="E32" s="81">
        <v>39443361</v>
      </c>
      <c r="F32" s="82">
        <f t="shared" si="0"/>
        <v>162387905</v>
      </c>
      <c r="G32" s="80">
        <v>122944544</v>
      </c>
      <c r="H32" s="81">
        <v>39443361</v>
      </c>
      <c r="I32" s="83">
        <f t="shared" si="1"/>
        <v>162387905</v>
      </c>
      <c r="J32" s="80">
        <v>34645465</v>
      </c>
      <c r="K32" s="81">
        <v>16594000</v>
      </c>
      <c r="L32" s="81">
        <f t="shared" si="2"/>
        <v>51239465</v>
      </c>
      <c r="M32" s="40">
        <f t="shared" si="3"/>
        <v>0.31553744720088606</v>
      </c>
      <c r="N32" s="108">
        <v>24901358</v>
      </c>
      <c r="O32" s="109">
        <v>0</v>
      </c>
      <c r="P32" s="110">
        <f t="shared" si="4"/>
        <v>24901358</v>
      </c>
      <c r="Q32" s="40">
        <f t="shared" si="5"/>
        <v>0.15334490582903942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59546823</v>
      </c>
      <c r="AA32" s="81">
        <f t="shared" si="11"/>
        <v>16594000</v>
      </c>
      <c r="AB32" s="81">
        <f t="shared" si="12"/>
        <v>76140823</v>
      </c>
      <c r="AC32" s="40">
        <f t="shared" si="13"/>
        <v>0.4688823530299255</v>
      </c>
      <c r="AD32" s="80">
        <v>25832169</v>
      </c>
      <c r="AE32" s="81">
        <v>0</v>
      </c>
      <c r="AF32" s="81">
        <f t="shared" si="14"/>
        <v>25832169</v>
      </c>
      <c r="AG32" s="40">
        <f t="shared" si="15"/>
        <v>0.5658006991825981</v>
      </c>
      <c r="AH32" s="40">
        <f t="shared" si="16"/>
        <v>-0.03603301759136057</v>
      </c>
      <c r="AI32" s="12">
        <v>118424000</v>
      </c>
      <c r="AJ32" s="12">
        <v>152767321</v>
      </c>
      <c r="AK32" s="12">
        <v>67004382</v>
      </c>
      <c r="AL32" s="12"/>
    </row>
    <row r="33" spans="1:38" s="13" customFormat="1" ht="12.75">
      <c r="A33" s="29" t="s">
        <v>115</v>
      </c>
      <c r="B33" s="63" t="s">
        <v>297</v>
      </c>
      <c r="C33" s="39" t="s">
        <v>298</v>
      </c>
      <c r="D33" s="80">
        <v>637652898</v>
      </c>
      <c r="E33" s="81">
        <v>196037000</v>
      </c>
      <c r="F33" s="82">
        <f t="shared" si="0"/>
        <v>833689898</v>
      </c>
      <c r="G33" s="80">
        <v>637652898</v>
      </c>
      <c r="H33" s="81">
        <v>196037000</v>
      </c>
      <c r="I33" s="83">
        <f t="shared" si="1"/>
        <v>833689898</v>
      </c>
      <c r="J33" s="80">
        <v>213470715</v>
      </c>
      <c r="K33" s="81">
        <v>72242693</v>
      </c>
      <c r="L33" s="81">
        <f t="shared" si="2"/>
        <v>285713408</v>
      </c>
      <c r="M33" s="40">
        <f t="shared" si="3"/>
        <v>0.34270945190222274</v>
      </c>
      <c r="N33" s="108">
        <v>83990785</v>
      </c>
      <c r="O33" s="109">
        <v>36628748</v>
      </c>
      <c r="P33" s="110">
        <f t="shared" si="4"/>
        <v>120619533</v>
      </c>
      <c r="Q33" s="40">
        <f t="shared" si="5"/>
        <v>0.1446815336126335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297461500</v>
      </c>
      <c r="AA33" s="81">
        <f t="shared" si="11"/>
        <v>108871441</v>
      </c>
      <c r="AB33" s="81">
        <f t="shared" si="12"/>
        <v>406332941</v>
      </c>
      <c r="AC33" s="40">
        <f t="shared" si="13"/>
        <v>0.48739098551485627</v>
      </c>
      <c r="AD33" s="80">
        <v>130086190</v>
      </c>
      <c r="AE33" s="81">
        <v>34647651</v>
      </c>
      <c r="AF33" s="81">
        <f t="shared" si="14"/>
        <v>164733841</v>
      </c>
      <c r="AG33" s="40">
        <f t="shared" si="15"/>
        <v>0.5730027273187392</v>
      </c>
      <c r="AH33" s="40">
        <f t="shared" si="16"/>
        <v>-0.2677914126946145</v>
      </c>
      <c r="AI33" s="12">
        <v>632957188</v>
      </c>
      <c r="AJ33" s="12">
        <v>867097000</v>
      </c>
      <c r="AK33" s="12">
        <v>362686195</v>
      </c>
      <c r="AL33" s="12"/>
    </row>
    <row r="34" spans="1:38" s="59" customFormat="1" ht="12.75">
      <c r="A34" s="64"/>
      <c r="B34" s="65" t="s">
        <v>299</v>
      </c>
      <c r="C34" s="32"/>
      <c r="D34" s="84">
        <f>SUM(D28:D33)</f>
        <v>1894344655</v>
      </c>
      <c r="E34" s="85">
        <f>SUM(E28:E33)</f>
        <v>508089388</v>
      </c>
      <c r="F34" s="93">
        <f t="shared" si="0"/>
        <v>2402434043</v>
      </c>
      <c r="G34" s="84">
        <f>SUM(G28:G33)</f>
        <v>1894344655</v>
      </c>
      <c r="H34" s="85">
        <f>SUM(H28:H33)</f>
        <v>508089388</v>
      </c>
      <c r="I34" s="86">
        <f t="shared" si="1"/>
        <v>2402434043</v>
      </c>
      <c r="J34" s="84">
        <f>SUM(J28:J33)</f>
        <v>671663533</v>
      </c>
      <c r="K34" s="85">
        <f>SUM(K28:K33)</f>
        <v>140736534</v>
      </c>
      <c r="L34" s="85">
        <f t="shared" si="2"/>
        <v>812400067</v>
      </c>
      <c r="M34" s="44">
        <f t="shared" si="3"/>
        <v>0.3381570742252423</v>
      </c>
      <c r="N34" s="114">
        <f>SUM(N28:N33)</f>
        <v>343278770</v>
      </c>
      <c r="O34" s="115">
        <f>SUM(O28:O33)</f>
        <v>108434211</v>
      </c>
      <c r="P34" s="116">
        <f t="shared" si="4"/>
        <v>451712981</v>
      </c>
      <c r="Q34" s="44">
        <f t="shared" si="5"/>
        <v>0.18802305200268093</v>
      </c>
      <c r="R34" s="114">
        <f>SUM(R28:R33)</f>
        <v>0</v>
      </c>
      <c r="S34" s="116">
        <f>SUM(S28:S33)</f>
        <v>0</v>
      </c>
      <c r="T34" s="116">
        <f t="shared" si="6"/>
        <v>0</v>
      </c>
      <c r="U34" s="44">
        <f t="shared" si="7"/>
        <v>0</v>
      </c>
      <c r="V34" s="114">
        <f>SUM(V28:V33)</f>
        <v>0</v>
      </c>
      <c r="W34" s="116">
        <f>SUM(W28:W33)</f>
        <v>0</v>
      </c>
      <c r="X34" s="116">
        <f t="shared" si="8"/>
        <v>0</v>
      </c>
      <c r="Y34" s="44">
        <f t="shared" si="9"/>
        <v>0</v>
      </c>
      <c r="Z34" s="84">
        <f t="shared" si="10"/>
        <v>1014942303</v>
      </c>
      <c r="AA34" s="85">
        <f t="shared" si="11"/>
        <v>249170745</v>
      </c>
      <c r="AB34" s="85">
        <f t="shared" si="12"/>
        <v>1264113048</v>
      </c>
      <c r="AC34" s="44">
        <f t="shared" si="13"/>
        <v>0.5261801262279232</v>
      </c>
      <c r="AD34" s="84">
        <f>SUM(AD28:AD33)</f>
        <v>348074380</v>
      </c>
      <c r="AE34" s="85">
        <f>SUM(AE28:AE33)</f>
        <v>71938360</v>
      </c>
      <c r="AF34" s="85">
        <f t="shared" si="14"/>
        <v>420012740</v>
      </c>
      <c r="AG34" s="44">
        <f t="shared" si="15"/>
        <v>0.5164854577167778</v>
      </c>
      <c r="AH34" s="44">
        <f t="shared" si="16"/>
        <v>0.07547447489330916</v>
      </c>
      <c r="AI34" s="66">
        <f>SUM(AI28:AI33)</f>
        <v>2093163538</v>
      </c>
      <c r="AJ34" s="66">
        <f>SUM(AJ28:AJ33)</f>
        <v>2407550346</v>
      </c>
      <c r="AK34" s="66">
        <f>SUM(AK28:AK33)</f>
        <v>1081088528</v>
      </c>
      <c r="AL34" s="66"/>
    </row>
    <row r="35" spans="1:38" s="13" customFormat="1" ht="12.75">
      <c r="A35" s="29" t="s">
        <v>96</v>
      </c>
      <c r="B35" s="63" t="s">
        <v>300</v>
      </c>
      <c r="C35" s="39" t="s">
        <v>301</v>
      </c>
      <c r="D35" s="80">
        <v>230293613</v>
      </c>
      <c r="E35" s="81">
        <v>35308713</v>
      </c>
      <c r="F35" s="82">
        <f t="shared" si="0"/>
        <v>265602326</v>
      </c>
      <c r="G35" s="80">
        <v>230293613</v>
      </c>
      <c r="H35" s="81">
        <v>35308713</v>
      </c>
      <c r="I35" s="83">
        <f t="shared" si="1"/>
        <v>265602326</v>
      </c>
      <c r="J35" s="80">
        <v>63295595</v>
      </c>
      <c r="K35" s="81">
        <v>2170137</v>
      </c>
      <c r="L35" s="81">
        <f t="shared" si="2"/>
        <v>65465732</v>
      </c>
      <c r="M35" s="40">
        <f t="shared" si="3"/>
        <v>0.24648026614044036</v>
      </c>
      <c r="N35" s="108">
        <v>54021979</v>
      </c>
      <c r="O35" s="109">
        <v>4033708</v>
      </c>
      <c r="P35" s="110">
        <f t="shared" si="4"/>
        <v>58055687</v>
      </c>
      <c r="Q35" s="40">
        <f t="shared" si="5"/>
        <v>0.21858124465370835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117317574</v>
      </c>
      <c r="AA35" s="81">
        <f t="shared" si="11"/>
        <v>6203845</v>
      </c>
      <c r="AB35" s="81">
        <f t="shared" si="12"/>
        <v>123521419</v>
      </c>
      <c r="AC35" s="40">
        <f t="shared" si="13"/>
        <v>0.4650615107941487</v>
      </c>
      <c r="AD35" s="80">
        <v>49254773</v>
      </c>
      <c r="AE35" s="81">
        <v>3059046</v>
      </c>
      <c r="AF35" s="81">
        <f t="shared" si="14"/>
        <v>52313819</v>
      </c>
      <c r="AG35" s="40">
        <f t="shared" si="15"/>
        <v>0.4726169014424361</v>
      </c>
      <c r="AH35" s="40">
        <f t="shared" si="16"/>
        <v>0.10975815013620016</v>
      </c>
      <c r="AI35" s="12">
        <v>238544918</v>
      </c>
      <c r="AJ35" s="12">
        <v>227664711</v>
      </c>
      <c r="AK35" s="12">
        <v>112740360</v>
      </c>
      <c r="AL35" s="12"/>
    </row>
    <row r="36" spans="1:38" s="13" customFormat="1" ht="12.75">
      <c r="A36" s="29" t="s">
        <v>96</v>
      </c>
      <c r="B36" s="63" t="s">
        <v>302</v>
      </c>
      <c r="C36" s="39" t="s">
        <v>303</v>
      </c>
      <c r="D36" s="80">
        <v>163561442</v>
      </c>
      <c r="E36" s="81">
        <v>73269379</v>
      </c>
      <c r="F36" s="82">
        <f t="shared" si="0"/>
        <v>236830821</v>
      </c>
      <c r="G36" s="80">
        <v>163561442</v>
      </c>
      <c r="H36" s="81">
        <v>73269379</v>
      </c>
      <c r="I36" s="83">
        <f t="shared" si="1"/>
        <v>236830821</v>
      </c>
      <c r="J36" s="80">
        <v>60648679</v>
      </c>
      <c r="K36" s="81">
        <v>7798509</v>
      </c>
      <c r="L36" s="81">
        <f t="shared" si="2"/>
        <v>68447188</v>
      </c>
      <c r="M36" s="40">
        <f t="shared" si="3"/>
        <v>0.2890130081506579</v>
      </c>
      <c r="N36" s="108">
        <v>37919603</v>
      </c>
      <c r="O36" s="109">
        <v>11403119</v>
      </c>
      <c r="P36" s="110">
        <f t="shared" si="4"/>
        <v>49322722</v>
      </c>
      <c r="Q36" s="40">
        <f t="shared" si="5"/>
        <v>0.2082614154346068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98568282</v>
      </c>
      <c r="AA36" s="81">
        <f t="shared" si="11"/>
        <v>19201628</v>
      </c>
      <c r="AB36" s="81">
        <f t="shared" si="12"/>
        <v>117769910</v>
      </c>
      <c r="AC36" s="40">
        <f t="shared" si="13"/>
        <v>0.4972744235852647</v>
      </c>
      <c r="AD36" s="80">
        <v>31795403</v>
      </c>
      <c r="AE36" s="81">
        <v>19248119</v>
      </c>
      <c r="AF36" s="81">
        <f t="shared" si="14"/>
        <v>51043522</v>
      </c>
      <c r="AG36" s="40">
        <f t="shared" si="15"/>
        <v>0.5327245301322324</v>
      </c>
      <c r="AH36" s="40">
        <f t="shared" si="16"/>
        <v>-0.03371240722769875</v>
      </c>
      <c r="AI36" s="12">
        <v>202860957</v>
      </c>
      <c r="AJ36" s="12">
        <v>158130061</v>
      </c>
      <c r="AK36" s="12">
        <v>108069008</v>
      </c>
      <c r="AL36" s="12"/>
    </row>
    <row r="37" spans="1:38" s="13" customFormat="1" ht="12.75">
      <c r="A37" s="29" t="s">
        <v>96</v>
      </c>
      <c r="B37" s="63" t="s">
        <v>304</v>
      </c>
      <c r="C37" s="39" t="s">
        <v>305</v>
      </c>
      <c r="D37" s="80">
        <v>101526000</v>
      </c>
      <c r="E37" s="81">
        <v>37994000</v>
      </c>
      <c r="F37" s="82">
        <f t="shared" si="0"/>
        <v>139520000</v>
      </c>
      <c r="G37" s="80">
        <v>101526000</v>
      </c>
      <c r="H37" s="81">
        <v>37994000</v>
      </c>
      <c r="I37" s="83">
        <f t="shared" si="1"/>
        <v>139520000</v>
      </c>
      <c r="J37" s="80">
        <v>34827780</v>
      </c>
      <c r="K37" s="81">
        <v>10361499</v>
      </c>
      <c r="L37" s="81">
        <f t="shared" si="2"/>
        <v>45189279</v>
      </c>
      <c r="M37" s="40">
        <f t="shared" si="3"/>
        <v>0.32389104787844036</v>
      </c>
      <c r="N37" s="108">
        <v>308708</v>
      </c>
      <c r="O37" s="109">
        <v>10097088</v>
      </c>
      <c r="P37" s="110">
        <f t="shared" si="4"/>
        <v>10405796</v>
      </c>
      <c r="Q37" s="40">
        <f t="shared" si="5"/>
        <v>0.07458282683486238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35136488</v>
      </c>
      <c r="AA37" s="81">
        <f t="shared" si="11"/>
        <v>20458587</v>
      </c>
      <c r="AB37" s="81">
        <f t="shared" si="12"/>
        <v>55595075</v>
      </c>
      <c r="AC37" s="40">
        <f t="shared" si="13"/>
        <v>0.39847387471330276</v>
      </c>
      <c r="AD37" s="80">
        <v>398957</v>
      </c>
      <c r="AE37" s="81">
        <v>5213506</v>
      </c>
      <c r="AF37" s="81">
        <f t="shared" si="14"/>
        <v>5612463</v>
      </c>
      <c r="AG37" s="40">
        <f t="shared" si="15"/>
        <v>0.10027251260391588</v>
      </c>
      <c r="AH37" s="40">
        <f t="shared" si="16"/>
        <v>0.8540515990929471</v>
      </c>
      <c r="AI37" s="12">
        <v>108200500</v>
      </c>
      <c r="AJ37" s="12">
        <v>123562000</v>
      </c>
      <c r="AK37" s="12">
        <v>10849536</v>
      </c>
      <c r="AL37" s="12"/>
    </row>
    <row r="38" spans="1:38" s="13" customFormat="1" ht="12.75">
      <c r="A38" s="29" t="s">
        <v>96</v>
      </c>
      <c r="B38" s="63" t="s">
        <v>306</v>
      </c>
      <c r="C38" s="39" t="s">
        <v>307</v>
      </c>
      <c r="D38" s="80">
        <v>176703650</v>
      </c>
      <c r="E38" s="81">
        <v>31585000</v>
      </c>
      <c r="F38" s="82">
        <f t="shared" si="0"/>
        <v>208288650</v>
      </c>
      <c r="G38" s="80">
        <v>176703650</v>
      </c>
      <c r="H38" s="81">
        <v>31585000</v>
      </c>
      <c r="I38" s="83">
        <f t="shared" si="1"/>
        <v>208288650</v>
      </c>
      <c r="J38" s="80">
        <v>50666755</v>
      </c>
      <c r="K38" s="81">
        <v>8264350</v>
      </c>
      <c r="L38" s="81">
        <f t="shared" si="2"/>
        <v>58931105</v>
      </c>
      <c r="M38" s="40">
        <f t="shared" si="3"/>
        <v>0.2829299868235739</v>
      </c>
      <c r="N38" s="108">
        <v>56787186</v>
      </c>
      <c r="O38" s="109">
        <v>7395165</v>
      </c>
      <c r="P38" s="110">
        <f t="shared" si="4"/>
        <v>64182351</v>
      </c>
      <c r="Q38" s="40">
        <f t="shared" si="5"/>
        <v>0.30814137496210187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107453941</v>
      </c>
      <c r="AA38" s="81">
        <f t="shared" si="11"/>
        <v>15659515</v>
      </c>
      <c r="AB38" s="81">
        <f t="shared" si="12"/>
        <v>123113456</v>
      </c>
      <c r="AC38" s="40">
        <f t="shared" si="13"/>
        <v>0.5910713617856758</v>
      </c>
      <c r="AD38" s="80">
        <v>42241094</v>
      </c>
      <c r="AE38" s="81">
        <v>3160235</v>
      </c>
      <c r="AF38" s="81">
        <f t="shared" si="14"/>
        <v>45401329</v>
      </c>
      <c r="AG38" s="40">
        <f t="shared" si="15"/>
        <v>0.4127217476530792</v>
      </c>
      <c r="AH38" s="40">
        <f t="shared" si="16"/>
        <v>0.413666789357642</v>
      </c>
      <c r="AI38" s="12">
        <v>222180480</v>
      </c>
      <c r="AJ38" s="12">
        <v>204628354</v>
      </c>
      <c r="AK38" s="12">
        <v>91698716</v>
      </c>
      <c r="AL38" s="12"/>
    </row>
    <row r="39" spans="1:38" s="13" customFormat="1" ht="12.75">
      <c r="A39" s="29" t="s">
        <v>115</v>
      </c>
      <c r="B39" s="63" t="s">
        <v>308</v>
      </c>
      <c r="C39" s="39" t="s">
        <v>309</v>
      </c>
      <c r="D39" s="80">
        <v>495448000</v>
      </c>
      <c r="E39" s="81">
        <v>250424000</v>
      </c>
      <c r="F39" s="82">
        <f t="shared" si="0"/>
        <v>745872000</v>
      </c>
      <c r="G39" s="80">
        <v>495448000</v>
      </c>
      <c r="H39" s="81">
        <v>250424000</v>
      </c>
      <c r="I39" s="83">
        <f t="shared" si="1"/>
        <v>745872000</v>
      </c>
      <c r="J39" s="80">
        <v>100746748</v>
      </c>
      <c r="K39" s="81">
        <v>23693784</v>
      </c>
      <c r="L39" s="81">
        <f t="shared" si="2"/>
        <v>124440532</v>
      </c>
      <c r="M39" s="40">
        <f t="shared" si="3"/>
        <v>0.16683899114057105</v>
      </c>
      <c r="N39" s="108">
        <v>85942450</v>
      </c>
      <c r="O39" s="109">
        <v>72606752</v>
      </c>
      <c r="P39" s="110">
        <f t="shared" si="4"/>
        <v>158549202</v>
      </c>
      <c r="Q39" s="40">
        <f t="shared" si="5"/>
        <v>0.2125689153098655</v>
      </c>
      <c r="R39" s="108">
        <v>0</v>
      </c>
      <c r="S39" s="110">
        <v>0</v>
      </c>
      <c r="T39" s="110">
        <f t="shared" si="6"/>
        <v>0</v>
      </c>
      <c r="U39" s="40">
        <f t="shared" si="7"/>
        <v>0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186689198</v>
      </c>
      <c r="AA39" s="81">
        <f t="shared" si="11"/>
        <v>96300536</v>
      </c>
      <c r="AB39" s="81">
        <f t="shared" si="12"/>
        <v>282989734</v>
      </c>
      <c r="AC39" s="40">
        <f t="shared" si="13"/>
        <v>0.37940790645043654</v>
      </c>
      <c r="AD39" s="80">
        <v>58741116</v>
      </c>
      <c r="AE39" s="81">
        <v>85556708</v>
      </c>
      <c r="AF39" s="81">
        <f t="shared" si="14"/>
        <v>144297824</v>
      </c>
      <c r="AG39" s="40">
        <f t="shared" si="15"/>
        <v>0.4871992736998919</v>
      </c>
      <c r="AH39" s="40">
        <f t="shared" si="16"/>
        <v>0.09876363762768858</v>
      </c>
      <c r="AI39" s="12">
        <v>674533288</v>
      </c>
      <c r="AJ39" s="12">
        <v>507401204</v>
      </c>
      <c r="AK39" s="12">
        <v>328632128</v>
      </c>
      <c r="AL39" s="12"/>
    </row>
    <row r="40" spans="1:38" s="59" customFormat="1" ht="12.75">
      <c r="A40" s="64"/>
      <c r="B40" s="65" t="s">
        <v>310</v>
      </c>
      <c r="C40" s="32"/>
      <c r="D40" s="84">
        <f>SUM(D35:D39)</f>
        <v>1167532705</v>
      </c>
      <c r="E40" s="85">
        <f>SUM(E35:E39)</f>
        <v>428581092</v>
      </c>
      <c r="F40" s="86">
        <f t="shared" si="0"/>
        <v>1596113797</v>
      </c>
      <c r="G40" s="84">
        <f>SUM(G35:G39)</f>
        <v>1167532705</v>
      </c>
      <c r="H40" s="85">
        <f>SUM(H35:H39)</f>
        <v>428581092</v>
      </c>
      <c r="I40" s="86">
        <f t="shared" si="1"/>
        <v>1596113797</v>
      </c>
      <c r="J40" s="84">
        <f>SUM(J35:J39)</f>
        <v>310185557</v>
      </c>
      <c r="K40" s="85">
        <f>SUM(K35:K39)</f>
        <v>52288279</v>
      </c>
      <c r="L40" s="85">
        <f t="shared" si="2"/>
        <v>362473836</v>
      </c>
      <c r="M40" s="44">
        <f t="shared" si="3"/>
        <v>0.2270977399489267</v>
      </c>
      <c r="N40" s="114">
        <f>SUM(N35:N39)</f>
        <v>234979926</v>
      </c>
      <c r="O40" s="115">
        <f>SUM(O35:O39)</f>
        <v>105535832</v>
      </c>
      <c r="P40" s="116">
        <f t="shared" si="4"/>
        <v>340515758</v>
      </c>
      <c r="Q40" s="44">
        <f t="shared" si="5"/>
        <v>0.21334052662161154</v>
      </c>
      <c r="R40" s="114">
        <f>SUM(R35:R39)</f>
        <v>0</v>
      </c>
      <c r="S40" s="116">
        <f>SUM(S35:S39)</f>
        <v>0</v>
      </c>
      <c r="T40" s="116">
        <f t="shared" si="6"/>
        <v>0</v>
      </c>
      <c r="U40" s="44">
        <f t="shared" si="7"/>
        <v>0</v>
      </c>
      <c r="V40" s="114">
        <f>SUM(V35:V39)</f>
        <v>0</v>
      </c>
      <c r="W40" s="116">
        <f>SUM(W35:W39)</f>
        <v>0</v>
      </c>
      <c r="X40" s="116">
        <f t="shared" si="8"/>
        <v>0</v>
      </c>
      <c r="Y40" s="44">
        <f t="shared" si="9"/>
        <v>0</v>
      </c>
      <c r="Z40" s="84">
        <f t="shared" si="10"/>
        <v>545165483</v>
      </c>
      <c r="AA40" s="85">
        <f t="shared" si="11"/>
        <v>157824111</v>
      </c>
      <c r="AB40" s="85">
        <f t="shared" si="12"/>
        <v>702989594</v>
      </c>
      <c r="AC40" s="44">
        <f t="shared" si="13"/>
        <v>0.44043826657053825</v>
      </c>
      <c r="AD40" s="84">
        <f>SUM(AD35:AD39)</f>
        <v>182431343</v>
      </c>
      <c r="AE40" s="85">
        <f>SUM(AE35:AE39)</f>
        <v>116237614</v>
      </c>
      <c r="AF40" s="85">
        <f t="shared" si="14"/>
        <v>298668957</v>
      </c>
      <c r="AG40" s="44">
        <f t="shared" si="15"/>
        <v>0.450792136966041</v>
      </c>
      <c r="AH40" s="44">
        <f t="shared" si="16"/>
        <v>0.1401109824748208</v>
      </c>
      <c r="AI40" s="66">
        <f>SUM(AI35:AI39)</f>
        <v>1446320143</v>
      </c>
      <c r="AJ40" s="66">
        <f>SUM(AJ35:AJ39)</f>
        <v>1221386330</v>
      </c>
      <c r="AK40" s="66">
        <f>SUM(AK35:AK39)</f>
        <v>651989748</v>
      </c>
      <c r="AL40" s="66"/>
    </row>
    <row r="41" spans="1:38" s="13" customFormat="1" ht="12.75">
      <c r="A41" s="29" t="s">
        <v>96</v>
      </c>
      <c r="B41" s="63" t="s">
        <v>78</v>
      </c>
      <c r="C41" s="39" t="s">
        <v>79</v>
      </c>
      <c r="D41" s="80">
        <v>1414350000</v>
      </c>
      <c r="E41" s="81">
        <v>409228521</v>
      </c>
      <c r="F41" s="82">
        <f t="shared" si="0"/>
        <v>1823578521</v>
      </c>
      <c r="G41" s="80">
        <v>1414350000</v>
      </c>
      <c r="H41" s="81">
        <v>409228521</v>
      </c>
      <c r="I41" s="83">
        <f t="shared" si="1"/>
        <v>1823578521</v>
      </c>
      <c r="J41" s="80">
        <v>368327721</v>
      </c>
      <c r="K41" s="81">
        <v>50222382</v>
      </c>
      <c r="L41" s="81">
        <f t="shared" si="2"/>
        <v>418550103</v>
      </c>
      <c r="M41" s="40">
        <f t="shared" si="3"/>
        <v>0.22952129463033963</v>
      </c>
      <c r="N41" s="108">
        <v>361882922</v>
      </c>
      <c r="O41" s="109">
        <v>95834764</v>
      </c>
      <c r="P41" s="110">
        <f t="shared" si="4"/>
        <v>457717686</v>
      </c>
      <c r="Q41" s="40">
        <f t="shared" si="5"/>
        <v>0.2509997133268494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730210643</v>
      </c>
      <c r="AA41" s="81">
        <f t="shared" si="11"/>
        <v>146057146</v>
      </c>
      <c r="AB41" s="81">
        <f t="shared" si="12"/>
        <v>876267789</v>
      </c>
      <c r="AC41" s="40">
        <f t="shared" si="13"/>
        <v>0.48052100795718905</v>
      </c>
      <c r="AD41" s="80">
        <v>360461446</v>
      </c>
      <c r="AE41" s="81">
        <v>49626334</v>
      </c>
      <c r="AF41" s="81">
        <f t="shared" si="14"/>
        <v>410087780</v>
      </c>
      <c r="AG41" s="40">
        <f t="shared" si="15"/>
        <v>0.4672211780391835</v>
      </c>
      <c r="AH41" s="40">
        <f t="shared" si="16"/>
        <v>0.11614563594165128</v>
      </c>
      <c r="AI41" s="12">
        <v>1744390313</v>
      </c>
      <c r="AJ41" s="12">
        <v>1750699497</v>
      </c>
      <c r="AK41" s="12">
        <v>815016097</v>
      </c>
      <c r="AL41" s="12"/>
    </row>
    <row r="42" spans="1:38" s="13" customFormat="1" ht="12.75">
      <c r="A42" s="29" t="s">
        <v>96</v>
      </c>
      <c r="B42" s="63" t="s">
        <v>311</v>
      </c>
      <c r="C42" s="39" t="s">
        <v>312</v>
      </c>
      <c r="D42" s="80">
        <v>59949080</v>
      </c>
      <c r="E42" s="81">
        <v>10332000</v>
      </c>
      <c r="F42" s="82">
        <f aca="true" t="shared" si="17" ref="F42:F73">$D42+$E42</f>
        <v>70281080</v>
      </c>
      <c r="G42" s="80">
        <v>59949080</v>
      </c>
      <c r="H42" s="81">
        <v>10332000</v>
      </c>
      <c r="I42" s="83">
        <f aca="true" t="shared" si="18" ref="I42:I73">$G42+$H42</f>
        <v>70281080</v>
      </c>
      <c r="J42" s="80">
        <v>18503310</v>
      </c>
      <c r="K42" s="81">
        <v>2487042</v>
      </c>
      <c r="L42" s="81">
        <f aca="true" t="shared" si="19" ref="L42:L73">$J42+$K42</f>
        <v>20990352</v>
      </c>
      <c r="M42" s="40">
        <f aca="true" t="shared" si="20" ref="M42:M73">IF($F42=0,0,$L42/$F42)</f>
        <v>0.29866291183914645</v>
      </c>
      <c r="N42" s="108">
        <v>19615403</v>
      </c>
      <c r="O42" s="109">
        <v>2566061</v>
      </c>
      <c r="P42" s="110">
        <f aca="true" t="shared" si="21" ref="P42:P73">$N42+$O42</f>
        <v>22181464</v>
      </c>
      <c r="Q42" s="40">
        <f aca="true" t="shared" si="22" ref="Q42:Q73">IF($F42=0,0,$P42/$F42)</f>
        <v>0.3156107447409744</v>
      </c>
      <c r="R42" s="108">
        <v>0</v>
      </c>
      <c r="S42" s="110">
        <v>0</v>
      </c>
      <c r="T42" s="110">
        <f aca="true" t="shared" si="23" ref="T42:T73">$R42+$S42</f>
        <v>0</v>
      </c>
      <c r="U42" s="40">
        <f aca="true" t="shared" si="24" ref="U42:U73">IF($I42=0,0,$T42/$I42)</f>
        <v>0</v>
      </c>
      <c r="V42" s="108">
        <v>0</v>
      </c>
      <c r="W42" s="110">
        <v>0</v>
      </c>
      <c r="X42" s="110">
        <f aca="true" t="shared" si="25" ref="X42:X73">$V42+$W42</f>
        <v>0</v>
      </c>
      <c r="Y42" s="40">
        <f aca="true" t="shared" si="26" ref="Y42:Y73">IF($I42=0,0,$X42/$I42)</f>
        <v>0</v>
      </c>
      <c r="Z42" s="80">
        <f aca="true" t="shared" si="27" ref="Z42:Z73">$J42+$N42</f>
        <v>38118713</v>
      </c>
      <c r="AA42" s="81">
        <f aca="true" t="shared" si="28" ref="AA42:AA73">$K42+$O42</f>
        <v>5053103</v>
      </c>
      <c r="AB42" s="81">
        <f aca="true" t="shared" si="29" ref="AB42:AB73">$Z42+$AA42</f>
        <v>43171816</v>
      </c>
      <c r="AC42" s="40">
        <f aca="true" t="shared" si="30" ref="AC42:AC73">IF($F42=0,0,$AB42/$F42)</f>
        <v>0.6142736565801209</v>
      </c>
      <c r="AD42" s="80">
        <v>10749375</v>
      </c>
      <c r="AE42" s="81">
        <v>28138</v>
      </c>
      <c r="AF42" s="81">
        <f aca="true" t="shared" si="31" ref="AF42:AF73">$AD42+$AE42</f>
        <v>10777513</v>
      </c>
      <c r="AG42" s="40">
        <f aca="true" t="shared" si="32" ref="AG42:AG73">IF($AI42=0,0,$AK42/$AI42)</f>
        <v>0.3578450705850348</v>
      </c>
      <c r="AH42" s="40">
        <f aca="true" t="shared" si="33" ref="AH42:AH73">IF($AF42=0,0,(($P42/$AF42)-1))</f>
        <v>1.0581245413482683</v>
      </c>
      <c r="AI42" s="12">
        <v>65872320</v>
      </c>
      <c r="AJ42" s="12">
        <v>69412405</v>
      </c>
      <c r="AK42" s="12">
        <v>23572085</v>
      </c>
      <c r="AL42" s="12"/>
    </row>
    <row r="43" spans="1:38" s="13" customFormat="1" ht="12.75">
      <c r="A43" s="29" t="s">
        <v>96</v>
      </c>
      <c r="B43" s="63" t="s">
        <v>313</v>
      </c>
      <c r="C43" s="39" t="s">
        <v>314</v>
      </c>
      <c r="D43" s="80">
        <v>128259000</v>
      </c>
      <c r="E43" s="81">
        <v>70390200</v>
      </c>
      <c r="F43" s="82">
        <f t="shared" si="17"/>
        <v>198649200</v>
      </c>
      <c r="G43" s="80">
        <v>128259000</v>
      </c>
      <c r="H43" s="81">
        <v>37138970</v>
      </c>
      <c r="I43" s="83">
        <f t="shared" si="18"/>
        <v>165397970</v>
      </c>
      <c r="J43" s="80">
        <v>61727538</v>
      </c>
      <c r="K43" s="81">
        <v>4611188</v>
      </c>
      <c r="L43" s="81">
        <f t="shared" si="19"/>
        <v>66338726</v>
      </c>
      <c r="M43" s="40">
        <f t="shared" si="20"/>
        <v>0.3339491223725039</v>
      </c>
      <c r="N43" s="108">
        <v>11790785</v>
      </c>
      <c r="O43" s="109">
        <v>6355820</v>
      </c>
      <c r="P43" s="110">
        <f t="shared" si="21"/>
        <v>18146605</v>
      </c>
      <c r="Q43" s="40">
        <f t="shared" si="22"/>
        <v>0.09135000291971979</v>
      </c>
      <c r="R43" s="108">
        <v>0</v>
      </c>
      <c r="S43" s="110">
        <v>0</v>
      </c>
      <c r="T43" s="110">
        <f t="shared" si="23"/>
        <v>0</v>
      </c>
      <c r="U43" s="40">
        <f t="shared" si="24"/>
        <v>0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73518323</v>
      </c>
      <c r="AA43" s="81">
        <f t="shared" si="28"/>
        <v>10967008</v>
      </c>
      <c r="AB43" s="81">
        <f t="shared" si="29"/>
        <v>84485331</v>
      </c>
      <c r="AC43" s="40">
        <f t="shared" si="30"/>
        <v>0.4252991252922237</v>
      </c>
      <c r="AD43" s="80">
        <v>34184747</v>
      </c>
      <c r="AE43" s="81">
        <v>3259303</v>
      </c>
      <c r="AF43" s="81">
        <f t="shared" si="31"/>
        <v>37444050</v>
      </c>
      <c r="AG43" s="40">
        <f t="shared" si="32"/>
        <v>0.5914768402425973</v>
      </c>
      <c r="AH43" s="40">
        <f t="shared" si="33"/>
        <v>-0.5153674615860196</v>
      </c>
      <c r="AI43" s="12">
        <v>118796905</v>
      </c>
      <c r="AJ43" s="12">
        <v>102906230</v>
      </c>
      <c r="AK43" s="12">
        <v>70265618</v>
      </c>
      <c r="AL43" s="12"/>
    </row>
    <row r="44" spans="1:38" s="13" customFormat="1" ht="12.75">
      <c r="A44" s="29" t="s">
        <v>115</v>
      </c>
      <c r="B44" s="63" t="s">
        <v>315</v>
      </c>
      <c r="C44" s="39" t="s">
        <v>316</v>
      </c>
      <c r="D44" s="80">
        <v>126526150</v>
      </c>
      <c r="E44" s="81">
        <v>60499000</v>
      </c>
      <c r="F44" s="82">
        <f t="shared" si="17"/>
        <v>187025150</v>
      </c>
      <c r="G44" s="80">
        <v>126526150</v>
      </c>
      <c r="H44" s="81">
        <v>60499000</v>
      </c>
      <c r="I44" s="83">
        <f t="shared" si="18"/>
        <v>187025150</v>
      </c>
      <c r="J44" s="80">
        <v>66209120</v>
      </c>
      <c r="K44" s="81">
        <v>8998388</v>
      </c>
      <c r="L44" s="81">
        <f t="shared" si="19"/>
        <v>75207508</v>
      </c>
      <c r="M44" s="40">
        <f t="shared" si="20"/>
        <v>0.4021251045648139</v>
      </c>
      <c r="N44" s="108">
        <v>59691241</v>
      </c>
      <c r="O44" s="109">
        <v>29018581</v>
      </c>
      <c r="P44" s="110">
        <f t="shared" si="21"/>
        <v>88709822</v>
      </c>
      <c r="Q44" s="40">
        <f t="shared" si="22"/>
        <v>0.47432028259300957</v>
      </c>
      <c r="R44" s="108">
        <v>0</v>
      </c>
      <c r="S44" s="110">
        <v>0</v>
      </c>
      <c r="T44" s="110">
        <f t="shared" si="23"/>
        <v>0</v>
      </c>
      <c r="U44" s="40">
        <f t="shared" si="24"/>
        <v>0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125900361</v>
      </c>
      <c r="AA44" s="81">
        <f t="shared" si="28"/>
        <v>38016969</v>
      </c>
      <c r="AB44" s="81">
        <f t="shared" si="29"/>
        <v>163917330</v>
      </c>
      <c r="AC44" s="40">
        <f t="shared" si="30"/>
        <v>0.8764453871578234</v>
      </c>
      <c r="AD44" s="80">
        <v>51093564</v>
      </c>
      <c r="AE44" s="81">
        <v>16097277</v>
      </c>
      <c r="AF44" s="81">
        <f t="shared" si="31"/>
        <v>67190841</v>
      </c>
      <c r="AG44" s="40">
        <f t="shared" si="32"/>
        <v>0.93364072821962</v>
      </c>
      <c r="AH44" s="40">
        <f t="shared" si="33"/>
        <v>0.3202665821670545</v>
      </c>
      <c r="AI44" s="12">
        <v>135179000</v>
      </c>
      <c r="AJ44" s="12">
        <v>237148615</v>
      </c>
      <c r="AK44" s="12">
        <v>126208620</v>
      </c>
      <c r="AL44" s="12"/>
    </row>
    <row r="45" spans="1:38" s="59" customFormat="1" ht="12.75">
      <c r="A45" s="64"/>
      <c r="B45" s="65" t="s">
        <v>317</v>
      </c>
      <c r="C45" s="32"/>
      <c r="D45" s="84">
        <f>SUM(D41:D44)</f>
        <v>1729084230</v>
      </c>
      <c r="E45" s="85">
        <f>SUM(E41:E44)</f>
        <v>550449721</v>
      </c>
      <c r="F45" s="93">
        <f t="shared" si="17"/>
        <v>2279533951</v>
      </c>
      <c r="G45" s="84">
        <f>SUM(G41:G44)</f>
        <v>1729084230</v>
      </c>
      <c r="H45" s="85">
        <f>SUM(H41:H44)</f>
        <v>517198491</v>
      </c>
      <c r="I45" s="86">
        <f t="shared" si="18"/>
        <v>2246282721</v>
      </c>
      <c r="J45" s="84">
        <f>SUM(J41:J44)</f>
        <v>514767689</v>
      </c>
      <c r="K45" s="85">
        <f>SUM(K41:K44)</f>
        <v>66319000</v>
      </c>
      <c r="L45" s="85">
        <f t="shared" si="19"/>
        <v>581086689</v>
      </c>
      <c r="M45" s="44">
        <f t="shared" si="20"/>
        <v>0.2549146893579213</v>
      </c>
      <c r="N45" s="114">
        <f>SUM(N41:N44)</f>
        <v>452980351</v>
      </c>
      <c r="O45" s="115">
        <f>SUM(O41:O44)</f>
        <v>133775226</v>
      </c>
      <c r="P45" s="116">
        <f t="shared" si="21"/>
        <v>586755577</v>
      </c>
      <c r="Q45" s="44">
        <f t="shared" si="22"/>
        <v>0.2574015520771684</v>
      </c>
      <c r="R45" s="114">
        <f>SUM(R41:R44)</f>
        <v>0</v>
      </c>
      <c r="S45" s="116">
        <f>SUM(S41:S44)</f>
        <v>0</v>
      </c>
      <c r="T45" s="116">
        <f t="shared" si="23"/>
        <v>0</v>
      </c>
      <c r="U45" s="44">
        <f t="shared" si="24"/>
        <v>0</v>
      </c>
      <c r="V45" s="114">
        <f>SUM(V41:V44)</f>
        <v>0</v>
      </c>
      <c r="W45" s="116">
        <f>SUM(W41:W44)</f>
        <v>0</v>
      </c>
      <c r="X45" s="116">
        <f t="shared" si="25"/>
        <v>0</v>
      </c>
      <c r="Y45" s="44">
        <f t="shared" si="26"/>
        <v>0</v>
      </c>
      <c r="Z45" s="84">
        <f t="shared" si="27"/>
        <v>967748040</v>
      </c>
      <c r="AA45" s="85">
        <f t="shared" si="28"/>
        <v>200094226</v>
      </c>
      <c r="AB45" s="85">
        <f t="shared" si="29"/>
        <v>1167842266</v>
      </c>
      <c r="AC45" s="44">
        <f t="shared" si="30"/>
        <v>0.5123162414350897</v>
      </c>
      <c r="AD45" s="84">
        <f>SUM(AD41:AD44)</f>
        <v>456489132</v>
      </c>
      <c r="AE45" s="85">
        <f>SUM(AE41:AE44)</f>
        <v>69011052</v>
      </c>
      <c r="AF45" s="85">
        <f t="shared" si="31"/>
        <v>525500184</v>
      </c>
      <c r="AG45" s="44">
        <f t="shared" si="32"/>
        <v>0.5014257804734387</v>
      </c>
      <c r="AH45" s="44">
        <f t="shared" si="33"/>
        <v>0.11656588306732152</v>
      </c>
      <c r="AI45" s="66">
        <f>SUM(AI41:AI44)</f>
        <v>2064238538</v>
      </c>
      <c r="AJ45" s="66">
        <f>SUM(AJ41:AJ44)</f>
        <v>2160166747</v>
      </c>
      <c r="AK45" s="66">
        <f>SUM(AK41:AK44)</f>
        <v>1035062420</v>
      </c>
      <c r="AL45" s="66"/>
    </row>
    <row r="46" spans="1:38" s="13" customFormat="1" ht="12.75">
      <c r="A46" s="29" t="s">
        <v>96</v>
      </c>
      <c r="B46" s="63" t="s">
        <v>318</v>
      </c>
      <c r="C46" s="39" t="s">
        <v>319</v>
      </c>
      <c r="D46" s="80">
        <v>100078958</v>
      </c>
      <c r="E46" s="81">
        <v>21051000</v>
      </c>
      <c r="F46" s="83">
        <f t="shared" si="17"/>
        <v>121129958</v>
      </c>
      <c r="G46" s="80">
        <v>100078958</v>
      </c>
      <c r="H46" s="81">
        <v>21051000</v>
      </c>
      <c r="I46" s="83">
        <f t="shared" si="18"/>
        <v>121129958</v>
      </c>
      <c r="J46" s="80">
        <v>25049178</v>
      </c>
      <c r="K46" s="81">
        <v>1044744</v>
      </c>
      <c r="L46" s="81">
        <f t="shared" si="19"/>
        <v>26093922</v>
      </c>
      <c r="M46" s="40">
        <f t="shared" si="20"/>
        <v>0.21542087878871385</v>
      </c>
      <c r="N46" s="108">
        <v>47247533</v>
      </c>
      <c r="O46" s="109">
        <v>4522011</v>
      </c>
      <c r="P46" s="110">
        <f t="shared" si="21"/>
        <v>51769544</v>
      </c>
      <c r="Q46" s="40">
        <f t="shared" si="22"/>
        <v>0.42738844175938706</v>
      </c>
      <c r="R46" s="108">
        <v>0</v>
      </c>
      <c r="S46" s="110">
        <v>0</v>
      </c>
      <c r="T46" s="110">
        <f t="shared" si="23"/>
        <v>0</v>
      </c>
      <c r="U46" s="40">
        <f t="shared" si="24"/>
        <v>0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72296711</v>
      </c>
      <c r="AA46" s="81">
        <f t="shared" si="28"/>
        <v>5566755</v>
      </c>
      <c r="AB46" s="81">
        <f t="shared" si="29"/>
        <v>77863466</v>
      </c>
      <c r="AC46" s="40">
        <f t="shared" si="30"/>
        <v>0.6428093205481009</v>
      </c>
      <c r="AD46" s="80">
        <v>21118431</v>
      </c>
      <c r="AE46" s="81">
        <v>449161</v>
      </c>
      <c r="AF46" s="81">
        <f t="shared" si="31"/>
        <v>21567592</v>
      </c>
      <c r="AG46" s="40">
        <f t="shared" si="32"/>
        <v>0.5068437143282201</v>
      </c>
      <c r="AH46" s="40">
        <f t="shared" si="33"/>
        <v>1.4003395464825186</v>
      </c>
      <c r="AI46" s="12">
        <v>106788721</v>
      </c>
      <c r="AJ46" s="12">
        <v>103356125</v>
      </c>
      <c r="AK46" s="12">
        <v>54125192</v>
      </c>
      <c r="AL46" s="12"/>
    </row>
    <row r="47" spans="1:38" s="13" customFormat="1" ht="12.75">
      <c r="A47" s="29" t="s">
        <v>96</v>
      </c>
      <c r="B47" s="63" t="s">
        <v>320</v>
      </c>
      <c r="C47" s="39" t="s">
        <v>321</v>
      </c>
      <c r="D47" s="80">
        <v>162471012</v>
      </c>
      <c r="E47" s="81">
        <v>57627250</v>
      </c>
      <c r="F47" s="82">
        <f t="shared" si="17"/>
        <v>220098262</v>
      </c>
      <c r="G47" s="80">
        <v>162471012</v>
      </c>
      <c r="H47" s="81">
        <v>57627250</v>
      </c>
      <c r="I47" s="83">
        <f t="shared" si="18"/>
        <v>220098262</v>
      </c>
      <c r="J47" s="80">
        <v>46664588</v>
      </c>
      <c r="K47" s="81">
        <v>1776929</v>
      </c>
      <c r="L47" s="81">
        <f t="shared" si="19"/>
        <v>48441517</v>
      </c>
      <c r="M47" s="40">
        <f t="shared" si="20"/>
        <v>0.22009041125458773</v>
      </c>
      <c r="N47" s="108">
        <v>56414482</v>
      </c>
      <c r="O47" s="109">
        <v>12391136</v>
      </c>
      <c r="P47" s="110">
        <f t="shared" si="21"/>
        <v>68805618</v>
      </c>
      <c r="Q47" s="40">
        <f t="shared" si="22"/>
        <v>0.31261318183421183</v>
      </c>
      <c r="R47" s="108">
        <v>0</v>
      </c>
      <c r="S47" s="110">
        <v>0</v>
      </c>
      <c r="T47" s="110">
        <f t="shared" si="23"/>
        <v>0</v>
      </c>
      <c r="U47" s="40">
        <f t="shared" si="24"/>
        <v>0</v>
      </c>
      <c r="V47" s="108">
        <v>0</v>
      </c>
      <c r="W47" s="110">
        <v>0</v>
      </c>
      <c r="X47" s="110">
        <f t="shared" si="25"/>
        <v>0</v>
      </c>
      <c r="Y47" s="40">
        <f t="shared" si="26"/>
        <v>0</v>
      </c>
      <c r="Z47" s="80">
        <f t="shared" si="27"/>
        <v>103079070</v>
      </c>
      <c r="AA47" s="81">
        <f t="shared" si="28"/>
        <v>14168065</v>
      </c>
      <c r="AB47" s="81">
        <f t="shared" si="29"/>
        <v>117247135</v>
      </c>
      <c r="AC47" s="40">
        <f t="shared" si="30"/>
        <v>0.5327035930887996</v>
      </c>
      <c r="AD47" s="80">
        <v>32084176</v>
      </c>
      <c r="AE47" s="81">
        <v>8064408</v>
      </c>
      <c r="AF47" s="81">
        <f t="shared" si="31"/>
        <v>40148584</v>
      </c>
      <c r="AG47" s="40">
        <f t="shared" si="32"/>
        <v>0.5550955886421209</v>
      </c>
      <c r="AH47" s="40">
        <f t="shared" si="33"/>
        <v>0.713774463378335</v>
      </c>
      <c r="AI47" s="12">
        <v>142783700</v>
      </c>
      <c r="AJ47" s="12">
        <v>185635906</v>
      </c>
      <c r="AK47" s="12">
        <v>79258602</v>
      </c>
      <c r="AL47" s="12"/>
    </row>
    <row r="48" spans="1:38" s="13" customFormat="1" ht="12.75">
      <c r="A48" s="29" t="s">
        <v>96</v>
      </c>
      <c r="B48" s="63" t="s">
        <v>322</v>
      </c>
      <c r="C48" s="39" t="s">
        <v>323</v>
      </c>
      <c r="D48" s="80">
        <v>380414940</v>
      </c>
      <c r="E48" s="81">
        <v>5792982</v>
      </c>
      <c r="F48" s="82">
        <f t="shared" si="17"/>
        <v>386207922</v>
      </c>
      <c r="G48" s="80">
        <v>380414940</v>
      </c>
      <c r="H48" s="81">
        <v>5792982</v>
      </c>
      <c r="I48" s="83">
        <f t="shared" si="18"/>
        <v>386207922</v>
      </c>
      <c r="J48" s="80">
        <v>104678990</v>
      </c>
      <c r="K48" s="81">
        <v>8632068</v>
      </c>
      <c r="L48" s="81">
        <f t="shared" si="19"/>
        <v>113311058</v>
      </c>
      <c r="M48" s="40">
        <f t="shared" si="20"/>
        <v>0.29339392473673803</v>
      </c>
      <c r="N48" s="108">
        <v>95809528</v>
      </c>
      <c r="O48" s="109">
        <v>9400261</v>
      </c>
      <c r="P48" s="110">
        <f t="shared" si="21"/>
        <v>105209789</v>
      </c>
      <c r="Q48" s="40">
        <f t="shared" si="22"/>
        <v>0.272417480343658</v>
      </c>
      <c r="R48" s="108">
        <v>0</v>
      </c>
      <c r="S48" s="110">
        <v>0</v>
      </c>
      <c r="T48" s="110">
        <f t="shared" si="23"/>
        <v>0</v>
      </c>
      <c r="U48" s="40">
        <f t="shared" si="24"/>
        <v>0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200488518</v>
      </c>
      <c r="AA48" s="81">
        <f t="shared" si="28"/>
        <v>18032329</v>
      </c>
      <c r="AB48" s="81">
        <f t="shared" si="29"/>
        <v>218520847</v>
      </c>
      <c r="AC48" s="40">
        <f t="shared" si="30"/>
        <v>0.5658114050803961</v>
      </c>
      <c r="AD48" s="80">
        <v>79721651</v>
      </c>
      <c r="AE48" s="81">
        <v>4027922</v>
      </c>
      <c r="AF48" s="81">
        <f t="shared" si="31"/>
        <v>83749573</v>
      </c>
      <c r="AG48" s="40">
        <f t="shared" si="32"/>
        <v>0.4188056936076264</v>
      </c>
      <c r="AH48" s="40">
        <f t="shared" si="33"/>
        <v>0.25624269152990187</v>
      </c>
      <c r="AI48" s="12">
        <v>438854337</v>
      </c>
      <c r="AJ48" s="12">
        <v>437084150</v>
      </c>
      <c r="AK48" s="12">
        <v>183794695</v>
      </c>
      <c r="AL48" s="12"/>
    </row>
    <row r="49" spans="1:38" s="13" customFormat="1" ht="12.75">
      <c r="A49" s="29" t="s">
        <v>96</v>
      </c>
      <c r="B49" s="63" t="s">
        <v>324</v>
      </c>
      <c r="C49" s="39" t="s">
        <v>325</v>
      </c>
      <c r="D49" s="80">
        <v>161402284</v>
      </c>
      <c r="E49" s="81">
        <v>95675000</v>
      </c>
      <c r="F49" s="82">
        <f t="shared" si="17"/>
        <v>257077284</v>
      </c>
      <c r="G49" s="80">
        <v>161402284</v>
      </c>
      <c r="H49" s="81">
        <v>95675000</v>
      </c>
      <c r="I49" s="83">
        <f t="shared" si="18"/>
        <v>257077284</v>
      </c>
      <c r="J49" s="80">
        <v>72451668</v>
      </c>
      <c r="K49" s="81">
        <v>18512992</v>
      </c>
      <c r="L49" s="81">
        <f t="shared" si="19"/>
        <v>90964660</v>
      </c>
      <c r="M49" s="40">
        <f t="shared" si="20"/>
        <v>0.3538416875448241</v>
      </c>
      <c r="N49" s="108">
        <v>29222448</v>
      </c>
      <c r="O49" s="109">
        <v>13063277</v>
      </c>
      <c r="P49" s="110">
        <f t="shared" si="21"/>
        <v>42285725</v>
      </c>
      <c r="Q49" s="40">
        <f t="shared" si="22"/>
        <v>0.16448643124765547</v>
      </c>
      <c r="R49" s="108">
        <v>0</v>
      </c>
      <c r="S49" s="110">
        <v>0</v>
      </c>
      <c r="T49" s="110">
        <f t="shared" si="23"/>
        <v>0</v>
      </c>
      <c r="U49" s="40">
        <f t="shared" si="24"/>
        <v>0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101674116</v>
      </c>
      <c r="AA49" s="81">
        <f t="shared" si="28"/>
        <v>31576269</v>
      </c>
      <c r="AB49" s="81">
        <f t="shared" si="29"/>
        <v>133250385</v>
      </c>
      <c r="AC49" s="40">
        <f t="shared" si="30"/>
        <v>0.5183281187924795</v>
      </c>
      <c r="AD49" s="80">
        <v>46192056</v>
      </c>
      <c r="AE49" s="81">
        <v>18129016</v>
      </c>
      <c r="AF49" s="81">
        <f t="shared" si="31"/>
        <v>64321072</v>
      </c>
      <c r="AG49" s="40">
        <f t="shared" si="32"/>
        <v>0.49330837922177856</v>
      </c>
      <c r="AH49" s="40">
        <f t="shared" si="33"/>
        <v>-0.34258364039703815</v>
      </c>
      <c r="AI49" s="12">
        <v>252652019</v>
      </c>
      <c r="AJ49" s="12">
        <v>244833652</v>
      </c>
      <c r="AK49" s="12">
        <v>124635358</v>
      </c>
      <c r="AL49" s="12"/>
    </row>
    <row r="50" spans="1:38" s="13" customFormat="1" ht="12.75">
      <c r="A50" s="29" t="s">
        <v>96</v>
      </c>
      <c r="B50" s="63" t="s">
        <v>326</v>
      </c>
      <c r="C50" s="39" t="s">
        <v>327</v>
      </c>
      <c r="D50" s="80">
        <v>223356276</v>
      </c>
      <c r="E50" s="81">
        <v>35381000</v>
      </c>
      <c r="F50" s="82">
        <f t="shared" si="17"/>
        <v>258737276</v>
      </c>
      <c r="G50" s="80">
        <v>223356276</v>
      </c>
      <c r="H50" s="81">
        <v>35381000</v>
      </c>
      <c r="I50" s="83">
        <f t="shared" si="18"/>
        <v>258737276</v>
      </c>
      <c r="J50" s="80">
        <v>80458107</v>
      </c>
      <c r="K50" s="81">
        <v>11189196</v>
      </c>
      <c r="L50" s="81">
        <f t="shared" si="19"/>
        <v>91647303</v>
      </c>
      <c r="M50" s="40">
        <f t="shared" si="20"/>
        <v>0.3542098935910572</v>
      </c>
      <c r="N50" s="108">
        <v>48453412</v>
      </c>
      <c r="O50" s="109">
        <v>5287912</v>
      </c>
      <c r="P50" s="110">
        <f t="shared" si="21"/>
        <v>53741324</v>
      </c>
      <c r="Q50" s="40">
        <f t="shared" si="22"/>
        <v>0.2077061520891949</v>
      </c>
      <c r="R50" s="108">
        <v>0</v>
      </c>
      <c r="S50" s="110">
        <v>0</v>
      </c>
      <c r="T50" s="110">
        <f t="shared" si="23"/>
        <v>0</v>
      </c>
      <c r="U50" s="40">
        <f t="shared" si="24"/>
        <v>0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128911519</v>
      </c>
      <c r="AA50" s="81">
        <f t="shared" si="28"/>
        <v>16477108</v>
      </c>
      <c r="AB50" s="81">
        <f t="shared" si="29"/>
        <v>145388627</v>
      </c>
      <c r="AC50" s="40">
        <f t="shared" si="30"/>
        <v>0.5619160456802521</v>
      </c>
      <c r="AD50" s="80">
        <v>19675221</v>
      </c>
      <c r="AE50" s="81">
        <v>9605550</v>
      </c>
      <c r="AF50" s="81">
        <f t="shared" si="31"/>
        <v>29280771</v>
      </c>
      <c r="AG50" s="40">
        <f t="shared" si="32"/>
        <v>0.25925358407982346</v>
      </c>
      <c r="AH50" s="40">
        <f t="shared" si="33"/>
        <v>0.8353794030901713</v>
      </c>
      <c r="AI50" s="12">
        <v>242635500</v>
      </c>
      <c r="AJ50" s="12">
        <v>248357000</v>
      </c>
      <c r="AK50" s="12">
        <v>62904123</v>
      </c>
      <c r="AL50" s="12"/>
    </row>
    <row r="51" spans="1:38" s="13" customFormat="1" ht="12.75">
      <c r="A51" s="29" t="s">
        <v>115</v>
      </c>
      <c r="B51" s="63" t="s">
        <v>328</v>
      </c>
      <c r="C51" s="39" t="s">
        <v>329</v>
      </c>
      <c r="D51" s="80">
        <v>839855420</v>
      </c>
      <c r="E51" s="81">
        <v>403253401</v>
      </c>
      <c r="F51" s="82">
        <f t="shared" si="17"/>
        <v>1243108821</v>
      </c>
      <c r="G51" s="80">
        <v>839855420</v>
      </c>
      <c r="H51" s="81">
        <v>403253401</v>
      </c>
      <c r="I51" s="83">
        <f t="shared" si="18"/>
        <v>1243108821</v>
      </c>
      <c r="J51" s="80">
        <v>266995120</v>
      </c>
      <c r="K51" s="81">
        <v>79018426</v>
      </c>
      <c r="L51" s="81">
        <f t="shared" si="19"/>
        <v>346013546</v>
      </c>
      <c r="M51" s="40">
        <f t="shared" si="20"/>
        <v>0.27834533884302637</v>
      </c>
      <c r="N51" s="108">
        <v>236566982</v>
      </c>
      <c r="O51" s="109">
        <v>84036138</v>
      </c>
      <c r="P51" s="110">
        <f t="shared" si="21"/>
        <v>320603120</v>
      </c>
      <c r="Q51" s="40">
        <f t="shared" si="22"/>
        <v>0.25790430779993634</v>
      </c>
      <c r="R51" s="108">
        <v>0</v>
      </c>
      <c r="S51" s="110">
        <v>0</v>
      </c>
      <c r="T51" s="110">
        <f t="shared" si="23"/>
        <v>0</v>
      </c>
      <c r="U51" s="40">
        <f t="shared" si="24"/>
        <v>0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503562102</v>
      </c>
      <c r="AA51" s="81">
        <f t="shared" si="28"/>
        <v>163054564</v>
      </c>
      <c r="AB51" s="81">
        <f t="shared" si="29"/>
        <v>666616666</v>
      </c>
      <c r="AC51" s="40">
        <f t="shared" si="30"/>
        <v>0.5362496466429627</v>
      </c>
      <c r="AD51" s="80">
        <v>261453466</v>
      </c>
      <c r="AE51" s="81">
        <v>97010302</v>
      </c>
      <c r="AF51" s="81">
        <f t="shared" si="31"/>
        <v>358463768</v>
      </c>
      <c r="AG51" s="40">
        <f t="shared" si="32"/>
        <v>0.5158215179579455</v>
      </c>
      <c r="AH51" s="40">
        <f t="shared" si="33"/>
        <v>-0.10561917655231479</v>
      </c>
      <c r="AI51" s="12">
        <v>1202786866</v>
      </c>
      <c r="AJ51" s="12">
        <v>1230834932</v>
      </c>
      <c r="AK51" s="12">
        <v>620423347</v>
      </c>
      <c r="AL51" s="12"/>
    </row>
    <row r="52" spans="1:38" s="59" customFormat="1" ht="12.75">
      <c r="A52" s="64"/>
      <c r="B52" s="65" t="s">
        <v>330</v>
      </c>
      <c r="C52" s="32"/>
      <c r="D52" s="84">
        <f>SUM(D46:D51)</f>
        <v>1867578890</v>
      </c>
      <c r="E52" s="85">
        <f>SUM(E46:E51)</f>
        <v>618780633</v>
      </c>
      <c r="F52" s="93">
        <f t="shared" si="17"/>
        <v>2486359523</v>
      </c>
      <c r="G52" s="84">
        <f>SUM(G46:G51)</f>
        <v>1867578890</v>
      </c>
      <c r="H52" s="85">
        <f>SUM(H46:H51)</f>
        <v>618780633</v>
      </c>
      <c r="I52" s="86">
        <f t="shared" si="18"/>
        <v>2486359523</v>
      </c>
      <c r="J52" s="84">
        <f>SUM(J46:J51)</f>
        <v>596297651</v>
      </c>
      <c r="K52" s="85">
        <f>SUM(K46:K51)</f>
        <v>120174355</v>
      </c>
      <c r="L52" s="85">
        <f t="shared" si="19"/>
        <v>716472006</v>
      </c>
      <c r="M52" s="44">
        <f t="shared" si="20"/>
        <v>0.28816106414711773</v>
      </c>
      <c r="N52" s="114">
        <f>SUM(N46:N51)</f>
        <v>513714385</v>
      </c>
      <c r="O52" s="115">
        <f>SUM(O46:O51)</f>
        <v>128700735</v>
      </c>
      <c r="P52" s="116">
        <f t="shared" si="21"/>
        <v>642415120</v>
      </c>
      <c r="Q52" s="44">
        <f t="shared" si="22"/>
        <v>0.2583757956391088</v>
      </c>
      <c r="R52" s="114">
        <f>SUM(R46:R51)</f>
        <v>0</v>
      </c>
      <c r="S52" s="116">
        <f>SUM(S46:S51)</f>
        <v>0</v>
      </c>
      <c r="T52" s="116">
        <f t="shared" si="23"/>
        <v>0</v>
      </c>
      <c r="U52" s="44">
        <f t="shared" si="24"/>
        <v>0</v>
      </c>
      <c r="V52" s="114">
        <f>SUM(V46:V51)</f>
        <v>0</v>
      </c>
      <c r="W52" s="116">
        <f>SUM(W46:W51)</f>
        <v>0</v>
      </c>
      <c r="X52" s="116">
        <f t="shared" si="25"/>
        <v>0</v>
      </c>
      <c r="Y52" s="44">
        <f t="shared" si="26"/>
        <v>0</v>
      </c>
      <c r="Z52" s="84">
        <f t="shared" si="27"/>
        <v>1110012036</v>
      </c>
      <c r="AA52" s="85">
        <f t="shared" si="28"/>
        <v>248875090</v>
      </c>
      <c r="AB52" s="85">
        <f t="shared" si="29"/>
        <v>1358887126</v>
      </c>
      <c r="AC52" s="44">
        <f t="shared" si="30"/>
        <v>0.5465368597862265</v>
      </c>
      <c r="AD52" s="84">
        <f>SUM(AD46:AD51)</f>
        <v>460245001</v>
      </c>
      <c r="AE52" s="85">
        <f>SUM(AE46:AE51)</f>
        <v>137286359</v>
      </c>
      <c r="AF52" s="85">
        <f t="shared" si="31"/>
        <v>597531360</v>
      </c>
      <c r="AG52" s="44">
        <f t="shared" si="32"/>
        <v>0.47146062355772356</v>
      </c>
      <c r="AH52" s="44">
        <f t="shared" si="33"/>
        <v>0.07511532114398145</v>
      </c>
      <c r="AI52" s="66">
        <f>SUM(AI46:AI51)</f>
        <v>2386501143</v>
      </c>
      <c r="AJ52" s="66">
        <f>SUM(AJ46:AJ51)</f>
        <v>2450101765</v>
      </c>
      <c r="AK52" s="66">
        <f>SUM(AK46:AK51)</f>
        <v>1125141317</v>
      </c>
      <c r="AL52" s="66"/>
    </row>
    <row r="53" spans="1:38" s="13" customFormat="1" ht="12.75">
      <c r="A53" s="29" t="s">
        <v>96</v>
      </c>
      <c r="B53" s="63" t="s">
        <v>331</v>
      </c>
      <c r="C53" s="39" t="s">
        <v>332</v>
      </c>
      <c r="D53" s="80">
        <v>130126885</v>
      </c>
      <c r="E53" s="81">
        <v>49174094</v>
      </c>
      <c r="F53" s="82">
        <f t="shared" si="17"/>
        <v>179300979</v>
      </c>
      <c r="G53" s="80">
        <v>130126885</v>
      </c>
      <c r="H53" s="81">
        <v>49174094</v>
      </c>
      <c r="I53" s="83">
        <f t="shared" si="18"/>
        <v>179300979</v>
      </c>
      <c r="J53" s="80">
        <v>48620911</v>
      </c>
      <c r="K53" s="81">
        <v>4008378</v>
      </c>
      <c r="L53" s="81">
        <f t="shared" si="19"/>
        <v>52629289</v>
      </c>
      <c r="M53" s="40">
        <f t="shared" si="20"/>
        <v>0.2935248278817262</v>
      </c>
      <c r="N53" s="108">
        <v>40811156</v>
      </c>
      <c r="O53" s="109">
        <v>5607355</v>
      </c>
      <c r="P53" s="110">
        <f t="shared" si="21"/>
        <v>46418511</v>
      </c>
      <c r="Q53" s="40">
        <f t="shared" si="22"/>
        <v>0.2588859874546474</v>
      </c>
      <c r="R53" s="108">
        <v>0</v>
      </c>
      <c r="S53" s="110">
        <v>0</v>
      </c>
      <c r="T53" s="110">
        <f t="shared" si="23"/>
        <v>0</v>
      </c>
      <c r="U53" s="40">
        <f t="shared" si="24"/>
        <v>0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89432067</v>
      </c>
      <c r="AA53" s="81">
        <f t="shared" si="28"/>
        <v>9615733</v>
      </c>
      <c r="AB53" s="81">
        <f t="shared" si="29"/>
        <v>99047800</v>
      </c>
      <c r="AC53" s="40">
        <f t="shared" si="30"/>
        <v>0.5524108153363736</v>
      </c>
      <c r="AD53" s="80">
        <v>31989854</v>
      </c>
      <c r="AE53" s="81">
        <v>18921287</v>
      </c>
      <c r="AF53" s="81">
        <f t="shared" si="31"/>
        <v>50911141</v>
      </c>
      <c r="AG53" s="40">
        <f t="shared" si="32"/>
        <v>0.616145287120442</v>
      </c>
      <c r="AH53" s="40">
        <f t="shared" si="33"/>
        <v>-0.0882445357097772</v>
      </c>
      <c r="AI53" s="12">
        <v>167184317</v>
      </c>
      <c r="AJ53" s="12">
        <v>163813550</v>
      </c>
      <c r="AK53" s="12">
        <v>103009829</v>
      </c>
      <c r="AL53" s="12"/>
    </row>
    <row r="54" spans="1:38" s="13" customFormat="1" ht="12.75">
      <c r="A54" s="29" t="s">
        <v>96</v>
      </c>
      <c r="B54" s="63" t="s">
        <v>333</v>
      </c>
      <c r="C54" s="39" t="s">
        <v>334</v>
      </c>
      <c r="D54" s="80">
        <v>168974473</v>
      </c>
      <c r="E54" s="81">
        <v>55571000</v>
      </c>
      <c r="F54" s="82">
        <f t="shared" si="17"/>
        <v>224545473</v>
      </c>
      <c r="G54" s="80">
        <v>168974473</v>
      </c>
      <c r="H54" s="81">
        <v>55571000</v>
      </c>
      <c r="I54" s="83">
        <f t="shared" si="18"/>
        <v>224545473</v>
      </c>
      <c r="J54" s="80">
        <v>49808958</v>
      </c>
      <c r="K54" s="81">
        <v>9583195</v>
      </c>
      <c r="L54" s="81">
        <f t="shared" si="19"/>
        <v>59392153</v>
      </c>
      <c r="M54" s="40">
        <f t="shared" si="20"/>
        <v>0.26449944506340595</v>
      </c>
      <c r="N54" s="108">
        <v>58327830</v>
      </c>
      <c r="O54" s="109">
        <v>14551573</v>
      </c>
      <c r="P54" s="110">
        <f t="shared" si="21"/>
        <v>72879403</v>
      </c>
      <c r="Q54" s="40">
        <f t="shared" si="22"/>
        <v>0.3245641162402771</v>
      </c>
      <c r="R54" s="108">
        <v>0</v>
      </c>
      <c r="S54" s="110">
        <v>0</v>
      </c>
      <c r="T54" s="110">
        <f t="shared" si="23"/>
        <v>0</v>
      </c>
      <c r="U54" s="40">
        <f t="shared" si="24"/>
        <v>0</v>
      </c>
      <c r="V54" s="108">
        <v>0</v>
      </c>
      <c r="W54" s="110">
        <v>0</v>
      </c>
      <c r="X54" s="110">
        <f t="shared" si="25"/>
        <v>0</v>
      </c>
      <c r="Y54" s="40">
        <f t="shared" si="26"/>
        <v>0</v>
      </c>
      <c r="Z54" s="80">
        <f t="shared" si="27"/>
        <v>108136788</v>
      </c>
      <c r="AA54" s="81">
        <f t="shared" si="28"/>
        <v>24134768</v>
      </c>
      <c r="AB54" s="81">
        <f t="shared" si="29"/>
        <v>132271556</v>
      </c>
      <c r="AC54" s="40">
        <f t="shared" si="30"/>
        <v>0.589063561303683</v>
      </c>
      <c r="AD54" s="80">
        <v>26820152</v>
      </c>
      <c r="AE54" s="81">
        <v>13243560</v>
      </c>
      <c r="AF54" s="81">
        <f t="shared" si="31"/>
        <v>40063712</v>
      </c>
      <c r="AG54" s="40">
        <f t="shared" si="32"/>
        <v>0.49748838423625485</v>
      </c>
      <c r="AH54" s="40">
        <f t="shared" si="33"/>
        <v>0.819087632219401</v>
      </c>
      <c r="AI54" s="12">
        <v>170691316</v>
      </c>
      <c r="AJ54" s="12">
        <v>208710794</v>
      </c>
      <c r="AK54" s="12">
        <v>84916947</v>
      </c>
      <c r="AL54" s="12"/>
    </row>
    <row r="55" spans="1:38" s="13" customFormat="1" ht="12.75">
      <c r="A55" s="29" t="s">
        <v>96</v>
      </c>
      <c r="B55" s="63" t="s">
        <v>335</v>
      </c>
      <c r="C55" s="39" t="s">
        <v>336</v>
      </c>
      <c r="D55" s="80">
        <v>53702000</v>
      </c>
      <c r="E55" s="81">
        <v>10995000</v>
      </c>
      <c r="F55" s="83">
        <f t="shared" si="17"/>
        <v>64697000</v>
      </c>
      <c r="G55" s="80">
        <v>53702000</v>
      </c>
      <c r="H55" s="81">
        <v>10995000</v>
      </c>
      <c r="I55" s="83">
        <f t="shared" si="18"/>
        <v>64697000</v>
      </c>
      <c r="J55" s="80">
        <v>16509764</v>
      </c>
      <c r="K55" s="81">
        <v>3278025</v>
      </c>
      <c r="L55" s="81">
        <f t="shared" si="19"/>
        <v>19787789</v>
      </c>
      <c r="M55" s="40">
        <f t="shared" si="20"/>
        <v>0.30585326985795325</v>
      </c>
      <c r="N55" s="108">
        <v>9724810</v>
      </c>
      <c r="O55" s="109">
        <v>1533464</v>
      </c>
      <c r="P55" s="110">
        <f t="shared" si="21"/>
        <v>11258274</v>
      </c>
      <c r="Q55" s="40">
        <f t="shared" si="22"/>
        <v>0.17401539484056447</v>
      </c>
      <c r="R55" s="108">
        <v>0</v>
      </c>
      <c r="S55" s="110">
        <v>0</v>
      </c>
      <c r="T55" s="110">
        <f t="shared" si="23"/>
        <v>0</v>
      </c>
      <c r="U55" s="40">
        <f t="shared" si="24"/>
        <v>0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26234574</v>
      </c>
      <c r="AA55" s="81">
        <f t="shared" si="28"/>
        <v>4811489</v>
      </c>
      <c r="AB55" s="81">
        <f t="shared" si="29"/>
        <v>31046063</v>
      </c>
      <c r="AC55" s="40">
        <f t="shared" si="30"/>
        <v>0.4798686646985177</v>
      </c>
      <c r="AD55" s="80">
        <v>5108302</v>
      </c>
      <c r="AE55" s="81">
        <v>2638307</v>
      </c>
      <c r="AF55" s="81">
        <f t="shared" si="31"/>
        <v>7746609</v>
      </c>
      <c r="AG55" s="40">
        <f t="shared" si="32"/>
        <v>0.5155574187955463</v>
      </c>
      <c r="AH55" s="40">
        <f t="shared" si="33"/>
        <v>0.453316412381211</v>
      </c>
      <c r="AI55" s="12">
        <v>36913000</v>
      </c>
      <c r="AJ55" s="12">
        <v>35673000</v>
      </c>
      <c r="AK55" s="12">
        <v>19030771</v>
      </c>
      <c r="AL55" s="12"/>
    </row>
    <row r="56" spans="1:38" s="13" customFormat="1" ht="12.75">
      <c r="A56" s="29" t="s">
        <v>96</v>
      </c>
      <c r="B56" s="63" t="s">
        <v>337</v>
      </c>
      <c r="C56" s="39" t="s">
        <v>338</v>
      </c>
      <c r="D56" s="80">
        <v>64794785</v>
      </c>
      <c r="E56" s="81">
        <v>13537124</v>
      </c>
      <c r="F56" s="82">
        <f t="shared" si="17"/>
        <v>78331909</v>
      </c>
      <c r="G56" s="80">
        <v>64794785</v>
      </c>
      <c r="H56" s="81">
        <v>13537124</v>
      </c>
      <c r="I56" s="82">
        <f t="shared" si="18"/>
        <v>78331909</v>
      </c>
      <c r="J56" s="80">
        <v>10406227</v>
      </c>
      <c r="K56" s="94">
        <v>992836</v>
      </c>
      <c r="L56" s="81">
        <f t="shared" si="19"/>
        <v>11399063</v>
      </c>
      <c r="M56" s="40">
        <f t="shared" si="20"/>
        <v>0.14552259922581487</v>
      </c>
      <c r="N56" s="108">
        <v>23680002</v>
      </c>
      <c r="O56" s="109">
        <v>1258164</v>
      </c>
      <c r="P56" s="110">
        <f t="shared" si="21"/>
        <v>24938166</v>
      </c>
      <c r="Q56" s="40">
        <f t="shared" si="22"/>
        <v>0.31836535478791916</v>
      </c>
      <c r="R56" s="108">
        <v>0</v>
      </c>
      <c r="S56" s="110">
        <v>0</v>
      </c>
      <c r="T56" s="110">
        <f t="shared" si="23"/>
        <v>0</v>
      </c>
      <c r="U56" s="40">
        <f t="shared" si="24"/>
        <v>0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34086229</v>
      </c>
      <c r="AA56" s="81">
        <f t="shared" si="28"/>
        <v>2251000</v>
      </c>
      <c r="AB56" s="81">
        <f t="shared" si="29"/>
        <v>36337229</v>
      </c>
      <c r="AC56" s="40">
        <f t="shared" si="30"/>
        <v>0.46388795401373406</v>
      </c>
      <c r="AD56" s="80">
        <v>5736377</v>
      </c>
      <c r="AE56" s="81">
        <v>2708268</v>
      </c>
      <c r="AF56" s="81">
        <f t="shared" si="31"/>
        <v>8444645</v>
      </c>
      <c r="AG56" s="40">
        <f t="shared" si="32"/>
        <v>0.33501100733470107</v>
      </c>
      <c r="AH56" s="40">
        <f t="shared" si="33"/>
        <v>1.9531337314949297</v>
      </c>
      <c r="AI56" s="12">
        <v>60002718</v>
      </c>
      <c r="AJ56" s="12">
        <v>51804563</v>
      </c>
      <c r="AK56" s="12">
        <v>20101571</v>
      </c>
      <c r="AL56" s="12"/>
    </row>
    <row r="57" spans="1:38" s="13" customFormat="1" ht="12.75">
      <c r="A57" s="29" t="s">
        <v>96</v>
      </c>
      <c r="B57" s="63" t="s">
        <v>339</v>
      </c>
      <c r="C57" s="39" t="s">
        <v>340</v>
      </c>
      <c r="D57" s="80">
        <v>151284000</v>
      </c>
      <c r="E57" s="81">
        <v>30449000</v>
      </c>
      <c r="F57" s="82">
        <f t="shared" si="17"/>
        <v>181733000</v>
      </c>
      <c r="G57" s="80">
        <v>151284000</v>
      </c>
      <c r="H57" s="81">
        <v>30449000</v>
      </c>
      <c r="I57" s="82">
        <f t="shared" si="18"/>
        <v>181733000</v>
      </c>
      <c r="J57" s="80">
        <v>45328941</v>
      </c>
      <c r="K57" s="94">
        <v>8569102</v>
      </c>
      <c r="L57" s="81">
        <f t="shared" si="19"/>
        <v>53898043</v>
      </c>
      <c r="M57" s="40">
        <f t="shared" si="20"/>
        <v>0.296578183378913</v>
      </c>
      <c r="N57" s="108">
        <v>42049783</v>
      </c>
      <c r="O57" s="109">
        <v>2916891</v>
      </c>
      <c r="P57" s="110">
        <f t="shared" si="21"/>
        <v>44966674</v>
      </c>
      <c r="Q57" s="40">
        <f t="shared" si="22"/>
        <v>0.247432629186774</v>
      </c>
      <c r="R57" s="108">
        <v>0</v>
      </c>
      <c r="S57" s="110">
        <v>0</v>
      </c>
      <c r="T57" s="110">
        <f t="shared" si="23"/>
        <v>0</v>
      </c>
      <c r="U57" s="40">
        <f t="shared" si="24"/>
        <v>0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87378724</v>
      </c>
      <c r="AA57" s="81">
        <f t="shared" si="28"/>
        <v>11485993</v>
      </c>
      <c r="AB57" s="81">
        <f t="shared" si="29"/>
        <v>98864717</v>
      </c>
      <c r="AC57" s="40">
        <f t="shared" si="30"/>
        <v>0.5440108125656871</v>
      </c>
      <c r="AD57" s="80">
        <v>36851787</v>
      </c>
      <c r="AE57" s="81">
        <v>6403705</v>
      </c>
      <c r="AF57" s="81">
        <f t="shared" si="31"/>
        <v>43255492</v>
      </c>
      <c r="AG57" s="40">
        <f t="shared" si="32"/>
        <v>0.6059205378466805</v>
      </c>
      <c r="AH57" s="40">
        <f t="shared" si="33"/>
        <v>0.03955987831556751</v>
      </c>
      <c r="AI57" s="12">
        <v>144874000</v>
      </c>
      <c r="AJ57" s="12">
        <v>150070000</v>
      </c>
      <c r="AK57" s="12">
        <v>87782132</v>
      </c>
      <c r="AL57" s="12"/>
    </row>
    <row r="58" spans="1:38" s="13" customFormat="1" ht="12.75">
      <c r="A58" s="29" t="s">
        <v>115</v>
      </c>
      <c r="B58" s="63" t="s">
        <v>341</v>
      </c>
      <c r="C58" s="39" t="s">
        <v>342</v>
      </c>
      <c r="D58" s="80">
        <v>548773387</v>
      </c>
      <c r="E58" s="81">
        <v>241505000</v>
      </c>
      <c r="F58" s="82">
        <f t="shared" si="17"/>
        <v>790278387</v>
      </c>
      <c r="G58" s="80">
        <v>548773387</v>
      </c>
      <c r="H58" s="81">
        <v>241505000</v>
      </c>
      <c r="I58" s="82">
        <f t="shared" si="18"/>
        <v>790278387</v>
      </c>
      <c r="J58" s="80">
        <v>102531646</v>
      </c>
      <c r="K58" s="94">
        <v>70742912</v>
      </c>
      <c r="L58" s="81">
        <f t="shared" si="19"/>
        <v>173274558</v>
      </c>
      <c r="M58" s="40">
        <f t="shared" si="20"/>
        <v>0.2192576196570083</v>
      </c>
      <c r="N58" s="108">
        <v>188747267</v>
      </c>
      <c r="O58" s="109">
        <v>48037535</v>
      </c>
      <c r="P58" s="110">
        <f t="shared" si="21"/>
        <v>236784802</v>
      </c>
      <c r="Q58" s="40">
        <f t="shared" si="22"/>
        <v>0.29962201408400657</v>
      </c>
      <c r="R58" s="108">
        <v>0</v>
      </c>
      <c r="S58" s="110">
        <v>0</v>
      </c>
      <c r="T58" s="110">
        <f t="shared" si="23"/>
        <v>0</v>
      </c>
      <c r="U58" s="40">
        <f t="shared" si="24"/>
        <v>0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291278913</v>
      </c>
      <c r="AA58" s="81">
        <f t="shared" si="28"/>
        <v>118780447</v>
      </c>
      <c r="AB58" s="81">
        <f t="shared" si="29"/>
        <v>410059360</v>
      </c>
      <c r="AC58" s="40">
        <f t="shared" si="30"/>
        <v>0.5188796337410149</v>
      </c>
      <c r="AD58" s="80">
        <v>90534997</v>
      </c>
      <c r="AE58" s="81">
        <v>68113747</v>
      </c>
      <c r="AF58" s="81">
        <f t="shared" si="31"/>
        <v>158648744</v>
      </c>
      <c r="AG58" s="40">
        <f t="shared" si="32"/>
        <v>0.3841787630331894</v>
      </c>
      <c r="AH58" s="40">
        <f t="shared" si="33"/>
        <v>0.492509779970272</v>
      </c>
      <c r="AI58" s="12">
        <v>682291936</v>
      </c>
      <c r="AJ58" s="12">
        <v>891810000</v>
      </c>
      <c r="AK58" s="12">
        <v>262122072</v>
      </c>
      <c r="AL58" s="12"/>
    </row>
    <row r="59" spans="1:38" s="59" customFormat="1" ht="12.75">
      <c r="A59" s="64"/>
      <c r="B59" s="65" t="s">
        <v>343</v>
      </c>
      <c r="C59" s="32"/>
      <c r="D59" s="84">
        <f>SUM(D53:D58)</f>
        <v>1117655530</v>
      </c>
      <c r="E59" s="85">
        <f>SUM(E53:E58)</f>
        <v>401231218</v>
      </c>
      <c r="F59" s="86">
        <f t="shared" si="17"/>
        <v>1518886748</v>
      </c>
      <c r="G59" s="84">
        <f>SUM(G53:G58)</f>
        <v>1117655530</v>
      </c>
      <c r="H59" s="85">
        <f>SUM(H53:H58)</f>
        <v>401231218</v>
      </c>
      <c r="I59" s="93">
        <f t="shared" si="18"/>
        <v>1518886748</v>
      </c>
      <c r="J59" s="84">
        <f>SUM(J53:J58)</f>
        <v>273206447</v>
      </c>
      <c r="K59" s="95">
        <f>SUM(K53:K58)</f>
        <v>97174448</v>
      </c>
      <c r="L59" s="85">
        <f t="shared" si="19"/>
        <v>370380895</v>
      </c>
      <c r="M59" s="44">
        <f t="shared" si="20"/>
        <v>0.24385023800339325</v>
      </c>
      <c r="N59" s="114">
        <f>SUM(N53:N58)</f>
        <v>363340848</v>
      </c>
      <c r="O59" s="115">
        <f>SUM(O53:O58)</f>
        <v>73904982</v>
      </c>
      <c r="P59" s="116">
        <f t="shared" si="21"/>
        <v>437245830</v>
      </c>
      <c r="Q59" s="44">
        <f t="shared" si="22"/>
        <v>0.28787256889017243</v>
      </c>
      <c r="R59" s="114">
        <f>SUM(R53:R58)</f>
        <v>0</v>
      </c>
      <c r="S59" s="116">
        <f>SUM(S53:S58)</f>
        <v>0</v>
      </c>
      <c r="T59" s="116">
        <f t="shared" si="23"/>
        <v>0</v>
      </c>
      <c r="U59" s="44">
        <f t="shared" si="24"/>
        <v>0</v>
      </c>
      <c r="V59" s="114">
        <f>SUM(V53:V58)</f>
        <v>0</v>
      </c>
      <c r="W59" s="116">
        <f>SUM(W53:W58)</f>
        <v>0</v>
      </c>
      <c r="X59" s="116">
        <f t="shared" si="25"/>
        <v>0</v>
      </c>
      <c r="Y59" s="44">
        <f t="shared" si="26"/>
        <v>0</v>
      </c>
      <c r="Z59" s="84">
        <f t="shared" si="27"/>
        <v>636547295</v>
      </c>
      <c r="AA59" s="85">
        <f t="shared" si="28"/>
        <v>171079430</v>
      </c>
      <c r="AB59" s="85">
        <f t="shared" si="29"/>
        <v>807626725</v>
      </c>
      <c r="AC59" s="44">
        <f t="shared" si="30"/>
        <v>0.5317228068935657</v>
      </c>
      <c r="AD59" s="84">
        <f>SUM(AD53:AD58)</f>
        <v>197041469</v>
      </c>
      <c r="AE59" s="85">
        <f>SUM(AE53:AE58)</f>
        <v>112028874</v>
      </c>
      <c r="AF59" s="85">
        <f t="shared" si="31"/>
        <v>309070343</v>
      </c>
      <c r="AG59" s="44">
        <f t="shared" si="32"/>
        <v>0.4571971872135162</v>
      </c>
      <c r="AH59" s="44">
        <f t="shared" si="33"/>
        <v>0.41471299302243314</v>
      </c>
      <c r="AI59" s="66">
        <f>SUM(AI53:AI58)</f>
        <v>1261957287</v>
      </c>
      <c r="AJ59" s="66">
        <f>SUM(AJ53:AJ58)</f>
        <v>1501881907</v>
      </c>
      <c r="AK59" s="66">
        <f>SUM(AK53:AK58)</f>
        <v>576963322</v>
      </c>
      <c r="AL59" s="66"/>
    </row>
    <row r="60" spans="1:38" s="13" customFormat="1" ht="12.75">
      <c r="A60" s="29" t="s">
        <v>96</v>
      </c>
      <c r="B60" s="63" t="s">
        <v>344</v>
      </c>
      <c r="C60" s="39" t="s">
        <v>345</v>
      </c>
      <c r="D60" s="80">
        <v>88130000</v>
      </c>
      <c r="E60" s="81">
        <v>25340000</v>
      </c>
      <c r="F60" s="82">
        <f t="shared" si="17"/>
        <v>113470000</v>
      </c>
      <c r="G60" s="80">
        <v>88130000</v>
      </c>
      <c r="H60" s="81">
        <v>25340000</v>
      </c>
      <c r="I60" s="82">
        <f t="shared" si="18"/>
        <v>113470000</v>
      </c>
      <c r="J60" s="80">
        <v>38275549</v>
      </c>
      <c r="K60" s="94">
        <v>9598243</v>
      </c>
      <c r="L60" s="81">
        <f t="shared" si="19"/>
        <v>47873792</v>
      </c>
      <c r="M60" s="40">
        <f t="shared" si="20"/>
        <v>0.42190704150876884</v>
      </c>
      <c r="N60" s="108">
        <v>25372902</v>
      </c>
      <c r="O60" s="109">
        <v>9498927</v>
      </c>
      <c r="P60" s="110">
        <f t="shared" si="21"/>
        <v>34871829</v>
      </c>
      <c r="Q60" s="40">
        <f t="shared" si="22"/>
        <v>0.3073220146294175</v>
      </c>
      <c r="R60" s="108">
        <v>0</v>
      </c>
      <c r="S60" s="110">
        <v>0</v>
      </c>
      <c r="T60" s="110">
        <f t="shared" si="23"/>
        <v>0</v>
      </c>
      <c r="U60" s="40">
        <f t="shared" si="24"/>
        <v>0</v>
      </c>
      <c r="V60" s="108">
        <v>0</v>
      </c>
      <c r="W60" s="110">
        <v>0</v>
      </c>
      <c r="X60" s="110">
        <f t="shared" si="25"/>
        <v>0</v>
      </c>
      <c r="Y60" s="40">
        <f t="shared" si="26"/>
        <v>0</v>
      </c>
      <c r="Z60" s="80">
        <f t="shared" si="27"/>
        <v>63648451</v>
      </c>
      <c r="AA60" s="81">
        <f t="shared" si="28"/>
        <v>19097170</v>
      </c>
      <c r="AB60" s="81">
        <f t="shared" si="29"/>
        <v>82745621</v>
      </c>
      <c r="AC60" s="40">
        <f t="shared" si="30"/>
        <v>0.7292290561381863</v>
      </c>
      <c r="AD60" s="80">
        <v>29835840</v>
      </c>
      <c r="AE60" s="81">
        <v>1770217</v>
      </c>
      <c r="AF60" s="81">
        <f t="shared" si="31"/>
        <v>31606057</v>
      </c>
      <c r="AG60" s="40">
        <f t="shared" si="32"/>
        <v>0.6302748506922078</v>
      </c>
      <c r="AH60" s="40">
        <f t="shared" si="33"/>
        <v>0.1033274096797332</v>
      </c>
      <c r="AI60" s="12">
        <v>94375349</v>
      </c>
      <c r="AJ60" s="12">
        <v>94375349</v>
      </c>
      <c r="AK60" s="12">
        <v>59482409</v>
      </c>
      <c r="AL60" s="12"/>
    </row>
    <row r="61" spans="1:38" s="13" customFormat="1" ht="12.75">
      <c r="A61" s="29" t="s">
        <v>96</v>
      </c>
      <c r="B61" s="63" t="s">
        <v>92</v>
      </c>
      <c r="C61" s="39" t="s">
        <v>93</v>
      </c>
      <c r="D61" s="80">
        <v>2091453700</v>
      </c>
      <c r="E61" s="81">
        <v>338713600</v>
      </c>
      <c r="F61" s="82">
        <f t="shared" si="17"/>
        <v>2430167300</v>
      </c>
      <c r="G61" s="80">
        <v>2091453700</v>
      </c>
      <c r="H61" s="81">
        <v>338713600</v>
      </c>
      <c r="I61" s="82">
        <f t="shared" si="18"/>
        <v>2430167300</v>
      </c>
      <c r="J61" s="80">
        <v>595515522</v>
      </c>
      <c r="K61" s="94">
        <v>23581115</v>
      </c>
      <c r="L61" s="81">
        <f t="shared" si="19"/>
        <v>619096637</v>
      </c>
      <c r="M61" s="40">
        <f t="shared" si="20"/>
        <v>0.2547547393136267</v>
      </c>
      <c r="N61" s="108">
        <v>554488372</v>
      </c>
      <c r="O61" s="109">
        <v>29853089</v>
      </c>
      <c r="P61" s="110">
        <f t="shared" si="21"/>
        <v>584341461</v>
      </c>
      <c r="Q61" s="40">
        <f t="shared" si="22"/>
        <v>0.2404531823796658</v>
      </c>
      <c r="R61" s="108">
        <v>0</v>
      </c>
      <c r="S61" s="110">
        <v>0</v>
      </c>
      <c r="T61" s="110">
        <f t="shared" si="23"/>
        <v>0</v>
      </c>
      <c r="U61" s="40">
        <f t="shared" si="24"/>
        <v>0</v>
      </c>
      <c r="V61" s="108">
        <v>0</v>
      </c>
      <c r="W61" s="110">
        <v>0</v>
      </c>
      <c r="X61" s="110">
        <f t="shared" si="25"/>
        <v>0</v>
      </c>
      <c r="Y61" s="40">
        <f t="shared" si="26"/>
        <v>0</v>
      </c>
      <c r="Z61" s="80">
        <f t="shared" si="27"/>
        <v>1150003894</v>
      </c>
      <c r="AA61" s="81">
        <f t="shared" si="28"/>
        <v>53434204</v>
      </c>
      <c r="AB61" s="81">
        <f t="shared" si="29"/>
        <v>1203438098</v>
      </c>
      <c r="AC61" s="40">
        <f t="shared" si="30"/>
        <v>0.4952079216932925</v>
      </c>
      <c r="AD61" s="80">
        <v>474015974</v>
      </c>
      <c r="AE61" s="81">
        <v>30824303</v>
      </c>
      <c r="AF61" s="81">
        <f t="shared" si="31"/>
        <v>504840277</v>
      </c>
      <c r="AG61" s="40">
        <f t="shared" si="32"/>
        <v>0.5091589213558286</v>
      </c>
      <c r="AH61" s="40">
        <f t="shared" si="33"/>
        <v>0.15747789473619989</v>
      </c>
      <c r="AI61" s="12">
        <v>2146094200</v>
      </c>
      <c r="AJ61" s="12">
        <v>2219516600</v>
      </c>
      <c r="AK61" s="12">
        <v>1092703008</v>
      </c>
      <c r="AL61" s="12"/>
    </row>
    <row r="62" spans="1:38" s="13" customFormat="1" ht="12.75">
      <c r="A62" s="29" t="s">
        <v>96</v>
      </c>
      <c r="B62" s="63" t="s">
        <v>346</v>
      </c>
      <c r="C62" s="39" t="s">
        <v>347</v>
      </c>
      <c r="D62" s="80">
        <v>64081000</v>
      </c>
      <c r="E62" s="81">
        <v>13676000</v>
      </c>
      <c r="F62" s="82">
        <f t="shared" si="17"/>
        <v>77757000</v>
      </c>
      <c r="G62" s="80">
        <v>64081000</v>
      </c>
      <c r="H62" s="81">
        <v>13676000</v>
      </c>
      <c r="I62" s="82">
        <f t="shared" si="18"/>
        <v>77757000</v>
      </c>
      <c r="J62" s="80">
        <v>24024503</v>
      </c>
      <c r="K62" s="94">
        <v>2039521</v>
      </c>
      <c r="L62" s="81">
        <f t="shared" si="19"/>
        <v>26064024</v>
      </c>
      <c r="M62" s="40">
        <f t="shared" si="20"/>
        <v>0.33519842586519544</v>
      </c>
      <c r="N62" s="108">
        <v>27773285</v>
      </c>
      <c r="O62" s="109">
        <v>3952328</v>
      </c>
      <c r="P62" s="110">
        <f t="shared" si="21"/>
        <v>31725613</v>
      </c>
      <c r="Q62" s="40">
        <f t="shared" si="22"/>
        <v>0.4080097354579009</v>
      </c>
      <c r="R62" s="108">
        <v>0</v>
      </c>
      <c r="S62" s="110">
        <v>0</v>
      </c>
      <c r="T62" s="110">
        <f t="shared" si="23"/>
        <v>0</v>
      </c>
      <c r="U62" s="40">
        <f t="shared" si="24"/>
        <v>0</v>
      </c>
      <c r="V62" s="108">
        <v>0</v>
      </c>
      <c r="W62" s="110">
        <v>0</v>
      </c>
      <c r="X62" s="110">
        <f t="shared" si="25"/>
        <v>0</v>
      </c>
      <c r="Y62" s="40">
        <f t="shared" si="26"/>
        <v>0</v>
      </c>
      <c r="Z62" s="80">
        <f t="shared" si="27"/>
        <v>51797788</v>
      </c>
      <c r="AA62" s="81">
        <f t="shared" si="28"/>
        <v>5991849</v>
      </c>
      <c r="AB62" s="81">
        <f t="shared" si="29"/>
        <v>57789637</v>
      </c>
      <c r="AC62" s="40">
        <f t="shared" si="30"/>
        <v>0.7432081613230963</v>
      </c>
      <c r="AD62" s="80">
        <v>26225800</v>
      </c>
      <c r="AE62" s="81">
        <v>3371791</v>
      </c>
      <c r="AF62" s="81">
        <f t="shared" si="31"/>
        <v>29597591</v>
      </c>
      <c r="AG62" s="40">
        <f t="shared" si="32"/>
        <v>0.6821458335642171</v>
      </c>
      <c r="AH62" s="40">
        <f t="shared" si="33"/>
        <v>0.07189848660318332</v>
      </c>
      <c r="AI62" s="12">
        <v>90233000</v>
      </c>
      <c r="AJ62" s="12">
        <v>85700000</v>
      </c>
      <c r="AK62" s="12">
        <v>61552065</v>
      </c>
      <c r="AL62" s="12"/>
    </row>
    <row r="63" spans="1:38" s="13" customFormat="1" ht="12.75">
      <c r="A63" s="29" t="s">
        <v>96</v>
      </c>
      <c r="B63" s="63" t="s">
        <v>348</v>
      </c>
      <c r="C63" s="39" t="s">
        <v>349</v>
      </c>
      <c r="D63" s="80">
        <v>246484070</v>
      </c>
      <c r="E63" s="81">
        <v>45976000</v>
      </c>
      <c r="F63" s="82">
        <f t="shared" si="17"/>
        <v>292460070</v>
      </c>
      <c r="G63" s="80">
        <v>246484070</v>
      </c>
      <c r="H63" s="81">
        <v>45976000</v>
      </c>
      <c r="I63" s="82">
        <f t="shared" si="18"/>
        <v>292460070</v>
      </c>
      <c r="J63" s="80">
        <v>74775022</v>
      </c>
      <c r="K63" s="94">
        <v>3387676</v>
      </c>
      <c r="L63" s="81">
        <f t="shared" si="19"/>
        <v>78162698</v>
      </c>
      <c r="M63" s="40">
        <f t="shared" si="20"/>
        <v>0.2672593834775462</v>
      </c>
      <c r="N63" s="108">
        <v>69160281</v>
      </c>
      <c r="O63" s="109">
        <v>7556961</v>
      </c>
      <c r="P63" s="110">
        <f t="shared" si="21"/>
        <v>76717242</v>
      </c>
      <c r="Q63" s="40">
        <f t="shared" si="22"/>
        <v>0.262316978861422</v>
      </c>
      <c r="R63" s="108">
        <v>0</v>
      </c>
      <c r="S63" s="110">
        <v>0</v>
      </c>
      <c r="T63" s="110">
        <f t="shared" si="23"/>
        <v>0</v>
      </c>
      <c r="U63" s="40">
        <f t="shared" si="24"/>
        <v>0</v>
      </c>
      <c r="V63" s="108">
        <v>0</v>
      </c>
      <c r="W63" s="110">
        <v>0</v>
      </c>
      <c r="X63" s="110">
        <f t="shared" si="25"/>
        <v>0</v>
      </c>
      <c r="Y63" s="40">
        <f t="shared" si="26"/>
        <v>0</v>
      </c>
      <c r="Z63" s="80">
        <f t="shared" si="27"/>
        <v>143935303</v>
      </c>
      <c r="AA63" s="81">
        <f t="shared" si="28"/>
        <v>10944637</v>
      </c>
      <c r="AB63" s="81">
        <f t="shared" si="29"/>
        <v>154879940</v>
      </c>
      <c r="AC63" s="40">
        <f t="shared" si="30"/>
        <v>0.5295763623389682</v>
      </c>
      <c r="AD63" s="80">
        <v>49261503</v>
      </c>
      <c r="AE63" s="81">
        <v>5799200</v>
      </c>
      <c r="AF63" s="81">
        <f t="shared" si="31"/>
        <v>55060703</v>
      </c>
      <c r="AG63" s="40">
        <f t="shared" si="32"/>
        <v>0.5332258989779818</v>
      </c>
      <c r="AH63" s="40">
        <f t="shared" si="33"/>
        <v>0.39332114956832287</v>
      </c>
      <c r="AI63" s="12">
        <v>246311650</v>
      </c>
      <c r="AJ63" s="12">
        <v>251034573</v>
      </c>
      <c r="AK63" s="12">
        <v>131339751</v>
      </c>
      <c r="AL63" s="12"/>
    </row>
    <row r="64" spans="1:38" s="13" customFormat="1" ht="12.75">
      <c r="A64" s="29" t="s">
        <v>96</v>
      </c>
      <c r="B64" s="63" t="s">
        <v>350</v>
      </c>
      <c r="C64" s="39" t="s">
        <v>351</v>
      </c>
      <c r="D64" s="80">
        <v>79335000</v>
      </c>
      <c r="E64" s="81">
        <v>34200094</v>
      </c>
      <c r="F64" s="82">
        <f t="shared" si="17"/>
        <v>113535094</v>
      </c>
      <c r="G64" s="80">
        <v>79335000</v>
      </c>
      <c r="H64" s="81">
        <v>34200594</v>
      </c>
      <c r="I64" s="82">
        <f t="shared" si="18"/>
        <v>113535594</v>
      </c>
      <c r="J64" s="80">
        <v>16852826</v>
      </c>
      <c r="K64" s="94">
        <v>5178999</v>
      </c>
      <c r="L64" s="81">
        <f t="shared" si="19"/>
        <v>22031825</v>
      </c>
      <c r="M64" s="40">
        <f t="shared" si="20"/>
        <v>0.19405299475068036</v>
      </c>
      <c r="N64" s="108">
        <v>30810284</v>
      </c>
      <c r="O64" s="109">
        <v>10281840</v>
      </c>
      <c r="P64" s="110">
        <f t="shared" si="21"/>
        <v>41092124</v>
      </c>
      <c r="Q64" s="40">
        <f t="shared" si="22"/>
        <v>0.36193323625556695</v>
      </c>
      <c r="R64" s="108">
        <v>0</v>
      </c>
      <c r="S64" s="110">
        <v>0</v>
      </c>
      <c r="T64" s="110">
        <f t="shared" si="23"/>
        <v>0</v>
      </c>
      <c r="U64" s="40">
        <f t="shared" si="24"/>
        <v>0</v>
      </c>
      <c r="V64" s="108">
        <v>0</v>
      </c>
      <c r="W64" s="110">
        <v>0</v>
      </c>
      <c r="X64" s="110">
        <f t="shared" si="25"/>
        <v>0</v>
      </c>
      <c r="Y64" s="40">
        <f t="shared" si="26"/>
        <v>0</v>
      </c>
      <c r="Z64" s="80">
        <f t="shared" si="27"/>
        <v>47663110</v>
      </c>
      <c r="AA64" s="81">
        <f t="shared" si="28"/>
        <v>15460839</v>
      </c>
      <c r="AB64" s="81">
        <f t="shared" si="29"/>
        <v>63123949</v>
      </c>
      <c r="AC64" s="40">
        <f t="shared" si="30"/>
        <v>0.5559862310062473</v>
      </c>
      <c r="AD64" s="80">
        <v>25701241</v>
      </c>
      <c r="AE64" s="81">
        <v>7777648</v>
      </c>
      <c r="AF64" s="81">
        <f t="shared" si="31"/>
        <v>33478889</v>
      </c>
      <c r="AG64" s="40">
        <f t="shared" si="32"/>
        <v>0.4516371878568237</v>
      </c>
      <c r="AH64" s="40">
        <f t="shared" si="33"/>
        <v>0.22740405155021715</v>
      </c>
      <c r="AI64" s="12">
        <v>161144000</v>
      </c>
      <c r="AJ64" s="12">
        <v>162254203</v>
      </c>
      <c r="AK64" s="12">
        <v>72778623</v>
      </c>
      <c r="AL64" s="12"/>
    </row>
    <row r="65" spans="1:38" s="13" customFormat="1" ht="12.75">
      <c r="A65" s="29" t="s">
        <v>96</v>
      </c>
      <c r="B65" s="63" t="s">
        <v>352</v>
      </c>
      <c r="C65" s="39" t="s">
        <v>353</v>
      </c>
      <c r="D65" s="80">
        <v>142952000</v>
      </c>
      <c r="E65" s="81">
        <v>47651000</v>
      </c>
      <c r="F65" s="82">
        <f t="shared" si="17"/>
        <v>190603000</v>
      </c>
      <c r="G65" s="80">
        <v>142952000</v>
      </c>
      <c r="H65" s="81">
        <v>47651000</v>
      </c>
      <c r="I65" s="82">
        <f t="shared" si="18"/>
        <v>190603000</v>
      </c>
      <c r="J65" s="80">
        <v>41743010</v>
      </c>
      <c r="K65" s="94">
        <v>7543597</v>
      </c>
      <c r="L65" s="81">
        <f t="shared" si="19"/>
        <v>49286607</v>
      </c>
      <c r="M65" s="40">
        <f t="shared" si="20"/>
        <v>0.25858253542703946</v>
      </c>
      <c r="N65" s="108">
        <v>22021478</v>
      </c>
      <c r="O65" s="109">
        <v>3384994</v>
      </c>
      <c r="P65" s="110">
        <f t="shared" si="21"/>
        <v>25406472</v>
      </c>
      <c r="Q65" s="40">
        <f t="shared" si="22"/>
        <v>0.13329523669616952</v>
      </c>
      <c r="R65" s="108">
        <v>0</v>
      </c>
      <c r="S65" s="110">
        <v>0</v>
      </c>
      <c r="T65" s="110">
        <f t="shared" si="23"/>
        <v>0</v>
      </c>
      <c r="U65" s="40">
        <f t="shared" si="24"/>
        <v>0</v>
      </c>
      <c r="V65" s="108">
        <v>0</v>
      </c>
      <c r="W65" s="110">
        <v>0</v>
      </c>
      <c r="X65" s="110">
        <f t="shared" si="25"/>
        <v>0</v>
      </c>
      <c r="Y65" s="40">
        <f t="shared" si="26"/>
        <v>0</v>
      </c>
      <c r="Z65" s="80">
        <f t="shared" si="27"/>
        <v>63764488</v>
      </c>
      <c r="AA65" s="81">
        <f t="shared" si="28"/>
        <v>10928591</v>
      </c>
      <c r="AB65" s="81">
        <f t="shared" si="29"/>
        <v>74693079</v>
      </c>
      <c r="AC65" s="40">
        <f t="shared" si="30"/>
        <v>0.39187777212320896</v>
      </c>
      <c r="AD65" s="80">
        <v>7504232</v>
      </c>
      <c r="AE65" s="81">
        <v>1277017</v>
      </c>
      <c r="AF65" s="81">
        <f t="shared" si="31"/>
        <v>8781249</v>
      </c>
      <c r="AG65" s="40">
        <f t="shared" si="32"/>
        <v>0.49438012107870116</v>
      </c>
      <c r="AH65" s="40">
        <f t="shared" si="33"/>
        <v>1.8932640447845177</v>
      </c>
      <c r="AI65" s="12">
        <v>136275000</v>
      </c>
      <c r="AJ65" s="12">
        <v>120799000</v>
      </c>
      <c r="AK65" s="12">
        <v>67371651</v>
      </c>
      <c r="AL65" s="12"/>
    </row>
    <row r="66" spans="1:38" s="13" customFormat="1" ht="12.75">
      <c r="A66" s="29" t="s">
        <v>115</v>
      </c>
      <c r="B66" s="63" t="s">
        <v>354</v>
      </c>
      <c r="C66" s="39" t="s">
        <v>355</v>
      </c>
      <c r="D66" s="80">
        <v>763063792</v>
      </c>
      <c r="E66" s="81">
        <v>277488000</v>
      </c>
      <c r="F66" s="82">
        <f t="shared" si="17"/>
        <v>1040551792</v>
      </c>
      <c r="G66" s="80">
        <v>888734772</v>
      </c>
      <c r="H66" s="81">
        <v>388689702</v>
      </c>
      <c r="I66" s="82">
        <f t="shared" si="18"/>
        <v>1277424474</v>
      </c>
      <c r="J66" s="80">
        <v>200600436</v>
      </c>
      <c r="K66" s="94">
        <v>21491533</v>
      </c>
      <c r="L66" s="81">
        <f t="shared" si="19"/>
        <v>222091969</v>
      </c>
      <c r="M66" s="40">
        <f t="shared" si="20"/>
        <v>0.21343672723212223</v>
      </c>
      <c r="N66" s="108">
        <v>225998792</v>
      </c>
      <c r="O66" s="109">
        <v>52714757</v>
      </c>
      <c r="P66" s="110">
        <f t="shared" si="21"/>
        <v>278713549</v>
      </c>
      <c r="Q66" s="40">
        <f t="shared" si="22"/>
        <v>0.2678516832538404</v>
      </c>
      <c r="R66" s="108">
        <v>0</v>
      </c>
      <c r="S66" s="110">
        <v>0</v>
      </c>
      <c r="T66" s="110">
        <f t="shared" si="23"/>
        <v>0</v>
      </c>
      <c r="U66" s="40">
        <f t="shared" si="24"/>
        <v>0</v>
      </c>
      <c r="V66" s="108">
        <v>0</v>
      </c>
      <c r="W66" s="110">
        <v>0</v>
      </c>
      <c r="X66" s="110">
        <f t="shared" si="25"/>
        <v>0</v>
      </c>
      <c r="Y66" s="40">
        <f t="shared" si="26"/>
        <v>0</v>
      </c>
      <c r="Z66" s="80">
        <f t="shared" si="27"/>
        <v>426599228</v>
      </c>
      <c r="AA66" s="81">
        <f t="shared" si="28"/>
        <v>74206290</v>
      </c>
      <c r="AB66" s="81">
        <f t="shared" si="29"/>
        <v>500805518</v>
      </c>
      <c r="AC66" s="40">
        <f t="shared" si="30"/>
        <v>0.4812884104859626</v>
      </c>
      <c r="AD66" s="80">
        <v>143109103</v>
      </c>
      <c r="AE66" s="81">
        <v>28259076</v>
      </c>
      <c r="AF66" s="81">
        <f t="shared" si="31"/>
        <v>171368179</v>
      </c>
      <c r="AG66" s="40">
        <f t="shared" si="32"/>
        <v>0.3981893703627145</v>
      </c>
      <c r="AH66" s="40">
        <f t="shared" si="33"/>
        <v>0.6264019996384509</v>
      </c>
      <c r="AI66" s="12">
        <v>928341592</v>
      </c>
      <c r="AJ66" s="12">
        <v>1132581074</v>
      </c>
      <c r="AK66" s="12">
        <v>369655754</v>
      </c>
      <c r="AL66" s="12"/>
    </row>
    <row r="67" spans="1:38" s="59" customFormat="1" ht="12.75">
      <c r="A67" s="64"/>
      <c r="B67" s="65" t="s">
        <v>356</v>
      </c>
      <c r="C67" s="32"/>
      <c r="D67" s="84">
        <f>SUM(D60:D66)</f>
        <v>3475499562</v>
      </c>
      <c r="E67" s="85">
        <f>SUM(E60:E66)</f>
        <v>783044694</v>
      </c>
      <c r="F67" s="93">
        <f t="shared" si="17"/>
        <v>4258544256</v>
      </c>
      <c r="G67" s="84">
        <f>SUM(G60:G66)</f>
        <v>3601170542</v>
      </c>
      <c r="H67" s="85">
        <f>SUM(H60:H66)</f>
        <v>894246896</v>
      </c>
      <c r="I67" s="93">
        <f t="shared" si="18"/>
        <v>4495417438</v>
      </c>
      <c r="J67" s="84">
        <f>SUM(J60:J66)</f>
        <v>991786868</v>
      </c>
      <c r="K67" s="95">
        <f>SUM(K60:K66)</f>
        <v>72820684</v>
      </c>
      <c r="L67" s="85">
        <f t="shared" si="19"/>
        <v>1064607552</v>
      </c>
      <c r="M67" s="44">
        <f t="shared" si="20"/>
        <v>0.24999330475432777</v>
      </c>
      <c r="N67" s="114">
        <f>SUM(N60:N66)</f>
        <v>955625394</v>
      </c>
      <c r="O67" s="115">
        <f>SUM(O60:O66)</f>
        <v>117242896</v>
      </c>
      <c r="P67" s="116">
        <f t="shared" si="21"/>
        <v>1072868290</v>
      </c>
      <c r="Q67" s="44">
        <f t="shared" si="22"/>
        <v>0.2519331080071321</v>
      </c>
      <c r="R67" s="114">
        <f>SUM(R60:R66)</f>
        <v>0</v>
      </c>
      <c r="S67" s="116">
        <f>SUM(S60:S66)</f>
        <v>0</v>
      </c>
      <c r="T67" s="116">
        <f t="shared" si="23"/>
        <v>0</v>
      </c>
      <c r="U67" s="44">
        <f t="shared" si="24"/>
        <v>0</v>
      </c>
      <c r="V67" s="114">
        <f>SUM(V60:V66)</f>
        <v>0</v>
      </c>
      <c r="W67" s="116">
        <f>SUM(W60:W66)</f>
        <v>0</v>
      </c>
      <c r="X67" s="116">
        <f t="shared" si="25"/>
        <v>0</v>
      </c>
      <c r="Y67" s="44">
        <f t="shared" si="26"/>
        <v>0</v>
      </c>
      <c r="Z67" s="84">
        <f t="shared" si="27"/>
        <v>1947412262</v>
      </c>
      <c r="AA67" s="85">
        <f t="shared" si="28"/>
        <v>190063580</v>
      </c>
      <c r="AB67" s="85">
        <f t="shared" si="29"/>
        <v>2137475842</v>
      </c>
      <c r="AC67" s="44">
        <f t="shared" si="30"/>
        <v>0.5019264127614599</v>
      </c>
      <c r="AD67" s="84">
        <f>SUM(AD60:AD66)</f>
        <v>755653693</v>
      </c>
      <c r="AE67" s="85">
        <f>SUM(AE60:AE66)</f>
        <v>79079252</v>
      </c>
      <c r="AF67" s="85">
        <f t="shared" si="31"/>
        <v>834732945</v>
      </c>
      <c r="AG67" s="44">
        <f t="shared" si="32"/>
        <v>0.4877709995842875</v>
      </c>
      <c r="AH67" s="44">
        <f t="shared" si="33"/>
        <v>0.28528327104664597</v>
      </c>
      <c r="AI67" s="66">
        <f>SUM(AI60:AI66)</f>
        <v>3802774791</v>
      </c>
      <c r="AJ67" s="66">
        <f>SUM(AJ60:AJ66)</f>
        <v>4066260799</v>
      </c>
      <c r="AK67" s="66">
        <f>SUM(AK60:AK66)</f>
        <v>1854883261</v>
      </c>
      <c r="AL67" s="66"/>
    </row>
    <row r="68" spans="1:38" s="13" customFormat="1" ht="12.75">
      <c r="A68" s="29" t="s">
        <v>96</v>
      </c>
      <c r="B68" s="63" t="s">
        <v>357</v>
      </c>
      <c r="C68" s="39" t="s">
        <v>358</v>
      </c>
      <c r="D68" s="80">
        <v>160573110</v>
      </c>
      <c r="E68" s="81">
        <v>63287500</v>
      </c>
      <c r="F68" s="82">
        <f t="shared" si="17"/>
        <v>223860610</v>
      </c>
      <c r="G68" s="80">
        <v>160573110</v>
      </c>
      <c r="H68" s="81">
        <v>63287500</v>
      </c>
      <c r="I68" s="82">
        <f t="shared" si="18"/>
        <v>223860610</v>
      </c>
      <c r="J68" s="80">
        <v>45462073</v>
      </c>
      <c r="K68" s="94">
        <v>5989084</v>
      </c>
      <c r="L68" s="81">
        <f t="shared" si="19"/>
        <v>51451157</v>
      </c>
      <c r="M68" s="40">
        <f t="shared" si="20"/>
        <v>0.22983568659086562</v>
      </c>
      <c r="N68" s="108">
        <v>39756908</v>
      </c>
      <c r="O68" s="109">
        <v>11140802</v>
      </c>
      <c r="P68" s="110">
        <f t="shared" si="21"/>
        <v>50897710</v>
      </c>
      <c r="Q68" s="40">
        <f t="shared" si="22"/>
        <v>0.2273634026102225</v>
      </c>
      <c r="R68" s="108">
        <v>0</v>
      </c>
      <c r="S68" s="110">
        <v>0</v>
      </c>
      <c r="T68" s="110">
        <f t="shared" si="23"/>
        <v>0</v>
      </c>
      <c r="U68" s="40">
        <f t="shared" si="24"/>
        <v>0</v>
      </c>
      <c r="V68" s="108">
        <v>0</v>
      </c>
      <c r="W68" s="110">
        <v>0</v>
      </c>
      <c r="X68" s="110">
        <f t="shared" si="25"/>
        <v>0</v>
      </c>
      <c r="Y68" s="40">
        <f t="shared" si="26"/>
        <v>0</v>
      </c>
      <c r="Z68" s="80">
        <f t="shared" si="27"/>
        <v>85218981</v>
      </c>
      <c r="AA68" s="81">
        <f t="shared" si="28"/>
        <v>17129886</v>
      </c>
      <c r="AB68" s="81">
        <f t="shared" si="29"/>
        <v>102348867</v>
      </c>
      <c r="AC68" s="40">
        <f t="shared" si="30"/>
        <v>0.45719908920108815</v>
      </c>
      <c r="AD68" s="80">
        <v>15441593</v>
      </c>
      <c r="AE68" s="81">
        <v>12297811</v>
      </c>
      <c r="AF68" s="81">
        <f t="shared" si="31"/>
        <v>27739404</v>
      </c>
      <c r="AG68" s="40">
        <f t="shared" si="32"/>
        <v>0.3648461691218824</v>
      </c>
      <c r="AH68" s="40">
        <f t="shared" si="33"/>
        <v>0.8348523277572943</v>
      </c>
      <c r="AI68" s="12">
        <v>202533460</v>
      </c>
      <c r="AJ68" s="12">
        <v>228408260</v>
      </c>
      <c r="AK68" s="12">
        <v>73893557</v>
      </c>
      <c r="AL68" s="12"/>
    </row>
    <row r="69" spans="1:38" s="13" customFormat="1" ht="12.75">
      <c r="A69" s="29" t="s">
        <v>96</v>
      </c>
      <c r="B69" s="63" t="s">
        <v>359</v>
      </c>
      <c r="C69" s="39" t="s">
        <v>360</v>
      </c>
      <c r="D69" s="80">
        <v>1143070156</v>
      </c>
      <c r="E69" s="81">
        <v>479841000</v>
      </c>
      <c r="F69" s="82">
        <f t="shared" si="17"/>
        <v>1622911156</v>
      </c>
      <c r="G69" s="80">
        <v>1143070156</v>
      </c>
      <c r="H69" s="81">
        <v>479841000</v>
      </c>
      <c r="I69" s="82">
        <f t="shared" si="18"/>
        <v>1622911156</v>
      </c>
      <c r="J69" s="80">
        <v>262090630</v>
      </c>
      <c r="K69" s="94">
        <v>22852186</v>
      </c>
      <c r="L69" s="81">
        <f t="shared" si="19"/>
        <v>284942816</v>
      </c>
      <c r="M69" s="40">
        <f t="shared" si="20"/>
        <v>0.17557511694127512</v>
      </c>
      <c r="N69" s="108">
        <v>257125764</v>
      </c>
      <c r="O69" s="109">
        <v>84145055</v>
      </c>
      <c r="P69" s="110">
        <f t="shared" si="21"/>
        <v>341270819</v>
      </c>
      <c r="Q69" s="40">
        <f t="shared" si="22"/>
        <v>0.21028311854182608</v>
      </c>
      <c r="R69" s="108">
        <v>0</v>
      </c>
      <c r="S69" s="110">
        <v>0</v>
      </c>
      <c r="T69" s="110">
        <f t="shared" si="23"/>
        <v>0</v>
      </c>
      <c r="U69" s="40">
        <f t="shared" si="24"/>
        <v>0</v>
      </c>
      <c r="V69" s="108">
        <v>0</v>
      </c>
      <c r="W69" s="110">
        <v>0</v>
      </c>
      <c r="X69" s="110">
        <f t="shared" si="25"/>
        <v>0</v>
      </c>
      <c r="Y69" s="40">
        <f t="shared" si="26"/>
        <v>0</v>
      </c>
      <c r="Z69" s="80">
        <f t="shared" si="27"/>
        <v>519216394</v>
      </c>
      <c r="AA69" s="81">
        <f t="shared" si="28"/>
        <v>106997241</v>
      </c>
      <c r="AB69" s="81">
        <f t="shared" si="29"/>
        <v>626213635</v>
      </c>
      <c r="AC69" s="40">
        <f t="shared" si="30"/>
        <v>0.3858582354831012</v>
      </c>
      <c r="AD69" s="80">
        <v>246356113</v>
      </c>
      <c r="AE69" s="81">
        <v>16774711</v>
      </c>
      <c r="AF69" s="81">
        <f t="shared" si="31"/>
        <v>263130824</v>
      </c>
      <c r="AG69" s="40">
        <f t="shared" si="32"/>
        <v>0.3388339477166268</v>
      </c>
      <c r="AH69" s="40">
        <f t="shared" si="33"/>
        <v>0.29696252917902166</v>
      </c>
      <c r="AI69" s="12">
        <v>1468676546</v>
      </c>
      <c r="AJ69" s="12">
        <v>1312892488</v>
      </c>
      <c r="AK69" s="12">
        <v>497637472</v>
      </c>
      <c r="AL69" s="12"/>
    </row>
    <row r="70" spans="1:38" s="13" customFormat="1" ht="12.75">
      <c r="A70" s="29" t="s">
        <v>96</v>
      </c>
      <c r="B70" s="63" t="s">
        <v>361</v>
      </c>
      <c r="C70" s="39" t="s">
        <v>362</v>
      </c>
      <c r="D70" s="80">
        <v>141041696</v>
      </c>
      <c r="E70" s="81">
        <v>60816000</v>
      </c>
      <c r="F70" s="82">
        <f t="shared" si="17"/>
        <v>201857696</v>
      </c>
      <c r="G70" s="80">
        <v>141041696</v>
      </c>
      <c r="H70" s="81">
        <v>60816000</v>
      </c>
      <c r="I70" s="82">
        <f t="shared" si="18"/>
        <v>201857696</v>
      </c>
      <c r="J70" s="80">
        <v>40104197</v>
      </c>
      <c r="K70" s="94">
        <v>4663050</v>
      </c>
      <c r="L70" s="81">
        <f t="shared" si="19"/>
        <v>44767247</v>
      </c>
      <c r="M70" s="40">
        <f t="shared" si="20"/>
        <v>0.22177627054655374</v>
      </c>
      <c r="N70" s="108">
        <v>29622662</v>
      </c>
      <c r="O70" s="109">
        <v>11933338</v>
      </c>
      <c r="P70" s="110">
        <f t="shared" si="21"/>
        <v>41556000</v>
      </c>
      <c r="Q70" s="40">
        <f t="shared" si="22"/>
        <v>0.2058678010473279</v>
      </c>
      <c r="R70" s="108">
        <v>0</v>
      </c>
      <c r="S70" s="110">
        <v>0</v>
      </c>
      <c r="T70" s="110">
        <f t="shared" si="23"/>
        <v>0</v>
      </c>
      <c r="U70" s="40">
        <f t="shared" si="24"/>
        <v>0</v>
      </c>
      <c r="V70" s="108">
        <v>0</v>
      </c>
      <c r="W70" s="110">
        <v>0</v>
      </c>
      <c r="X70" s="110">
        <f t="shared" si="25"/>
        <v>0</v>
      </c>
      <c r="Y70" s="40">
        <f t="shared" si="26"/>
        <v>0</v>
      </c>
      <c r="Z70" s="80">
        <f t="shared" si="27"/>
        <v>69726859</v>
      </c>
      <c r="AA70" s="81">
        <f t="shared" si="28"/>
        <v>16596388</v>
      </c>
      <c r="AB70" s="81">
        <f t="shared" si="29"/>
        <v>86323247</v>
      </c>
      <c r="AC70" s="40">
        <f t="shared" si="30"/>
        <v>0.4276440715938817</v>
      </c>
      <c r="AD70" s="80">
        <v>28110012</v>
      </c>
      <c r="AE70" s="81">
        <v>2853706</v>
      </c>
      <c r="AF70" s="81">
        <f t="shared" si="31"/>
        <v>30963718</v>
      </c>
      <c r="AG70" s="40">
        <f t="shared" si="32"/>
        <v>0.4765179234255079</v>
      </c>
      <c r="AH70" s="40">
        <f t="shared" si="33"/>
        <v>0.3420868902113112</v>
      </c>
      <c r="AI70" s="12">
        <v>142439234</v>
      </c>
      <c r="AJ70" s="12">
        <v>145544722</v>
      </c>
      <c r="AK70" s="12">
        <v>67874848</v>
      </c>
      <c r="AL70" s="12"/>
    </row>
    <row r="71" spans="1:38" s="13" customFormat="1" ht="12.75">
      <c r="A71" s="29" t="s">
        <v>96</v>
      </c>
      <c r="B71" s="63" t="s">
        <v>363</v>
      </c>
      <c r="C71" s="39" t="s">
        <v>364</v>
      </c>
      <c r="D71" s="80">
        <v>102398171</v>
      </c>
      <c r="E71" s="81">
        <v>61478000</v>
      </c>
      <c r="F71" s="82">
        <f t="shared" si="17"/>
        <v>163876171</v>
      </c>
      <c r="G71" s="80">
        <v>102398171</v>
      </c>
      <c r="H71" s="81">
        <v>61478000</v>
      </c>
      <c r="I71" s="82">
        <f t="shared" si="18"/>
        <v>163876171</v>
      </c>
      <c r="J71" s="80">
        <v>19437041</v>
      </c>
      <c r="K71" s="94">
        <v>12183388</v>
      </c>
      <c r="L71" s="81">
        <f t="shared" si="19"/>
        <v>31620429</v>
      </c>
      <c r="M71" s="40">
        <f t="shared" si="20"/>
        <v>0.19295318414536303</v>
      </c>
      <c r="N71" s="108">
        <v>21441916</v>
      </c>
      <c r="O71" s="109">
        <v>6480090</v>
      </c>
      <c r="P71" s="110">
        <f t="shared" si="21"/>
        <v>27922006</v>
      </c>
      <c r="Q71" s="40">
        <f t="shared" si="22"/>
        <v>0.17038478400865248</v>
      </c>
      <c r="R71" s="108">
        <v>0</v>
      </c>
      <c r="S71" s="110">
        <v>0</v>
      </c>
      <c r="T71" s="110">
        <f t="shared" si="23"/>
        <v>0</v>
      </c>
      <c r="U71" s="40">
        <f t="shared" si="24"/>
        <v>0</v>
      </c>
      <c r="V71" s="108">
        <v>0</v>
      </c>
      <c r="W71" s="110">
        <v>0</v>
      </c>
      <c r="X71" s="110">
        <f t="shared" si="25"/>
        <v>0</v>
      </c>
      <c r="Y71" s="40">
        <f t="shared" si="26"/>
        <v>0</v>
      </c>
      <c r="Z71" s="80">
        <f t="shared" si="27"/>
        <v>40878957</v>
      </c>
      <c r="AA71" s="81">
        <f t="shared" si="28"/>
        <v>18663478</v>
      </c>
      <c r="AB71" s="81">
        <f t="shared" si="29"/>
        <v>59542435</v>
      </c>
      <c r="AC71" s="40">
        <f t="shared" si="30"/>
        <v>0.36333796815401553</v>
      </c>
      <c r="AD71" s="80">
        <v>30831721</v>
      </c>
      <c r="AE71" s="81">
        <v>9343113</v>
      </c>
      <c r="AF71" s="81">
        <f t="shared" si="31"/>
        <v>40174834</v>
      </c>
      <c r="AG71" s="40">
        <f t="shared" si="32"/>
        <v>0.655495201759723</v>
      </c>
      <c r="AH71" s="40">
        <f t="shared" si="33"/>
        <v>-0.3049876447529316</v>
      </c>
      <c r="AI71" s="12">
        <v>131121091</v>
      </c>
      <c r="AJ71" s="12">
        <v>135073792</v>
      </c>
      <c r="AK71" s="12">
        <v>85949246</v>
      </c>
      <c r="AL71" s="12"/>
    </row>
    <row r="72" spans="1:38" s="13" customFormat="1" ht="12.75">
      <c r="A72" s="29" t="s">
        <v>115</v>
      </c>
      <c r="B72" s="63" t="s">
        <v>365</v>
      </c>
      <c r="C72" s="39" t="s">
        <v>366</v>
      </c>
      <c r="D72" s="80">
        <v>794247131</v>
      </c>
      <c r="E72" s="81">
        <v>352455123</v>
      </c>
      <c r="F72" s="82">
        <f t="shared" si="17"/>
        <v>1146702254</v>
      </c>
      <c r="G72" s="80">
        <v>794247131</v>
      </c>
      <c r="H72" s="81">
        <v>352455123</v>
      </c>
      <c r="I72" s="82">
        <f t="shared" si="18"/>
        <v>1146702254</v>
      </c>
      <c r="J72" s="80">
        <v>177937146</v>
      </c>
      <c r="K72" s="94">
        <v>43494315</v>
      </c>
      <c r="L72" s="81">
        <f t="shared" si="19"/>
        <v>221431461</v>
      </c>
      <c r="M72" s="40">
        <f t="shared" si="20"/>
        <v>0.19310283923101104</v>
      </c>
      <c r="N72" s="108">
        <v>259046495</v>
      </c>
      <c r="O72" s="109">
        <v>95598461</v>
      </c>
      <c r="P72" s="110">
        <f t="shared" si="21"/>
        <v>354644956</v>
      </c>
      <c r="Q72" s="40">
        <f t="shared" si="22"/>
        <v>0.30927379340443856</v>
      </c>
      <c r="R72" s="108">
        <v>0</v>
      </c>
      <c r="S72" s="110">
        <v>0</v>
      </c>
      <c r="T72" s="110">
        <f t="shared" si="23"/>
        <v>0</v>
      </c>
      <c r="U72" s="40">
        <f t="shared" si="24"/>
        <v>0</v>
      </c>
      <c r="V72" s="108">
        <v>0</v>
      </c>
      <c r="W72" s="110">
        <v>0</v>
      </c>
      <c r="X72" s="110">
        <f t="shared" si="25"/>
        <v>0</v>
      </c>
      <c r="Y72" s="40">
        <f t="shared" si="26"/>
        <v>0</v>
      </c>
      <c r="Z72" s="80">
        <f t="shared" si="27"/>
        <v>436983641</v>
      </c>
      <c r="AA72" s="81">
        <f t="shared" si="28"/>
        <v>139092776</v>
      </c>
      <c r="AB72" s="81">
        <f t="shared" si="29"/>
        <v>576076417</v>
      </c>
      <c r="AC72" s="40">
        <f t="shared" si="30"/>
        <v>0.5023766326354496</v>
      </c>
      <c r="AD72" s="80">
        <v>169816962</v>
      </c>
      <c r="AE72" s="81">
        <v>59158229</v>
      </c>
      <c r="AF72" s="81">
        <f t="shared" si="31"/>
        <v>228975191</v>
      </c>
      <c r="AG72" s="40">
        <f t="shared" si="32"/>
        <v>0.5099637238519268</v>
      </c>
      <c r="AH72" s="40">
        <f t="shared" si="33"/>
        <v>0.5488357251768816</v>
      </c>
      <c r="AI72" s="12">
        <v>856868539</v>
      </c>
      <c r="AJ72" s="12">
        <v>1047618517</v>
      </c>
      <c r="AK72" s="12">
        <v>436971871</v>
      </c>
      <c r="AL72" s="12"/>
    </row>
    <row r="73" spans="1:38" s="59" customFormat="1" ht="12.75">
      <c r="A73" s="64"/>
      <c r="B73" s="65" t="s">
        <v>367</v>
      </c>
      <c r="C73" s="32"/>
      <c r="D73" s="84">
        <f>SUM(D68:D72)</f>
        <v>2341330264</v>
      </c>
      <c r="E73" s="85">
        <f>SUM(E68:E72)</f>
        <v>1017877623</v>
      </c>
      <c r="F73" s="93">
        <f t="shared" si="17"/>
        <v>3359207887</v>
      </c>
      <c r="G73" s="84">
        <f>SUM(G68:G72)</f>
        <v>2341330264</v>
      </c>
      <c r="H73" s="85">
        <f>SUM(H68:H72)</f>
        <v>1017877623</v>
      </c>
      <c r="I73" s="93">
        <f t="shared" si="18"/>
        <v>3359207887</v>
      </c>
      <c r="J73" s="84">
        <f>SUM(J68:J72)</f>
        <v>545031087</v>
      </c>
      <c r="K73" s="95">
        <f>SUM(K68:K72)</f>
        <v>89182023</v>
      </c>
      <c r="L73" s="85">
        <f t="shared" si="19"/>
        <v>634213110</v>
      </c>
      <c r="M73" s="44">
        <f t="shared" si="20"/>
        <v>0.18879841061768737</v>
      </c>
      <c r="N73" s="114">
        <f>SUM(N68:N72)</f>
        <v>606993745</v>
      </c>
      <c r="O73" s="115">
        <f>SUM(O68:O72)</f>
        <v>209297746</v>
      </c>
      <c r="P73" s="116">
        <f t="shared" si="21"/>
        <v>816291491</v>
      </c>
      <c r="Q73" s="44">
        <f t="shared" si="22"/>
        <v>0.2430011831536284</v>
      </c>
      <c r="R73" s="114">
        <f>SUM(R68:R72)</f>
        <v>0</v>
      </c>
      <c r="S73" s="116">
        <f>SUM(S68:S72)</f>
        <v>0</v>
      </c>
      <c r="T73" s="116">
        <f t="shared" si="23"/>
        <v>0</v>
      </c>
      <c r="U73" s="44">
        <f t="shared" si="24"/>
        <v>0</v>
      </c>
      <c r="V73" s="114">
        <f>SUM(V68:V72)</f>
        <v>0</v>
      </c>
      <c r="W73" s="116">
        <f>SUM(W68:W72)</f>
        <v>0</v>
      </c>
      <c r="X73" s="116">
        <f t="shared" si="25"/>
        <v>0</v>
      </c>
      <c r="Y73" s="44">
        <f t="shared" si="26"/>
        <v>0</v>
      </c>
      <c r="Z73" s="84">
        <f t="shared" si="27"/>
        <v>1152024832</v>
      </c>
      <c r="AA73" s="85">
        <f t="shared" si="28"/>
        <v>298479769</v>
      </c>
      <c r="AB73" s="85">
        <f t="shared" si="29"/>
        <v>1450504601</v>
      </c>
      <c r="AC73" s="44">
        <f t="shared" si="30"/>
        <v>0.43179959377131577</v>
      </c>
      <c r="AD73" s="84">
        <f>SUM(AD68:AD72)</f>
        <v>490556401</v>
      </c>
      <c r="AE73" s="85">
        <f>SUM(AE68:AE72)</f>
        <v>100427570</v>
      </c>
      <c r="AF73" s="85">
        <f t="shared" si="31"/>
        <v>590983971</v>
      </c>
      <c r="AG73" s="44">
        <f t="shared" si="32"/>
        <v>0.41487395340142463</v>
      </c>
      <c r="AH73" s="44">
        <f t="shared" si="33"/>
        <v>0.3812413382697313</v>
      </c>
      <c r="AI73" s="66">
        <f>SUM(AI68:AI72)</f>
        <v>2801638870</v>
      </c>
      <c r="AJ73" s="66">
        <f>SUM(AJ68:AJ72)</f>
        <v>2869537779</v>
      </c>
      <c r="AK73" s="66">
        <f>SUM(AK68:AK72)</f>
        <v>1162326994</v>
      </c>
      <c r="AL73" s="66"/>
    </row>
    <row r="74" spans="1:38" s="13" customFormat="1" ht="12.75">
      <c r="A74" s="29" t="s">
        <v>96</v>
      </c>
      <c r="B74" s="63" t="s">
        <v>368</v>
      </c>
      <c r="C74" s="39" t="s">
        <v>369</v>
      </c>
      <c r="D74" s="80">
        <v>131339800</v>
      </c>
      <c r="E74" s="81">
        <v>58529500</v>
      </c>
      <c r="F74" s="82">
        <f aca="true" t="shared" si="34" ref="F74:F81">$D74+$E74</f>
        <v>189869300</v>
      </c>
      <c r="G74" s="80">
        <v>138857815</v>
      </c>
      <c r="H74" s="81">
        <v>58529500</v>
      </c>
      <c r="I74" s="82">
        <f aca="true" t="shared" si="35" ref="I74:I81">$G74+$H74</f>
        <v>197387315</v>
      </c>
      <c r="J74" s="80">
        <v>37839968</v>
      </c>
      <c r="K74" s="94">
        <v>9625429</v>
      </c>
      <c r="L74" s="81">
        <f aca="true" t="shared" si="36" ref="L74:L81">$J74+$K74</f>
        <v>47465397</v>
      </c>
      <c r="M74" s="40">
        <f aca="true" t="shared" si="37" ref="M74:M81">IF($F74=0,0,$L74/$F74)</f>
        <v>0.24998984564645257</v>
      </c>
      <c r="N74" s="108">
        <v>26298487</v>
      </c>
      <c r="O74" s="109">
        <v>9407033</v>
      </c>
      <c r="P74" s="110">
        <f aca="true" t="shared" si="38" ref="P74:P81">$N74+$O74</f>
        <v>35705520</v>
      </c>
      <c r="Q74" s="40">
        <f aca="true" t="shared" si="39" ref="Q74:Q81">IF($F74=0,0,$P74/$F74)</f>
        <v>0.188053150245985</v>
      </c>
      <c r="R74" s="108">
        <v>0</v>
      </c>
      <c r="S74" s="110">
        <v>0</v>
      </c>
      <c r="T74" s="110">
        <f aca="true" t="shared" si="40" ref="T74:T81">$R74+$S74</f>
        <v>0</v>
      </c>
      <c r="U74" s="40">
        <f aca="true" t="shared" si="41" ref="U74:U81">IF($I74=0,0,$T74/$I74)</f>
        <v>0</v>
      </c>
      <c r="V74" s="108">
        <v>0</v>
      </c>
      <c r="W74" s="110">
        <v>0</v>
      </c>
      <c r="X74" s="110">
        <f aca="true" t="shared" si="42" ref="X74:X81">$V74+$W74</f>
        <v>0</v>
      </c>
      <c r="Y74" s="40">
        <f aca="true" t="shared" si="43" ref="Y74:Y81">IF($I74=0,0,$X74/$I74)</f>
        <v>0</v>
      </c>
      <c r="Z74" s="80">
        <f aca="true" t="shared" si="44" ref="Z74:Z81">$J74+$N74</f>
        <v>64138455</v>
      </c>
      <c r="AA74" s="81">
        <f aca="true" t="shared" si="45" ref="AA74:AA81">$K74+$O74</f>
        <v>19032462</v>
      </c>
      <c r="AB74" s="81">
        <f aca="true" t="shared" si="46" ref="AB74:AB81">$Z74+$AA74</f>
        <v>83170917</v>
      </c>
      <c r="AC74" s="40">
        <f aca="true" t="shared" si="47" ref="AC74:AC81">IF($F74=0,0,$AB74/$F74)</f>
        <v>0.4380429958924376</v>
      </c>
      <c r="AD74" s="80">
        <v>20334690</v>
      </c>
      <c r="AE74" s="81">
        <v>9919174</v>
      </c>
      <c r="AF74" s="81">
        <f aca="true" t="shared" si="48" ref="AF74:AF81">$AD74+$AE74</f>
        <v>30253864</v>
      </c>
      <c r="AG74" s="40">
        <f aca="true" t="shared" si="49" ref="AG74:AG81">IF($AI74=0,0,$AK74/$AI74)</f>
        <v>0.4029228609908665</v>
      </c>
      <c r="AH74" s="40">
        <f aca="true" t="shared" si="50" ref="AH74:AH81">IF($AF74=0,0,(($P74/$AF74)-1))</f>
        <v>0.180197015495277</v>
      </c>
      <c r="AI74" s="12">
        <v>170307723</v>
      </c>
      <c r="AJ74" s="12">
        <v>198911900</v>
      </c>
      <c r="AK74" s="12">
        <v>68620875</v>
      </c>
      <c r="AL74" s="12"/>
    </row>
    <row r="75" spans="1:38" s="13" customFormat="1" ht="12.75">
      <c r="A75" s="29" t="s">
        <v>96</v>
      </c>
      <c r="B75" s="63" t="s">
        <v>370</v>
      </c>
      <c r="C75" s="39" t="s">
        <v>371</v>
      </c>
      <c r="D75" s="80">
        <v>44638257</v>
      </c>
      <c r="E75" s="81">
        <v>9701000</v>
      </c>
      <c r="F75" s="82">
        <f t="shared" si="34"/>
        <v>54339257</v>
      </c>
      <c r="G75" s="80">
        <v>44638257</v>
      </c>
      <c r="H75" s="81">
        <v>9701000</v>
      </c>
      <c r="I75" s="82">
        <f t="shared" si="35"/>
        <v>54339257</v>
      </c>
      <c r="J75" s="80">
        <v>12920150</v>
      </c>
      <c r="K75" s="94">
        <v>291415</v>
      </c>
      <c r="L75" s="81">
        <f t="shared" si="36"/>
        <v>13211565</v>
      </c>
      <c r="M75" s="40">
        <f t="shared" si="37"/>
        <v>0.243131130777147</v>
      </c>
      <c r="N75" s="108">
        <v>8027043</v>
      </c>
      <c r="O75" s="109">
        <v>175133</v>
      </c>
      <c r="P75" s="110">
        <f t="shared" si="38"/>
        <v>8202176</v>
      </c>
      <c r="Q75" s="40">
        <f t="shared" si="39"/>
        <v>0.15094383789605367</v>
      </c>
      <c r="R75" s="108">
        <v>0</v>
      </c>
      <c r="S75" s="110">
        <v>0</v>
      </c>
      <c r="T75" s="110">
        <f t="shared" si="40"/>
        <v>0</v>
      </c>
      <c r="U75" s="40">
        <f t="shared" si="41"/>
        <v>0</v>
      </c>
      <c r="V75" s="108">
        <v>0</v>
      </c>
      <c r="W75" s="110">
        <v>0</v>
      </c>
      <c r="X75" s="110">
        <f t="shared" si="42"/>
        <v>0</v>
      </c>
      <c r="Y75" s="40">
        <f t="shared" si="43"/>
        <v>0</v>
      </c>
      <c r="Z75" s="80">
        <f t="shared" si="44"/>
        <v>20947193</v>
      </c>
      <c r="AA75" s="81">
        <f t="shared" si="45"/>
        <v>466548</v>
      </c>
      <c r="AB75" s="81">
        <f t="shared" si="46"/>
        <v>21413741</v>
      </c>
      <c r="AC75" s="40">
        <f t="shared" si="47"/>
        <v>0.3940749686732007</v>
      </c>
      <c r="AD75" s="80">
        <v>9916305</v>
      </c>
      <c r="AE75" s="81">
        <v>335027</v>
      </c>
      <c r="AF75" s="81">
        <f t="shared" si="48"/>
        <v>10251332</v>
      </c>
      <c r="AG75" s="40">
        <f t="shared" si="49"/>
        <v>0.3059072330115092</v>
      </c>
      <c r="AH75" s="40">
        <f t="shared" si="50"/>
        <v>-0.19989168236869126</v>
      </c>
      <c r="AI75" s="12">
        <v>55084013</v>
      </c>
      <c r="AJ75" s="12">
        <v>45637548</v>
      </c>
      <c r="AK75" s="12">
        <v>16850598</v>
      </c>
      <c r="AL75" s="12"/>
    </row>
    <row r="76" spans="1:38" s="13" customFormat="1" ht="12.75">
      <c r="A76" s="29" t="s">
        <v>96</v>
      </c>
      <c r="B76" s="63" t="s">
        <v>372</v>
      </c>
      <c r="C76" s="39" t="s">
        <v>373</v>
      </c>
      <c r="D76" s="80">
        <v>371814000</v>
      </c>
      <c r="E76" s="81">
        <v>106300000</v>
      </c>
      <c r="F76" s="82">
        <f t="shared" si="34"/>
        <v>478114000</v>
      </c>
      <c r="G76" s="80">
        <v>371814000</v>
      </c>
      <c r="H76" s="81">
        <v>106300000</v>
      </c>
      <c r="I76" s="82">
        <f t="shared" si="35"/>
        <v>478114000</v>
      </c>
      <c r="J76" s="80">
        <v>113953607</v>
      </c>
      <c r="K76" s="94">
        <v>8385983</v>
      </c>
      <c r="L76" s="81">
        <f t="shared" si="36"/>
        <v>122339590</v>
      </c>
      <c r="M76" s="40">
        <f t="shared" si="37"/>
        <v>0.2558795391893983</v>
      </c>
      <c r="N76" s="108">
        <v>43622311</v>
      </c>
      <c r="O76" s="109">
        <v>3574591</v>
      </c>
      <c r="P76" s="110">
        <f t="shared" si="38"/>
        <v>47196902</v>
      </c>
      <c r="Q76" s="40">
        <f t="shared" si="39"/>
        <v>0.09871474585559092</v>
      </c>
      <c r="R76" s="108">
        <v>0</v>
      </c>
      <c r="S76" s="110">
        <v>0</v>
      </c>
      <c r="T76" s="110">
        <f t="shared" si="40"/>
        <v>0</v>
      </c>
      <c r="U76" s="40">
        <f t="shared" si="41"/>
        <v>0</v>
      </c>
      <c r="V76" s="108">
        <v>0</v>
      </c>
      <c r="W76" s="110">
        <v>0</v>
      </c>
      <c r="X76" s="110">
        <f t="shared" si="42"/>
        <v>0</v>
      </c>
      <c r="Y76" s="40">
        <f t="shared" si="43"/>
        <v>0</v>
      </c>
      <c r="Z76" s="80">
        <f t="shared" si="44"/>
        <v>157575918</v>
      </c>
      <c r="AA76" s="81">
        <f t="shared" si="45"/>
        <v>11960574</v>
      </c>
      <c r="AB76" s="81">
        <f t="shared" si="46"/>
        <v>169536492</v>
      </c>
      <c r="AC76" s="40">
        <f t="shared" si="47"/>
        <v>0.35459428504498924</v>
      </c>
      <c r="AD76" s="80">
        <v>9344559</v>
      </c>
      <c r="AE76" s="81">
        <v>14900919</v>
      </c>
      <c r="AF76" s="81">
        <f t="shared" si="48"/>
        <v>24245478</v>
      </c>
      <c r="AG76" s="40">
        <f t="shared" si="49"/>
        <v>0.5480056938337267</v>
      </c>
      <c r="AH76" s="40">
        <f t="shared" si="50"/>
        <v>0.9466269957639111</v>
      </c>
      <c r="AI76" s="12">
        <v>336597114</v>
      </c>
      <c r="AJ76" s="12">
        <v>393297763</v>
      </c>
      <c r="AK76" s="12">
        <v>184457135</v>
      </c>
      <c r="AL76" s="12"/>
    </row>
    <row r="77" spans="1:38" s="13" customFormat="1" ht="12.75">
      <c r="A77" s="29" t="s">
        <v>96</v>
      </c>
      <c r="B77" s="63" t="s">
        <v>374</v>
      </c>
      <c r="C77" s="39" t="s">
        <v>375</v>
      </c>
      <c r="D77" s="80">
        <v>120417867</v>
      </c>
      <c r="E77" s="81">
        <v>38608139</v>
      </c>
      <c r="F77" s="82">
        <f t="shared" si="34"/>
        <v>159026006</v>
      </c>
      <c r="G77" s="80">
        <v>120417867</v>
      </c>
      <c r="H77" s="81">
        <v>38608139</v>
      </c>
      <c r="I77" s="82">
        <f t="shared" si="35"/>
        <v>159026006</v>
      </c>
      <c r="J77" s="80">
        <v>28619104</v>
      </c>
      <c r="K77" s="94">
        <v>5156933</v>
      </c>
      <c r="L77" s="81">
        <f t="shared" si="36"/>
        <v>33776037</v>
      </c>
      <c r="M77" s="40">
        <f t="shared" si="37"/>
        <v>0.2123931666874662</v>
      </c>
      <c r="N77" s="108">
        <v>24354028</v>
      </c>
      <c r="O77" s="109">
        <v>7417825</v>
      </c>
      <c r="P77" s="110">
        <f t="shared" si="38"/>
        <v>31771853</v>
      </c>
      <c r="Q77" s="40">
        <f t="shared" si="39"/>
        <v>0.19979029719202027</v>
      </c>
      <c r="R77" s="108">
        <v>0</v>
      </c>
      <c r="S77" s="110">
        <v>0</v>
      </c>
      <c r="T77" s="110">
        <f t="shared" si="40"/>
        <v>0</v>
      </c>
      <c r="U77" s="40">
        <f t="shared" si="41"/>
        <v>0</v>
      </c>
      <c r="V77" s="108">
        <v>0</v>
      </c>
      <c r="W77" s="110">
        <v>0</v>
      </c>
      <c r="X77" s="110">
        <f t="shared" si="42"/>
        <v>0</v>
      </c>
      <c r="Y77" s="40">
        <f t="shared" si="43"/>
        <v>0</v>
      </c>
      <c r="Z77" s="80">
        <f t="shared" si="44"/>
        <v>52973132</v>
      </c>
      <c r="AA77" s="81">
        <f t="shared" si="45"/>
        <v>12574758</v>
      </c>
      <c r="AB77" s="81">
        <f t="shared" si="46"/>
        <v>65547890</v>
      </c>
      <c r="AC77" s="40">
        <f t="shared" si="47"/>
        <v>0.41218346387948646</v>
      </c>
      <c r="AD77" s="80">
        <v>19309629</v>
      </c>
      <c r="AE77" s="81">
        <v>6500264</v>
      </c>
      <c r="AF77" s="81">
        <f t="shared" si="48"/>
        <v>25809893</v>
      </c>
      <c r="AG77" s="40">
        <f t="shared" si="49"/>
        <v>0.42098854543734454</v>
      </c>
      <c r="AH77" s="40">
        <f t="shared" si="50"/>
        <v>0.2309951459310582</v>
      </c>
      <c r="AI77" s="12">
        <v>140172353</v>
      </c>
      <c r="AJ77" s="12">
        <v>124162728</v>
      </c>
      <c r="AK77" s="12">
        <v>59010955</v>
      </c>
      <c r="AL77" s="12"/>
    </row>
    <row r="78" spans="1:38" s="13" customFormat="1" ht="12.75">
      <c r="A78" s="29" t="s">
        <v>96</v>
      </c>
      <c r="B78" s="63" t="s">
        <v>376</v>
      </c>
      <c r="C78" s="39" t="s">
        <v>377</v>
      </c>
      <c r="D78" s="80">
        <v>130194280</v>
      </c>
      <c r="E78" s="81">
        <v>107639000</v>
      </c>
      <c r="F78" s="82">
        <f t="shared" si="34"/>
        <v>237833280</v>
      </c>
      <c r="G78" s="80">
        <v>130194280</v>
      </c>
      <c r="H78" s="81">
        <v>107639000</v>
      </c>
      <c r="I78" s="82">
        <f t="shared" si="35"/>
        <v>237833280</v>
      </c>
      <c r="J78" s="80">
        <v>82240878</v>
      </c>
      <c r="K78" s="94">
        <v>23837938</v>
      </c>
      <c r="L78" s="81">
        <f t="shared" si="36"/>
        <v>106078816</v>
      </c>
      <c r="M78" s="40">
        <f t="shared" si="37"/>
        <v>0.44602175103501074</v>
      </c>
      <c r="N78" s="108">
        <v>85310865</v>
      </c>
      <c r="O78" s="109">
        <v>28405908</v>
      </c>
      <c r="P78" s="110">
        <f t="shared" si="38"/>
        <v>113716773</v>
      </c>
      <c r="Q78" s="40">
        <f t="shared" si="39"/>
        <v>0.4781365038568194</v>
      </c>
      <c r="R78" s="108">
        <v>0</v>
      </c>
      <c r="S78" s="110">
        <v>0</v>
      </c>
      <c r="T78" s="110">
        <f t="shared" si="40"/>
        <v>0</v>
      </c>
      <c r="U78" s="40">
        <f t="shared" si="41"/>
        <v>0</v>
      </c>
      <c r="V78" s="108">
        <v>0</v>
      </c>
      <c r="W78" s="110">
        <v>0</v>
      </c>
      <c r="X78" s="110">
        <f t="shared" si="42"/>
        <v>0</v>
      </c>
      <c r="Y78" s="40">
        <f t="shared" si="43"/>
        <v>0</v>
      </c>
      <c r="Z78" s="80">
        <f t="shared" si="44"/>
        <v>167551743</v>
      </c>
      <c r="AA78" s="81">
        <f t="shared" si="45"/>
        <v>52243846</v>
      </c>
      <c r="AB78" s="81">
        <f t="shared" si="46"/>
        <v>219795589</v>
      </c>
      <c r="AC78" s="40">
        <f t="shared" si="47"/>
        <v>0.9241582548918301</v>
      </c>
      <c r="AD78" s="80">
        <v>28457823</v>
      </c>
      <c r="AE78" s="81">
        <v>8544525</v>
      </c>
      <c r="AF78" s="81">
        <f t="shared" si="48"/>
        <v>37002348</v>
      </c>
      <c r="AG78" s="40">
        <f t="shared" si="49"/>
        <v>0.4556085435913888</v>
      </c>
      <c r="AH78" s="40">
        <f t="shared" si="50"/>
        <v>2.073231271702001</v>
      </c>
      <c r="AI78" s="12">
        <v>228033237</v>
      </c>
      <c r="AJ78" s="12">
        <v>286528611</v>
      </c>
      <c r="AK78" s="12">
        <v>103893891</v>
      </c>
      <c r="AL78" s="12"/>
    </row>
    <row r="79" spans="1:38" s="13" customFormat="1" ht="12.75">
      <c r="A79" s="29" t="s">
        <v>115</v>
      </c>
      <c r="B79" s="63" t="s">
        <v>378</v>
      </c>
      <c r="C79" s="39" t="s">
        <v>379</v>
      </c>
      <c r="D79" s="80">
        <v>476297262</v>
      </c>
      <c r="E79" s="81">
        <v>227233640</v>
      </c>
      <c r="F79" s="82">
        <f t="shared" si="34"/>
        <v>703530902</v>
      </c>
      <c r="G79" s="80">
        <v>476297262</v>
      </c>
      <c r="H79" s="81">
        <v>227233640</v>
      </c>
      <c r="I79" s="82">
        <f t="shared" si="35"/>
        <v>703530902</v>
      </c>
      <c r="J79" s="80">
        <v>151912049</v>
      </c>
      <c r="K79" s="94">
        <v>50763855</v>
      </c>
      <c r="L79" s="81">
        <f t="shared" si="36"/>
        <v>202675904</v>
      </c>
      <c r="M79" s="40">
        <f t="shared" si="37"/>
        <v>0.2880838687026146</v>
      </c>
      <c r="N79" s="108">
        <v>237930901</v>
      </c>
      <c r="O79" s="109">
        <v>66989819</v>
      </c>
      <c r="P79" s="110">
        <f t="shared" si="38"/>
        <v>304920720</v>
      </c>
      <c r="Q79" s="40">
        <f t="shared" si="39"/>
        <v>0.43341482105927454</v>
      </c>
      <c r="R79" s="108">
        <v>0</v>
      </c>
      <c r="S79" s="110">
        <v>0</v>
      </c>
      <c r="T79" s="110">
        <f t="shared" si="40"/>
        <v>0</v>
      </c>
      <c r="U79" s="40">
        <f t="shared" si="41"/>
        <v>0</v>
      </c>
      <c r="V79" s="108">
        <v>0</v>
      </c>
      <c r="W79" s="110">
        <v>0</v>
      </c>
      <c r="X79" s="110">
        <f t="shared" si="42"/>
        <v>0</v>
      </c>
      <c r="Y79" s="40">
        <f t="shared" si="43"/>
        <v>0</v>
      </c>
      <c r="Z79" s="80">
        <f t="shared" si="44"/>
        <v>389842950</v>
      </c>
      <c r="AA79" s="81">
        <f t="shared" si="45"/>
        <v>117753674</v>
      </c>
      <c r="AB79" s="81">
        <f t="shared" si="46"/>
        <v>507596624</v>
      </c>
      <c r="AC79" s="40">
        <f t="shared" si="47"/>
        <v>0.7214986897618891</v>
      </c>
      <c r="AD79" s="80">
        <v>74751636</v>
      </c>
      <c r="AE79" s="81">
        <v>43863083</v>
      </c>
      <c r="AF79" s="81">
        <f t="shared" si="48"/>
        <v>118614719</v>
      </c>
      <c r="AG79" s="40">
        <f t="shared" si="49"/>
        <v>0.46178141971456954</v>
      </c>
      <c r="AH79" s="40">
        <f t="shared" si="50"/>
        <v>1.5706819741317264</v>
      </c>
      <c r="AI79" s="12">
        <v>669799043</v>
      </c>
      <c r="AJ79" s="12">
        <v>667053049</v>
      </c>
      <c r="AK79" s="12">
        <v>309300753</v>
      </c>
      <c r="AL79" s="12"/>
    </row>
    <row r="80" spans="1:38" s="59" customFormat="1" ht="12.75">
      <c r="A80" s="64"/>
      <c r="B80" s="65" t="s">
        <v>380</v>
      </c>
      <c r="C80" s="32"/>
      <c r="D80" s="84">
        <f>SUM(D74:D79)</f>
        <v>1274701466</v>
      </c>
      <c r="E80" s="85">
        <f>SUM(E74:E79)</f>
        <v>548011279</v>
      </c>
      <c r="F80" s="86">
        <f t="shared" si="34"/>
        <v>1822712745</v>
      </c>
      <c r="G80" s="84">
        <f>SUM(G74:G79)</f>
        <v>1282219481</v>
      </c>
      <c r="H80" s="85">
        <f>SUM(H74:H79)</f>
        <v>548011279</v>
      </c>
      <c r="I80" s="93">
        <f t="shared" si="35"/>
        <v>1830230760</v>
      </c>
      <c r="J80" s="84">
        <f>SUM(J74:J79)</f>
        <v>427485756</v>
      </c>
      <c r="K80" s="95">
        <f>SUM(K74:K79)</f>
        <v>98061553</v>
      </c>
      <c r="L80" s="85">
        <f t="shared" si="36"/>
        <v>525547309</v>
      </c>
      <c r="M80" s="44">
        <f t="shared" si="37"/>
        <v>0.28833249256728055</v>
      </c>
      <c r="N80" s="114">
        <f>SUM(N74:N79)</f>
        <v>425543635</v>
      </c>
      <c r="O80" s="115">
        <f>SUM(O74:O79)</f>
        <v>115970309</v>
      </c>
      <c r="P80" s="116">
        <f t="shared" si="38"/>
        <v>541513944</v>
      </c>
      <c r="Q80" s="44">
        <f t="shared" si="39"/>
        <v>0.29709231226119504</v>
      </c>
      <c r="R80" s="114">
        <f>SUM(R74:R79)</f>
        <v>0</v>
      </c>
      <c r="S80" s="116">
        <f>SUM(S74:S79)</f>
        <v>0</v>
      </c>
      <c r="T80" s="116">
        <f t="shared" si="40"/>
        <v>0</v>
      </c>
      <c r="U80" s="44">
        <f t="shared" si="41"/>
        <v>0</v>
      </c>
      <c r="V80" s="114">
        <f>SUM(V74:V79)</f>
        <v>0</v>
      </c>
      <c r="W80" s="116">
        <f>SUM(W74:W79)</f>
        <v>0</v>
      </c>
      <c r="X80" s="116">
        <f t="shared" si="42"/>
        <v>0</v>
      </c>
      <c r="Y80" s="44">
        <f t="shared" si="43"/>
        <v>0</v>
      </c>
      <c r="Z80" s="84">
        <f t="shared" si="44"/>
        <v>853029391</v>
      </c>
      <c r="AA80" s="85">
        <f t="shared" si="45"/>
        <v>214031862</v>
      </c>
      <c r="AB80" s="85">
        <f t="shared" si="46"/>
        <v>1067061253</v>
      </c>
      <c r="AC80" s="44">
        <f t="shared" si="47"/>
        <v>0.5854248048284756</v>
      </c>
      <c r="AD80" s="84">
        <f>SUM(AD74:AD79)</f>
        <v>162114642</v>
      </c>
      <c r="AE80" s="85">
        <f>SUM(AE74:AE79)</f>
        <v>84062992</v>
      </c>
      <c r="AF80" s="85">
        <f t="shared" si="48"/>
        <v>246177634</v>
      </c>
      <c r="AG80" s="44">
        <f t="shared" si="49"/>
        <v>0.4638357686360651</v>
      </c>
      <c r="AH80" s="44">
        <f t="shared" si="50"/>
        <v>1.1996878237931234</v>
      </c>
      <c r="AI80" s="66">
        <f>SUM(AI74:AI79)</f>
        <v>1599993483</v>
      </c>
      <c r="AJ80" s="66">
        <f>SUM(AJ74:AJ79)</f>
        <v>1715591599</v>
      </c>
      <c r="AK80" s="66">
        <f>SUM(AK74:AK79)</f>
        <v>742134207</v>
      </c>
      <c r="AL80" s="66"/>
    </row>
    <row r="81" spans="1:38" s="59" customFormat="1" ht="12.75">
      <c r="A81" s="64"/>
      <c r="B81" s="65" t="s">
        <v>381</v>
      </c>
      <c r="C81" s="32"/>
      <c r="D81" s="84">
        <f>SUM(D9,D11:D17,D19:D26,D28:D33,D35:D39,D41:D44,D46:D51,D53:D58,D60:D66,D68:D72,D74:D79)</f>
        <v>50389862824</v>
      </c>
      <c r="E81" s="85">
        <f>SUM(E9,E11:E17,E19:E26,E28:E33,E35:E39,E41:E44,E46:E51,E53:E58,E60:E66,E68:E72,E74:E79)</f>
        <v>11886116657</v>
      </c>
      <c r="F81" s="86">
        <f t="shared" si="34"/>
        <v>62275979481</v>
      </c>
      <c r="G81" s="84">
        <f>SUM(G9,G11:G17,G19:G26,G28:G33,G35:G39,G41:G44,G46:G51,G53:G58,G60:G66,G68:G72,G74:G79)</f>
        <v>50534548391</v>
      </c>
      <c r="H81" s="85">
        <f>SUM(H9,H11:H17,H19:H26,H28:H33,H35:H39,H41:H44,H46:H51,H53:H58,H60:H66,H68:H72,H74:H79)</f>
        <v>11983829423</v>
      </c>
      <c r="I81" s="93">
        <f t="shared" si="35"/>
        <v>62518377814</v>
      </c>
      <c r="J81" s="84">
        <f>SUM(J9,J11:J17,J19:J26,J28:J33,J35:J39,J41:J44,J46:J51,J53:J58,J60:J66,J68:J72,J74:J79)</f>
        <v>13495520191</v>
      </c>
      <c r="K81" s="95">
        <f>SUM(K9,K11:K17,K19:K26,K28:K33,K35:K39,K41:K44,K46:K51,K53:K58,K60:K66,K68:K72,K74:K79)</f>
        <v>1700974413</v>
      </c>
      <c r="L81" s="85">
        <f t="shared" si="36"/>
        <v>15196494604</v>
      </c>
      <c r="M81" s="44">
        <f t="shared" si="37"/>
        <v>0.24401855628198274</v>
      </c>
      <c r="N81" s="114">
        <f>SUM(N9,N11:N17,N19:N26,N28:N33,N35:N39,N41:N44,N46:N51,N53:N58,N60:N66,N68:N72,N74:N79)</f>
        <v>12847172160</v>
      </c>
      <c r="O81" s="115">
        <f>SUM(O9,O11:O17,O19:O26,O28:O33,O35:O39,O41:O44,O46:O51,O53:O58,O60:O66,O68:O72,O74:O79)</f>
        <v>2545669524</v>
      </c>
      <c r="P81" s="116">
        <f t="shared" si="38"/>
        <v>15392841684</v>
      </c>
      <c r="Q81" s="44">
        <f t="shared" si="39"/>
        <v>0.2471714104263307</v>
      </c>
      <c r="R81" s="114">
        <f>SUM(R9,R11:R17,R19:R26,R28:R33,R35:R39,R41:R44,R46:R51,R53:R58,R60:R66,R68:R72,R74:R79)</f>
        <v>0</v>
      </c>
      <c r="S81" s="116">
        <f>SUM(S9,S11:S17,S19:S26,S28:S33,S35:S39,S41:S44,S46:S51,S53:S58,S60:S66,S68:S72,S74:S79)</f>
        <v>0</v>
      </c>
      <c r="T81" s="116">
        <f t="shared" si="40"/>
        <v>0</v>
      </c>
      <c r="U81" s="44">
        <f t="shared" si="41"/>
        <v>0</v>
      </c>
      <c r="V81" s="114">
        <f>SUM(V9,V11:V17,V19:V26,V28:V33,V35:V39,V41:V44,V46:V51,V53:V58,V60:V66,V68:V72,V74:V79)</f>
        <v>0</v>
      </c>
      <c r="W81" s="116">
        <f>SUM(W9,W11:W17,W19:W26,W28:W33,W35:W39,W41:W44,W46:W51,W53:W58,W60:W66,W68:W72,W74:W79)</f>
        <v>0</v>
      </c>
      <c r="X81" s="116">
        <f t="shared" si="42"/>
        <v>0</v>
      </c>
      <c r="Y81" s="44">
        <f t="shared" si="43"/>
        <v>0</v>
      </c>
      <c r="Z81" s="84">
        <f t="shared" si="44"/>
        <v>26342692351</v>
      </c>
      <c r="AA81" s="85">
        <f t="shared" si="45"/>
        <v>4246643937</v>
      </c>
      <c r="AB81" s="85">
        <f t="shared" si="46"/>
        <v>30589336288</v>
      </c>
      <c r="AC81" s="44">
        <f t="shared" si="47"/>
        <v>0.49118996670831344</v>
      </c>
      <c r="AD81" s="84">
        <f>SUM(AD9,AD11:AD17,AD19:AD26,AD28:AD33,AD35:AD39,AD41:AD44,AD46:AD51,AD53:AD58,AD60:AD66,AD68:AD72,AD74:AD79)</f>
        <v>11339578079</v>
      </c>
      <c r="AE81" s="85">
        <f>SUM(AE9,AE11:AE17,AE19:AE26,AE28:AE33,AE35:AE39,AE41:AE44,AE46:AE51,AE53:AE58,AE60:AE66,AE68:AE72,AE74:AE79)</f>
        <v>1797001711</v>
      </c>
      <c r="AF81" s="85">
        <f t="shared" si="48"/>
        <v>13136579790</v>
      </c>
      <c r="AG81" s="44">
        <f t="shared" si="49"/>
        <v>0.4642918626650409</v>
      </c>
      <c r="AH81" s="44">
        <f t="shared" si="50"/>
        <v>0.17175413464298694</v>
      </c>
      <c r="AI81" s="66">
        <f>SUM(AI9,AI11:AI17,AI19:AI26,AI28:AI33,AI35:AI39,AI41:AI44,AI46:AI51,AI53:AI58,AI60:AI66,AI68:AI72,AI74:AI79)</f>
        <v>57028501092</v>
      </c>
      <c r="AJ81" s="66">
        <f>SUM(AJ9,AJ11:AJ17,AJ19:AJ26,AJ28:AJ33,AJ35:AJ39,AJ41:AJ44,AJ46:AJ51,AJ53:AJ58,AJ60:AJ66,AJ68:AJ72,AJ74:AJ79)</f>
        <v>55537245194</v>
      </c>
      <c r="AK81" s="66">
        <f>SUM(AK9,AK11:AK17,AK19:AK26,AK28:AK33,AK35:AK39,AK41:AK44,AK46:AK51,AK53:AK58,AK60:AK66,AK68:AK72,AK74:AK79)</f>
        <v>26477868997</v>
      </c>
      <c r="AL81" s="66"/>
    </row>
    <row r="82" spans="1:38" s="13" customFormat="1" ht="12.75">
      <c r="A82" s="67"/>
      <c r="B82" s="68"/>
      <c r="C82" s="69"/>
      <c r="D82" s="70"/>
      <c r="E82" s="70"/>
      <c r="F82" s="71"/>
      <c r="G82" s="72"/>
      <c r="H82" s="70"/>
      <c r="I82" s="73"/>
      <c r="J82" s="72"/>
      <c r="K82" s="74"/>
      <c r="L82" s="70"/>
      <c r="M82" s="73"/>
      <c r="N82" s="72"/>
      <c r="O82" s="74"/>
      <c r="P82" s="70"/>
      <c r="Q82" s="73"/>
      <c r="R82" s="72"/>
      <c r="S82" s="74"/>
      <c r="T82" s="70"/>
      <c r="U82" s="73"/>
      <c r="V82" s="72"/>
      <c r="W82" s="74"/>
      <c r="X82" s="70"/>
      <c r="Y82" s="73"/>
      <c r="Z82" s="72"/>
      <c r="AA82" s="74"/>
      <c r="AB82" s="70"/>
      <c r="AC82" s="73"/>
      <c r="AD82" s="72"/>
      <c r="AE82" s="70"/>
      <c r="AF82" s="70"/>
      <c r="AG82" s="73"/>
      <c r="AH82" s="73"/>
      <c r="AI82" s="12"/>
      <c r="AJ82" s="12"/>
      <c r="AK82" s="12"/>
      <c r="AL82" s="12"/>
    </row>
    <row r="83" spans="1:38" s="13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6">
      <selection activeCell="F28" sqref="F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28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382</v>
      </c>
      <c r="C9" s="39" t="s">
        <v>383</v>
      </c>
      <c r="D9" s="80">
        <v>258450247</v>
      </c>
      <c r="E9" s="81">
        <v>90333211</v>
      </c>
      <c r="F9" s="82">
        <f>$D9+$E9</f>
        <v>348783458</v>
      </c>
      <c r="G9" s="80">
        <v>258450247</v>
      </c>
      <c r="H9" s="81">
        <v>90333211</v>
      </c>
      <c r="I9" s="83">
        <f>$G9+$H9</f>
        <v>348783458</v>
      </c>
      <c r="J9" s="80">
        <v>94755872</v>
      </c>
      <c r="K9" s="81">
        <v>16732664</v>
      </c>
      <c r="L9" s="81">
        <f>$J9+$K9</f>
        <v>111488536</v>
      </c>
      <c r="M9" s="40">
        <f>IF($F9=0,0,$L9/$F9)</f>
        <v>0.31964972375496087</v>
      </c>
      <c r="N9" s="108">
        <v>88358923</v>
      </c>
      <c r="O9" s="109">
        <v>23911095</v>
      </c>
      <c r="P9" s="110">
        <f>$N9+$O9</f>
        <v>112270018</v>
      </c>
      <c r="Q9" s="40">
        <f>IF($F9=0,0,$P9/$F9)</f>
        <v>0.32189031740146345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183114795</v>
      </c>
      <c r="AA9" s="81">
        <f>$K9+$O9</f>
        <v>40643759</v>
      </c>
      <c r="AB9" s="81">
        <f>$Z9+$AA9</f>
        <v>223758554</v>
      </c>
      <c r="AC9" s="40">
        <f>IF($F9=0,0,$AB9/$F9)</f>
        <v>0.6415400411564244</v>
      </c>
      <c r="AD9" s="80">
        <v>58261486</v>
      </c>
      <c r="AE9" s="81">
        <v>3470467</v>
      </c>
      <c r="AF9" s="81">
        <f>$AD9+$AE9</f>
        <v>61731953</v>
      </c>
      <c r="AG9" s="40">
        <f>IF($AI9=0,0,$AK9/$AI9)</f>
        <v>0.5102641604804388</v>
      </c>
      <c r="AH9" s="40">
        <f>IF($AF9=0,0,(($P9/$AF9)-1))</f>
        <v>0.8186694660381149</v>
      </c>
      <c r="AI9" s="12">
        <v>292871931</v>
      </c>
      <c r="AJ9" s="12">
        <v>296131267</v>
      </c>
      <c r="AK9" s="12">
        <v>149442050</v>
      </c>
      <c r="AL9" s="12"/>
    </row>
    <row r="10" spans="1:38" s="13" customFormat="1" ht="12.75">
      <c r="A10" s="29" t="s">
        <v>96</v>
      </c>
      <c r="B10" s="63" t="s">
        <v>384</v>
      </c>
      <c r="C10" s="39" t="s">
        <v>385</v>
      </c>
      <c r="D10" s="80">
        <v>316361013</v>
      </c>
      <c r="E10" s="81">
        <v>165783000</v>
      </c>
      <c r="F10" s="83">
        <f aca="true" t="shared" si="0" ref="F10:F44">$D10+$E10</f>
        <v>482144013</v>
      </c>
      <c r="G10" s="80">
        <v>316361013</v>
      </c>
      <c r="H10" s="81">
        <v>165783000</v>
      </c>
      <c r="I10" s="83">
        <f aca="true" t="shared" si="1" ref="I10:I44">$G10+$H10</f>
        <v>482144013</v>
      </c>
      <c r="J10" s="80">
        <v>74317037</v>
      </c>
      <c r="K10" s="81">
        <v>11616773</v>
      </c>
      <c r="L10" s="81">
        <f aca="true" t="shared" si="2" ref="L10:L44">$J10+$K10</f>
        <v>85933810</v>
      </c>
      <c r="M10" s="40">
        <f aca="true" t="shared" si="3" ref="M10:M44">IF($F10=0,0,$L10/$F10)</f>
        <v>0.17823266012431022</v>
      </c>
      <c r="N10" s="108">
        <v>23134754</v>
      </c>
      <c r="O10" s="109">
        <v>16573062</v>
      </c>
      <c r="P10" s="110">
        <f aca="true" t="shared" si="4" ref="P10:P44">$N10+$O10</f>
        <v>39707816</v>
      </c>
      <c r="Q10" s="40">
        <f aca="true" t="shared" si="5" ref="Q10:Q44">IF($F10=0,0,$P10/$F10)</f>
        <v>0.08235675426711148</v>
      </c>
      <c r="R10" s="108">
        <v>0</v>
      </c>
      <c r="S10" s="110">
        <v>0</v>
      </c>
      <c r="T10" s="110">
        <f aca="true" t="shared" si="6" ref="T10:T44">$R10+$S10</f>
        <v>0</v>
      </c>
      <c r="U10" s="40">
        <f aca="true" t="shared" si="7" ref="U10:U44">IF($I10=0,0,$T10/$I10)</f>
        <v>0</v>
      </c>
      <c r="V10" s="108">
        <v>0</v>
      </c>
      <c r="W10" s="110">
        <v>0</v>
      </c>
      <c r="X10" s="110">
        <f aca="true" t="shared" si="8" ref="X10:X44">$V10+$W10</f>
        <v>0</v>
      </c>
      <c r="Y10" s="40">
        <f aca="true" t="shared" si="9" ref="Y10:Y44">IF($I10=0,0,$X10/$I10)</f>
        <v>0</v>
      </c>
      <c r="Z10" s="80">
        <f aca="true" t="shared" si="10" ref="Z10:Z44">$J10+$N10</f>
        <v>97451791</v>
      </c>
      <c r="AA10" s="81">
        <f aca="true" t="shared" si="11" ref="AA10:AA44">$K10+$O10</f>
        <v>28189835</v>
      </c>
      <c r="AB10" s="81">
        <f aca="true" t="shared" si="12" ref="AB10:AB44">$Z10+$AA10</f>
        <v>125641626</v>
      </c>
      <c r="AC10" s="40">
        <f aca="true" t="shared" si="13" ref="AC10:AC44">IF($F10=0,0,$AB10/$F10)</f>
        <v>0.2605894143914217</v>
      </c>
      <c r="AD10" s="80">
        <v>69613362</v>
      </c>
      <c r="AE10" s="81">
        <v>10662560</v>
      </c>
      <c r="AF10" s="81">
        <f aca="true" t="shared" si="14" ref="AF10:AF44">$AD10+$AE10</f>
        <v>80275922</v>
      </c>
      <c r="AG10" s="40">
        <f aca="true" t="shared" si="15" ref="AG10:AG44">IF($AI10=0,0,$AK10/$AI10)</f>
        <v>0.5259334789790963</v>
      </c>
      <c r="AH10" s="40">
        <f aca="true" t="shared" si="16" ref="AH10:AH44">IF($AF10=0,0,(($P10/$AF10)-1))</f>
        <v>-0.5053583314807646</v>
      </c>
      <c r="AI10" s="12">
        <v>338884787</v>
      </c>
      <c r="AJ10" s="12">
        <v>350503805</v>
      </c>
      <c r="AK10" s="12">
        <v>178230855</v>
      </c>
      <c r="AL10" s="12"/>
    </row>
    <row r="11" spans="1:38" s="13" customFormat="1" ht="12.75">
      <c r="A11" s="29" t="s">
        <v>96</v>
      </c>
      <c r="B11" s="63" t="s">
        <v>386</v>
      </c>
      <c r="C11" s="39" t="s">
        <v>387</v>
      </c>
      <c r="D11" s="80">
        <v>851061462</v>
      </c>
      <c r="E11" s="81">
        <v>165629847</v>
      </c>
      <c r="F11" s="82">
        <f t="shared" si="0"/>
        <v>1016691309</v>
      </c>
      <c r="G11" s="80">
        <v>851061462</v>
      </c>
      <c r="H11" s="81">
        <v>165629847</v>
      </c>
      <c r="I11" s="83">
        <f t="shared" si="1"/>
        <v>1016691309</v>
      </c>
      <c r="J11" s="80">
        <v>265760148</v>
      </c>
      <c r="K11" s="81">
        <v>18211342</v>
      </c>
      <c r="L11" s="81">
        <f t="shared" si="2"/>
        <v>283971490</v>
      </c>
      <c r="M11" s="40">
        <f t="shared" si="3"/>
        <v>0.2793094496689555</v>
      </c>
      <c r="N11" s="108">
        <v>216070840</v>
      </c>
      <c r="O11" s="109">
        <v>24730789</v>
      </c>
      <c r="P11" s="110">
        <f t="shared" si="4"/>
        <v>240801629</v>
      </c>
      <c r="Q11" s="40">
        <f t="shared" si="5"/>
        <v>0.2368483204964625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481830988</v>
      </c>
      <c r="AA11" s="81">
        <f t="shared" si="11"/>
        <v>42942131</v>
      </c>
      <c r="AB11" s="81">
        <f t="shared" si="12"/>
        <v>524773119</v>
      </c>
      <c r="AC11" s="40">
        <f t="shared" si="13"/>
        <v>0.516157770165418</v>
      </c>
      <c r="AD11" s="80">
        <v>203762692</v>
      </c>
      <c r="AE11" s="81">
        <v>9960674</v>
      </c>
      <c r="AF11" s="81">
        <f t="shared" si="14"/>
        <v>213723366</v>
      </c>
      <c r="AG11" s="40">
        <f t="shared" si="15"/>
        <v>0.5334746374004314</v>
      </c>
      <c r="AH11" s="40">
        <f t="shared" si="16"/>
        <v>0.12669771914410144</v>
      </c>
      <c r="AI11" s="12">
        <v>875867217</v>
      </c>
      <c r="AJ11" s="12">
        <v>877877321</v>
      </c>
      <c r="AK11" s="12">
        <v>467252946</v>
      </c>
      <c r="AL11" s="12"/>
    </row>
    <row r="12" spans="1:38" s="13" customFormat="1" ht="12.75">
      <c r="A12" s="29" t="s">
        <v>96</v>
      </c>
      <c r="B12" s="63" t="s">
        <v>388</v>
      </c>
      <c r="C12" s="39" t="s">
        <v>389</v>
      </c>
      <c r="D12" s="80">
        <v>364122934</v>
      </c>
      <c r="E12" s="81">
        <v>60620000</v>
      </c>
      <c r="F12" s="82">
        <f t="shared" si="0"/>
        <v>424742934</v>
      </c>
      <c r="G12" s="80">
        <v>364122934</v>
      </c>
      <c r="H12" s="81">
        <v>60620000</v>
      </c>
      <c r="I12" s="83">
        <f t="shared" si="1"/>
        <v>424742934</v>
      </c>
      <c r="J12" s="80">
        <v>100172599</v>
      </c>
      <c r="K12" s="81">
        <v>11531925</v>
      </c>
      <c r="L12" s="81">
        <f t="shared" si="2"/>
        <v>111704524</v>
      </c>
      <c r="M12" s="40">
        <f t="shared" si="3"/>
        <v>0.2629932485233527</v>
      </c>
      <c r="N12" s="108">
        <v>87360351</v>
      </c>
      <c r="O12" s="109">
        <v>11172666</v>
      </c>
      <c r="P12" s="110">
        <f t="shared" si="4"/>
        <v>98533017</v>
      </c>
      <c r="Q12" s="40">
        <f t="shared" si="5"/>
        <v>0.231982710276235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187532950</v>
      </c>
      <c r="AA12" s="81">
        <f t="shared" si="11"/>
        <v>22704591</v>
      </c>
      <c r="AB12" s="81">
        <f t="shared" si="12"/>
        <v>210237541</v>
      </c>
      <c r="AC12" s="40">
        <f t="shared" si="13"/>
        <v>0.4949759587995877</v>
      </c>
      <c r="AD12" s="80">
        <v>85282439</v>
      </c>
      <c r="AE12" s="81">
        <v>7523673</v>
      </c>
      <c r="AF12" s="81">
        <f t="shared" si="14"/>
        <v>92806112</v>
      </c>
      <c r="AG12" s="40">
        <f t="shared" si="15"/>
        <v>0.4524475043103676</v>
      </c>
      <c r="AH12" s="40">
        <f t="shared" si="16"/>
        <v>0.0617082741274626</v>
      </c>
      <c r="AI12" s="12">
        <v>401518537</v>
      </c>
      <c r="AJ12" s="12">
        <v>404411537</v>
      </c>
      <c r="AK12" s="12">
        <v>181666060</v>
      </c>
      <c r="AL12" s="12"/>
    </row>
    <row r="13" spans="1:38" s="13" customFormat="1" ht="12.75">
      <c r="A13" s="29" t="s">
        <v>96</v>
      </c>
      <c r="B13" s="63" t="s">
        <v>390</v>
      </c>
      <c r="C13" s="39" t="s">
        <v>391</v>
      </c>
      <c r="D13" s="80">
        <v>131047371</v>
      </c>
      <c r="E13" s="81">
        <v>39742490</v>
      </c>
      <c r="F13" s="82">
        <f t="shared" si="0"/>
        <v>170789861</v>
      </c>
      <c r="G13" s="80">
        <v>131047371</v>
      </c>
      <c r="H13" s="81">
        <v>39742490</v>
      </c>
      <c r="I13" s="83">
        <f t="shared" si="1"/>
        <v>170789861</v>
      </c>
      <c r="J13" s="80">
        <v>37227172</v>
      </c>
      <c r="K13" s="81">
        <v>6210710</v>
      </c>
      <c r="L13" s="81">
        <f t="shared" si="2"/>
        <v>43437882</v>
      </c>
      <c r="M13" s="40">
        <f t="shared" si="3"/>
        <v>0.2543352500298598</v>
      </c>
      <c r="N13" s="108">
        <v>37924866</v>
      </c>
      <c r="O13" s="109">
        <v>13538546</v>
      </c>
      <c r="P13" s="110">
        <f t="shared" si="4"/>
        <v>51463412</v>
      </c>
      <c r="Q13" s="40">
        <f t="shared" si="5"/>
        <v>0.3013259200439305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75152038</v>
      </c>
      <c r="AA13" s="81">
        <f t="shared" si="11"/>
        <v>19749256</v>
      </c>
      <c r="AB13" s="81">
        <f t="shared" si="12"/>
        <v>94901294</v>
      </c>
      <c r="AC13" s="40">
        <f t="shared" si="13"/>
        <v>0.5556611700737902</v>
      </c>
      <c r="AD13" s="80">
        <v>26227191</v>
      </c>
      <c r="AE13" s="81">
        <v>4618184</v>
      </c>
      <c r="AF13" s="81">
        <f t="shared" si="14"/>
        <v>30845375</v>
      </c>
      <c r="AG13" s="40">
        <f t="shared" si="15"/>
        <v>0.4201077136785682</v>
      </c>
      <c r="AH13" s="40">
        <f t="shared" si="16"/>
        <v>0.6684320420808629</v>
      </c>
      <c r="AI13" s="12">
        <v>185002316</v>
      </c>
      <c r="AJ13" s="12">
        <v>187348696</v>
      </c>
      <c r="AK13" s="12">
        <v>77720900</v>
      </c>
      <c r="AL13" s="12"/>
    </row>
    <row r="14" spans="1:38" s="13" customFormat="1" ht="12.75">
      <c r="A14" s="29" t="s">
        <v>115</v>
      </c>
      <c r="B14" s="63" t="s">
        <v>392</v>
      </c>
      <c r="C14" s="39" t="s">
        <v>393</v>
      </c>
      <c r="D14" s="80">
        <v>1179703906</v>
      </c>
      <c r="E14" s="81">
        <v>543693400</v>
      </c>
      <c r="F14" s="82">
        <f t="shared" si="0"/>
        <v>1723397306</v>
      </c>
      <c r="G14" s="80">
        <v>1179703906</v>
      </c>
      <c r="H14" s="81">
        <v>543693400</v>
      </c>
      <c r="I14" s="83">
        <f t="shared" si="1"/>
        <v>1723397306</v>
      </c>
      <c r="J14" s="80">
        <v>279961355</v>
      </c>
      <c r="K14" s="81">
        <v>36064609</v>
      </c>
      <c r="L14" s="81">
        <f t="shared" si="2"/>
        <v>316025964</v>
      </c>
      <c r="M14" s="40">
        <f t="shared" si="3"/>
        <v>0.18337382964436408</v>
      </c>
      <c r="N14" s="108">
        <v>172130464</v>
      </c>
      <c r="O14" s="109">
        <v>78416149</v>
      </c>
      <c r="P14" s="110">
        <f t="shared" si="4"/>
        <v>250546613</v>
      </c>
      <c r="Q14" s="40">
        <f t="shared" si="5"/>
        <v>0.14537948511798357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452091819</v>
      </c>
      <c r="AA14" s="81">
        <f t="shared" si="11"/>
        <v>114480758</v>
      </c>
      <c r="AB14" s="81">
        <f t="shared" si="12"/>
        <v>566572577</v>
      </c>
      <c r="AC14" s="40">
        <f t="shared" si="13"/>
        <v>0.32875331476234765</v>
      </c>
      <c r="AD14" s="80">
        <v>234658010</v>
      </c>
      <c r="AE14" s="81">
        <v>27539996</v>
      </c>
      <c r="AF14" s="81">
        <f t="shared" si="14"/>
        <v>262198006</v>
      </c>
      <c r="AG14" s="40">
        <f t="shared" si="15"/>
        <v>0.2620214499661291</v>
      </c>
      <c r="AH14" s="40">
        <f t="shared" si="16"/>
        <v>-0.04443738218207505</v>
      </c>
      <c r="AI14" s="12">
        <v>1264242649</v>
      </c>
      <c r="AJ14" s="12">
        <v>1510669079</v>
      </c>
      <c r="AK14" s="12">
        <v>331258692</v>
      </c>
      <c r="AL14" s="12"/>
    </row>
    <row r="15" spans="1:38" s="59" customFormat="1" ht="12.75">
      <c r="A15" s="64"/>
      <c r="B15" s="65" t="s">
        <v>394</v>
      </c>
      <c r="C15" s="32"/>
      <c r="D15" s="84">
        <f>SUM(D9:D14)</f>
        <v>3100746933</v>
      </c>
      <c r="E15" s="85">
        <f>SUM(E9:E14)</f>
        <v>1065801948</v>
      </c>
      <c r="F15" s="93">
        <f t="shared" si="0"/>
        <v>4166548881</v>
      </c>
      <c r="G15" s="84">
        <f>SUM(G9:G14)</f>
        <v>3100746933</v>
      </c>
      <c r="H15" s="85">
        <f>SUM(H9:H14)</f>
        <v>1065801948</v>
      </c>
      <c r="I15" s="86">
        <f t="shared" si="1"/>
        <v>4166548881</v>
      </c>
      <c r="J15" s="84">
        <f>SUM(J9:J14)</f>
        <v>852194183</v>
      </c>
      <c r="K15" s="85">
        <f>SUM(K9:K14)</f>
        <v>100368023</v>
      </c>
      <c r="L15" s="85">
        <f t="shared" si="2"/>
        <v>952562206</v>
      </c>
      <c r="M15" s="44">
        <f t="shared" si="3"/>
        <v>0.22862139223754374</v>
      </c>
      <c r="N15" s="114">
        <f>SUM(N9:N14)</f>
        <v>624980198</v>
      </c>
      <c r="O15" s="115">
        <f>SUM(O9:O14)</f>
        <v>168342307</v>
      </c>
      <c r="P15" s="116">
        <f t="shared" si="4"/>
        <v>793322505</v>
      </c>
      <c r="Q15" s="44">
        <f t="shared" si="5"/>
        <v>0.19040278361251273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4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1477174381</v>
      </c>
      <c r="AA15" s="85">
        <f t="shared" si="11"/>
        <v>268710330</v>
      </c>
      <c r="AB15" s="85">
        <f t="shared" si="12"/>
        <v>1745884711</v>
      </c>
      <c r="AC15" s="44">
        <f t="shared" si="13"/>
        <v>0.41902417585005647</v>
      </c>
      <c r="AD15" s="84">
        <f>SUM(AD9:AD14)</f>
        <v>677805180</v>
      </c>
      <c r="AE15" s="85">
        <f>SUM(AE9:AE14)</f>
        <v>63775554</v>
      </c>
      <c r="AF15" s="85">
        <f t="shared" si="14"/>
        <v>741580734</v>
      </c>
      <c r="AG15" s="44">
        <f t="shared" si="15"/>
        <v>0.4125704758584112</v>
      </c>
      <c r="AH15" s="44">
        <f t="shared" si="16"/>
        <v>0.06977226973105255</v>
      </c>
      <c r="AI15" s="66">
        <f>SUM(AI9:AI14)</f>
        <v>3358387437</v>
      </c>
      <c r="AJ15" s="66">
        <f>SUM(AJ9:AJ14)</f>
        <v>3626941705</v>
      </c>
      <c r="AK15" s="66">
        <f>SUM(AK9:AK14)</f>
        <v>1385571503</v>
      </c>
      <c r="AL15" s="66"/>
    </row>
    <row r="16" spans="1:38" s="13" customFormat="1" ht="12.75">
      <c r="A16" s="29" t="s">
        <v>96</v>
      </c>
      <c r="B16" s="63" t="s">
        <v>395</v>
      </c>
      <c r="C16" s="39" t="s">
        <v>396</v>
      </c>
      <c r="D16" s="80">
        <v>185717849</v>
      </c>
      <c r="E16" s="81">
        <v>49684000</v>
      </c>
      <c r="F16" s="82">
        <f t="shared" si="0"/>
        <v>235401849</v>
      </c>
      <c r="G16" s="80">
        <v>185717849</v>
      </c>
      <c r="H16" s="81">
        <v>49684000</v>
      </c>
      <c r="I16" s="83">
        <f t="shared" si="1"/>
        <v>235401849</v>
      </c>
      <c r="J16" s="80">
        <v>44791417</v>
      </c>
      <c r="K16" s="81">
        <v>2868536</v>
      </c>
      <c r="L16" s="81">
        <f t="shared" si="2"/>
        <v>47659953</v>
      </c>
      <c r="M16" s="40">
        <f t="shared" si="3"/>
        <v>0.20246210130660444</v>
      </c>
      <c r="N16" s="108">
        <v>72635131</v>
      </c>
      <c r="O16" s="109">
        <v>4928282</v>
      </c>
      <c r="P16" s="110">
        <f t="shared" si="4"/>
        <v>77563413</v>
      </c>
      <c r="Q16" s="40">
        <f t="shared" si="5"/>
        <v>0.329493643866833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117426548</v>
      </c>
      <c r="AA16" s="81">
        <f t="shared" si="11"/>
        <v>7796818</v>
      </c>
      <c r="AB16" s="81">
        <f t="shared" si="12"/>
        <v>125223366</v>
      </c>
      <c r="AC16" s="40">
        <f t="shared" si="13"/>
        <v>0.5319557451734375</v>
      </c>
      <c r="AD16" s="80">
        <v>40352312</v>
      </c>
      <c r="AE16" s="81">
        <v>1507501</v>
      </c>
      <c r="AF16" s="81">
        <f t="shared" si="14"/>
        <v>41859813</v>
      </c>
      <c r="AG16" s="40">
        <f t="shared" si="15"/>
        <v>0.5303142183817753</v>
      </c>
      <c r="AH16" s="40">
        <f t="shared" si="16"/>
        <v>0.852932620602008</v>
      </c>
      <c r="AI16" s="12">
        <v>185858000</v>
      </c>
      <c r="AJ16" s="12">
        <v>185858000</v>
      </c>
      <c r="AK16" s="12">
        <v>98563140</v>
      </c>
      <c r="AL16" s="12"/>
    </row>
    <row r="17" spans="1:38" s="13" customFormat="1" ht="12.75">
      <c r="A17" s="29" t="s">
        <v>96</v>
      </c>
      <c r="B17" s="63" t="s">
        <v>397</v>
      </c>
      <c r="C17" s="39" t="s">
        <v>398</v>
      </c>
      <c r="D17" s="80">
        <v>92538107</v>
      </c>
      <c r="E17" s="81">
        <v>28423000</v>
      </c>
      <c r="F17" s="82">
        <f t="shared" si="0"/>
        <v>120961107</v>
      </c>
      <c r="G17" s="80">
        <v>92538107</v>
      </c>
      <c r="H17" s="81">
        <v>28423000</v>
      </c>
      <c r="I17" s="83">
        <f t="shared" si="1"/>
        <v>120961107</v>
      </c>
      <c r="J17" s="80">
        <v>25409339</v>
      </c>
      <c r="K17" s="81">
        <v>2176127</v>
      </c>
      <c r="L17" s="81">
        <f t="shared" si="2"/>
        <v>27585466</v>
      </c>
      <c r="M17" s="40">
        <f t="shared" si="3"/>
        <v>0.2280523606649863</v>
      </c>
      <c r="N17" s="108">
        <v>19577632</v>
      </c>
      <c r="O17" s="109">
        <v>12146046</v>
      </c>
      <c r="P17" s="110">
        <f t="shared" si="4"/>
        <v>31723678</v>
      </c>
      <c r="Q17" s="40">
        <f t="shared" si="5"/>
        <v>0.26226345630252873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44986971</v>
      </c>
      <c r="AA17" s="81">
        <f t="shared" si="11"/>
        <v>14322173</v>
      </c>
      <c r="AB17" s="81">
        <f t="shared" si="12"/>
        <v>59309144</v>
      </c>
      <c r="AC17" s="40">
        <f t="shared" si="13"/>
        <v>0.49031581696751503</v>
      </c>
      <c r="AD17" s="80">
        <v>2965129</v>
      </c>
      <c r="AE17" s="81">
        <v>5320481</v>
      </c>
      <c r="AF17" s="81">
        <f t="shared" si="14"/>
        <v>8285610</v>
      </c>
      <c r="AG17" s="40">
        <f t="shared" si="15"/>
        <v>0.31843826315075807</v>
      </c>
      <c r="AH17" s="40">
        <f t="shared" si="16"/>
        <v>2.8287679482862456</v>
      </c>
      <c r="AI17" s="12">
        <v>118705248</v>
      </c>
      <c r="AJ17" s="12">
        <v>118705248</v>
      </c>
      <c r="AK17" s="12">
        <v>37800293</v>
      </c>
      <c r="AL17" s="12"/>
    </row>
    <row r="18" spans="1:38" s="13" customFormat="1" ht="12.75">
      <c r="A18" s="29" t="s">
        <v>96</v>
      </c>
      <c r="B18" s="63" t="s">
        <v>399</v>
      </c>
      <c r="C18" s="39" t="s">
        <v>400</v>
      </c>
      <c r="D18" s="80">
        <v>640726255</v>
      </c>
      <c r="E18" s="81">
        <v>190526000</v>
      </c>
      <c r="F18" s="82">
        <f t="shared" si="0"/>
        <v>831252255</v>
      </c>
      <c r="G18" s="80">
        <v>640726255</v>
      </c>
      <c r="H18" s="81">
        <v>190526000</v>
      </c>
      <c r="I18" s="83">
        <f t="shared" si="1"/>
        <v>831252255</v>
      </c>
      <c r="J18" s="80">
        <v>218525247</v>
      </c>
      <c r="K18" s="81">
        <v>32320546</v>
      </c>
      <c r="L18" s="81">
        <f t="shared" si="2"/>
        <v>250845793</v>
      </c>
      <c r="M18" s="40">
        <f t="shared" si="3"/>
        <v>0.3017685564052996</v>
      </c>
      <c r="N18" s="108">
        <v>137503295</v>
      </c>
      <c r="O18" s="109">
        <v>33313713</v>
      </c>
      <c r="P18" s="110">
        <f t="shared" si="4"/>
        <v>170817008</v>
      </c>
      <c r="Q18" s="40">
        <f t="shared" si="5"/>
        <v>0.20549358750311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356028542</v>
      </c>
      <c r="AA18" s="81">
        <f t="shared" si="11"/>
        <v>65634259</v>
      </c>
      <c r="AB18" s="81">
        <f t="shared" si="12"/>
        <v>421662801</v>
      </c>
      <c r="AC18" s="40">
        <f t="shared" si="13"/>
        <v>0.5072621439084096</v>
      </c>
      <c r="AD18" s="80">
        <v>174002977</v>
      </c>
      <c r="AE18" s="81">
        <v>30349583</v>
      </c>
      <c r="AF18" s="81">
        <f t="shared" si="14"/>
        <v>204352560</v>
      </c>
      <c r="AG18" s="40">
        <f t="shared" si="15"/>
        <v>0.4953543350204447</v>
      </c>
      <c r="AH18" s="40">
        <f t="shared" si="16"/>
        <v>-0.16410634640446886</v>
      </c>
      <c r="AI18" s="12">
        <v>938903046</v>
      </c>
      <c r="AJ18" s="12">
        <v>886821000</v>
      </c>
      <c r="AK18" s="12">
        <v>465089694</v>
      </c>
      <c r="AL18" s="12"/>
    </row>
    <row r="19" spans="1:38" s="13" customFormat="1" ht="12.75">
      <c r="A19" s="29" t="s">
        <v>96</v>
      </c>
      <c r="B19" s="63" t="s">
        <v>401</v>
      </c>
      <c r="C19" s="39" t="s">
        <v>402</v>
      </c>
      <c r="D19" s="80">
        <v>692549063</v>
      </c>
      <c r="E19" s="81">
        <v>134399038</v>
      </c>
      <c r="F19" s="82">
        <f t="shared" si="0"/>
        <v>826948101</v>
      </c>
      <c r="G19" s="80">
        <v>692549063</v>
      </c>
      <c r="H19" s="81">
        <v>134399038</v>
      </c>
      <c r="I19" s="83">
        <f t="shared" si="1"/>
        <v>826948101</v>
      </c>
      <c r="J19" s="80">
        <v>146045428</v>
      </c>
      <c r="K19" s="81">
        <v>25808597</v>
      </c>
      <c r="L19" s="81">
        <f t="shared" si="2"/>
        <v>171854025</v>
      </c>
      <c r="M19" s="40">
        <f t="shared" si="3"/>
        <v>0.20781718319708675</v>
      </c>
      <c r="N19" s="108">
        <v>151502074</v>
      </c>
      <c r="O19" s="109">
        <v>35498394</v>
      </c>
      <c r="P19" s="110">
        <f t="shared" si="4"/>
        <v>187000468</v>
      </c>
      <c r="Q19" s="40">
        <f t="shared" si="5"/>
        <v>0.22613325766619058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297547502</v>
      </c>
      <c r="AA19" s="81">
        <f t="shared" si="11"/>
        <v>61306991</v>
      </c>
      <c r="AB19" s="81">
        <f t="shared" si="12"/>
        <v>358854493</v>
      </c>
      <c r="AC19" s="40">
        <f t="shared" si="13"/>
        <v>0.43395044086327733</v>
      </c>
      <c r="AD19" s="80">
        <v>189652084</v>
      </c>
      <c r="AE19" s="81">
        <v>13645023</v>
      </c>
      <c r="AF19" s="81">
        <f t="shared" si="14"/>
        <v>203297107</v>
      </c>
      <c r="AG19" s="40">
        <f t="shared" si="15"/>
        <v>0.6200515555053094</v>
      </c>
      <c r="AH19" s="40">
        <f t="shared" si="16"/>
        <v>-0.0801616867081143</v>
      </c>
      <c r="AI19" s="12">
        <v>780478821</v>
      </c>
      <c r="AJ19" s="12">
        <v>780478821</v>
      </c>
      <c r="AK19" s="12">
        <v>483937107</v>
      </c>
      <c r="AL19" s="12"/>
    </row>
    <row r="20" spans="1:38" s="13" customFormat="1" ht="12.75">
      <c r="A20" s="29" t="s">
        <v>115</v>
      </c>
      <c r="B20" s="63" t="s">
        <v>403</v>
      </c>
      <c r="C20" s="39" t="s">
        <v>404</v>
      </c>
      <c r="D20" s="80">
        <v>681437000</v>
      </c>
      <c r="E20" s="81">
        <v>582869548</v>
      </c>
      <c r="F20" s="82">
        <f t="shared" si="0"/>
        <v>1264306548</v>
      </c>
      <c r="G20" s="80">
        <v>681437000</v>
      </c>
      <c r="H20" s="81">
        <v>582869548</v>
      </c>
      <c r="I20" s="83">
        <f t="shared" si="1"/>
        <v>1264306548</v>
      </c>
      <c r="J20" s="80">
        <v>128221274</v>
      </c>
      <c r="K20" s="81">
        <v>75667979</v>
      </c>
      <c r="L20" s="81">
        <f t="shared" si="2"/>
        <v>203889253</v>
      </c>
      <c r="M20" s="40">
        <f t="shared" si="3"/>
        <v>0.16126567826650218</v>
      </c>
      <c r="N20" s="108">
        <v>256250738</v>
      </c>
      <c r="O20" s="109">
        <v>122692402</v>
      </c>
      <c r="P20" s="110">
        <f t="shared" si="4"/>
        <v>378943140</v>
      </c>
      <c r="Q20" s="40">
        <f t="shared" si="5"/>
        <v>0.2997240982414021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384472012</v>
      </c>
      <c r="AA20" s="81">
        <f t="shared" si="11"/>
        <v>198360381</v>
      </c>
      <c r="AB20" s="81">
        <f t="shared" si="12"/>
        <v>582832393</v>
      </c>
      <c r="AC20" s="40">
        <f t="shared" si="13"/>
        <v>0.4609897765079043</v>
      </c>
      <c r="AD20" s="80">
        <v>427353500</v>
      </c>
      <c r="AE20" s="81">
        <v>84799904</v>
      </c>
      <c r="AF20" s="81">
        <f t="shared" si="14"/>
        <v>512153404</v>
      </c>
      <c r="AG20" s="40">
        <f t="shared" si="15"/>
        <v>0.5455563131291408</v>
      </c>
      <c r="AH20" s="40">
        <f t="shared" si="16"/>
        <v>-0.26009836693382593</v>
      </c>
      <c r="AI20" s="12">
        <v>1298458390</v>
      </c>
      <c r="AJ20" s="12">
        <v>1093471761</v>
      </c>
      <c r="AK20" s="12">
        <v>708382172</v>
      </c>
      <c r="AL20" s="12"/>
    </row>
    <row r="21" spans="1:38" s="59" customFormat="1" ht="12.75">
      <c r="A21" s="64"/>
      <c r="B21" s="65" t="s">
        <v>405</v>
      </c>
      <c r="C21" s="32"/>
      <c r="D21" s="84">
        <f>SUM(D16:D20)</f>
        <v>2292968274</v>
      </c>
      <c r="E21" s="85">
        <f>SUM(E16:E20)</f>
        <v>985901586</v>
      </c>
      <c r="F21" s="86">
        <f t="shared" si="0"/>
        <v>3278869860</v>
      </c>
      <c r="G21" s="84">
        <f>SUM(G16:G20)</f>
        <v>2292968274</v>
      </c>
      <c r="H21" s="85">
        <f>SUM(H16:H20)</f>
        <v>985901586</v>
      </c>
      <c r="I21" s="86">
        <f t="shared" si="1"/>
        <v>3278869860</v>
      </c>
      <c r="J21" s="84">
        <f>SUM(J16:J20)</f>
        <v>562992705</v>
      </c>
      <c r="K21" s="85">
        <f>SUM(K16:K20)</f>
        <v>138841785</v>
      </c>
      <c r="L21" s="85">
        <f t="shared" si="2"/>
        <v>701834490</v>
      </c>
      <c r="M21" s="44">
        <f t="shared" si="3"/>
        <v>0.21404768105068983</v>
      </c>
      <c r="N21" s="114">
        <f>SUM(N16:N20)</f>
        <v>637468870</v>
      </c>
      <c r="O21" s="115">
        <f>SUM(O16:O20)</f>
        <v>208578837</v>
      </c>
      <c r="P21" s="116">
        <f t="shared" si="4"/>
        <v>846047707</v>
      </c>
      <c r="Q21" s="44">
        <f t="shared" si="5"/>
        <v>0.25803027967691283</v>
      </c>
      <c r="R21" s="114">
        <f>SUM(R16:R20)</f>
        <v>0</v>
      </c>
      <c r="S21" s="116">
        <f>SUM(S16:S20)</f>
        <v>0</v>
      </c>
      <c r="T21" s="116">
        <f t="shared" si="6"/>
        <v>0</v>
      </c>
      <c r="U21" s="44">
        <f t="shared" si="7"/>
        <v>0</v>
      </c>
      <c r="V21" s="114">
        <f>SUM(V16:V20)</f>
        <v>0</v>
      </c>
      <c r="W21" s="116">
        <f>SUM(W16:W20)</f>
        <v>0</v>
      </c>
      <c r="X21" s="116">
        <f t="shared" si="8"/>
        <v>0</v>
      </c>
      <c r="Y21" s="44">
        <f t="shared" si="9"/>
        <v>0</v>
      </c>
      <c r="Z21" s="84">
        <f t="shared" si="10"/>
        <v>1200461575</v>
      </c>
      <c r="AA21" s="85">
        <f t="shared" si="11"/>
        <v>347420622</v>
      </c>
      <c r="AB21" s="85">
        <f t="shared" si="12"/>
        <v>1547882197</v>
      </c>
      <c r="AC21" s="44">
        <f t="shared" si="13"/>
        <v>0.47207796072760266</v>
      </c>
      <c r="AD21" s="84">
        <f>SUM(AD16:AD20)</f>
        <v>834326002</v>
      </c>
      <c r="AE21" s="85">
        <f>SUM(AE16:AE20)</f>
        <v>135622492</v>
      </c>
      <c r="AF21" s="85">
        <f t="shared" si="14"/>
        <v>969948494</v>
      </c>
      <c r="AG21" s="44">
        <f t="shared" si="15"/>
        <v>0.5399020327604669</v>
      </c>
      <c r="AH21" s="44">
        <f t="shared" si="16"/>
        <v>-0.12773955294166373</v>
      </c>
      <c r="AI21" s="66">
        <f>SUM(AI16:AI20)</f>
        <v>3322403505</v>
      </c>
      <c r="AJ21" s="66">
        <f>SUM(AJ16:AJ20)</f>
        <v>3065334830</v>
      </c>
      <c r="AK21" s="66">
        <f>SUM(AK16:AK20)</f>
        <v>1793772406</v>
      </c>
      <c r="AL21" s="66"/>
    </row>
    <row r="22" spans="1:38" s="13" customFormat="1" ht="12.75">
      <c r="A22" s="29" t="s">
        <v>96</v>
      </c>
      <c r="B22" s="63" t="s">
        <v>406</v>
      </c>
      <c r="C22" s="39" t="s">
        <v>407</v>
      </c>
      <c r="D22" s="80">
        <v>179448698</v>
      </c>
      <c r="E22" s="81">
        <v>46480347</v>
      </c>
      <c r="F22" s="82">
        <f t="shared" si="0"/>
        <v>225929045</v>
      </c>
      <c r="G22" s="80">
        <v>179448698</v>
      </c>
      <c r="H22" s="81">
        <v>46480347</v>
      </c>
      <c r="I22" s="83">
        <f t="shared" si="1"/>
        <v>225929045</v>
      </c>
      <c r="J22" s="80">
        <v>78169993</v>
      </c>
      <c r="K22" s="81">
        <v>1218701</v>
      </c>
      <c r="L22" s="81">
        <f t="shared" si="2"/>
        <v>79388694</v>
      </c>
      <c r="M22" s="40">
        <f t="shared" si="3"/>
        <v>0.351387728833183</v>
      </c>
      <c r="N22" s="108">
        <v>44618420</v>
      </c>
      <c r="O22" s="109">
        <v>3248636</v>
      </c>
      <c r="P22" s="110">
        <f t="shared" si="4"/>
        <v>47867056</v>
      </c>
      <c r="Q22" s="40">
        <f t="shared" si="5"/>
        <v>0.21186765074849054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122788413</v>
      </c>
      <c r="AA22" s="81">
        <f t="shared" si="11"/>
        <v>4467337</v>
      </c>
      <c r="AB22" s="81">
        <f t="shared" si="12"/>
        <v>127255750</v>
      </c>
      <c r="AC22" s="40">
        <f t="shared" si="13"/>
        <v>0.5632553795816735</v>
      </c>
      <c r="AD22" s="80">
        <v>46759493</v>
      </c>
      <c r="AE22" s="81">
        <v>4139284</v>
      </c>
      <c r="AF22" s="81">
        <f t="shared" si="14"/>
        <v>50898777</v>
      </c>
      <c r="AG22" s="40">
        <f t="shared" si="15"/>
        <v>0.6539388076671567</v>
      </c>
      <c r="AH22" s="40">
        <f t="shared" si="16"/>
        <v>-0.059563729792564524</v>
      </c>
      <c r="AI22" s="12">
        <v>206430110</v>
      </c>
      <c r="AJ22" s="12">
        <v>210830110</v>
      </c>
      <c r="AK22" s="12">
        <v>134992660</v>
      </c>
      <c r="AL22" s="12"/>
    </row>
    <row r="23" spans="1:38" s="13" customFormat="1" ht="12.75">
      <c r="A23" s="29" t="s">
        <v>96</v>
      </c>
      <c r="B23" s="63" t="s">
        <v>408</v>
      </c>
      <c r="C23" s="39" t="s">
        <v>409</v>
      </c>
      <c r="D23" s="80">
        <v>85024707</v>
      </c>
      <c r="E23" s="81">
        <v>47905743</v>
      </c>
      <c r="F23" s="82">
        <f t="shared" si="0"/>
        <v>132930450</v>
      </c>
      <c r="G23" s="80">
        <v>85024707</v>
      </c>
      <c r="H23" s="81">
        <v>47905743</v>
      </c>
      <c r="I23" s="83">
        <f t="shared" si="1"/>
        <v>132930450</v>
      </c>
      <c r="J23" s="80">
        <v>48400830</v>
      </c>
      <c r="K23" s="81">
        <v>2813020</v>
      </c>
      <c r="L23" s="81">
        <f t="shared" si="2"/>
        <v>51213850</v>
      </c>
      <c r="M23" s="40">
        <f t="shared" si="3"/>
        <v>0.38526801045208225</v>
      </c>
      <c r="N23" s="108">
        <v>29831383</v>
      </c>
      <c r="O23" s="109">
        <v>14031960</v>
      </c>
      <c r="P23" s="110">
        <f t="shared" si="4"/>
        <v>43863343</v>
      </c>
      <c r="Q23" s="40">
        <f t="shared" si="5"/>
        <v>0.32997212452075503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78232213</v>
      </c>
      <c r="AA23" s="81">
        <f t="shared" si="11"/>
        <v>16844980</v>
      </c>
      <c r="AB23" s="81">
        <f t="shared" si="12"/>
        <v>95077193</v>
      </c>
      <c r="AC23" s="40">
        <f t="shared" si="13"/>
        <v>0.7152401349728373</v>
      </c>
      <c r="AD23" s="80">
        <v>26636894</v>
      </c>
      <c r="AE23" s="81">
        <v>4036921</v>
      </c>
      <c r="AF23" s="81">
        <f t="shared" si="14"/>
        <v>30673815</v>
      </c>
      <c r="AG23" s="40">
        <f t="shared" si="15"/>
        <v>0.5340746603315264</v>
      </c>
      <c r="AH23" s="40">
        <f t="shared" si="16"/>
        <v>0.4299930738970683</v>
      </c>
      <c r="AI23" s="12">
        <v>117611077</v>
      </c>
      <c r="AJ23" s="12">
        <v>179476572</v>
      </c>
      <c r="AK23" s="12">
        <v>62813096</v>
      </c>
      <c r="AL23" s="12"/>
    </row>
    <row r="24" spans="1:38" s="13" customFormat="1" ht="12.75">
      <c r="A24" s="29" t="s">
        <v>96</v>
      </c>
      <c r="B24" s="63" t="s">
        <v>410</v>
      </c>
      <c r="C24" s="39" t="s">
        <v>411</v>
      </c>
      <c r="D24" s="80">
        <v>147585497</v>
      </c>
      <c r="E24" s="81">
        <v>40474395</v>
      </c>
      <c r="F24" s="82">
        <f t="shared" si="0"/>
        <v>188059892</v>
      </c>
      <c r="G24" s="80">
        <v>147585497</v>
      </c>
      <c r="H24" s="81">
        <v>40474395</v>
      </c>
      <c r="I24" s="83">
        <f t="shared" si="1"/>
        <v>188059892</v>
      </c>
      <c r="J24" s="80">
        <v>39225097</v>
      </c>
      <c r="K24" s="81">
        <v>8458166</v>
      </c>
      <c r="L24" s="81">
        <f t="shared" si="2"/>
        <v>47683263</v>
      </c>
      <c r="M24" s="40">
        <f t="shared" si="3"/>
        <v>0.25355360195570037</v>
      </c>
      <c r="N24" s="108">
        <v>31440013</v>
      </c>
      <c r="O24" s="109">
        <v>1233643</v>
      </c>
      <c r="P24" s="110">
        <f t="shared" si="4"/>
        <v>32673656</v>
      </c>
      <c r="Q24" s="40">
        <f t="shared" si="5"/>
        <v>0.17374069320426921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70665110</v>
      </c>
      <c r="AA24" s="81">
        <f t="shared" si="11"/>
        <v>9691809</v>
      </c>
      <c r="AB24" s="81">
        <f t="shared" si="12"/>
        <v>80356919</v>
      </c>
      <c r="AC24" s="40">
        <f t="shared" si="13"/>
        <v>0.4272942951599696</v>
      </c>
      <c r="AD24" s="80">
        <v>29419037</v>
      </c>
      <c r="AE24" s="81">
        <v>11721361</v>
      </c>
      <c r="AF24" s="81">
        <f t="shared" si="14"/>
        <v>41140398</v>
      </c>
      <c r="AG24" s="40">
        <f t="shared" si="15"/>
        <v>0.43170647598416145</v>
      </c>
      <c r="AH24" s="40">
        <f t="shared" si="16"/>
        <v>-0.20580116896292544</v>
      </c>
      <c r="AI24" s="12">
        <v>210479159</v>
      </c>
      <c r="AJ24" s="12">
        <v>210479159</v>
      </c>
      <c r="AK24" s="12">
        <v>90865216</v>
      </c>
      <c r="AL24" s="12"/>
    </row>
    <row r="25" spans="1:38" s="13" customFormat="1" ht="12.75">
      <c r="A25" s="29" t="s">
        <v>96</v>
      </c>
      <c r="B25" s="63" t="s">
        <v>80</v>
      </c>
      <c r="C25" s="39" t="s">
        <v>81</v>
      </c>
      <c r="D25" s="80">
        <v>2448740000</v>
      </c>
      <c r="E25" s="81">
        <v>504007000</v>
      </c>
      <c r="F25" s="82">
        <f t="shared" si="0"/>
        <v>2952747000</v>
      </c>
      <c r="G25" s="80">
        <v>2448740000</v>
      </c>
      <c r="H25" s="81">
        <v>504007000</v>
      </c>
      <c r="I25" s="83">
        <f t="shared" si="1"/>
        <v>2952747000</v>
      </c>
      <c r="J25" s="80">
        <v>670144870</v>
      </c>
      <c r="K25" s="81">
        <v>44840254</v>
      </c>
      <c r="L25" s="81">
        <f t="shared" si="2"/>
        <v>714985124</v>
      </c>
      <c r="M25" s="40">
        <f t="shared" si="3"/>
        <v>0.24214235896268796</v>
      </c>
      <c r="N25" s="108">
        <v>634871767</v>
      </c>
      <c r="O25" s="109">
        <v>118012203</v>
      </c>
      <c r="P25" s="110">
        <f t="shared" si="4"/>
        <v>752883970</v>
      </c>
      <c r="Q25" s="40">
        <f t="shared" si="5"/>
        <v>0.2549774735187268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1305016637</v>
      </c>
      <c r="AA25" s="81">
        <f t="shared" si="11"/>
        <v>162852457</v>
      </c>
      <c r="AB25" s="81">
        <f t="shared" si="12"/>
        <v>1467869094</v>
      </c>
      <c r="AC25" s="40">
        <f t="shared" si="13"/>
        <v>0.4971198324814148</v>
      </c>
      <c r="AD25" s="80">
        <v>524990813</v>
      </c>
      <c r="AE25" s="81">
        <v>93008260</v>
      </c>
      <c r="AF25" s="81">
        <f t="shared" si="14"/>
        <v>617999073</v>
      </c>
      <c r="AG25" s="40">
        <f t="shared" si="15"/>
        <v>0.4834819221493101</v>
      </c>
      <c r="AH25" s="40">
        <f t="shared" si="16"/>
        <v>0.2182606785237038</v>
      </c>
      <c r="AI25" s="12">
        <v>2640773000</v>
      </c>
      <c r="AJ25" s="12">
        <v>2640773000</v>
      </c>
      <c r="AK25" s="12">
        <v>1276766006</v>
      </c>
      <c r="AL25" s="12"/>
    </row>
    <row r="26" spans="1:38" s="13" customFormat="1" ht="12.75">
      <c r="A26" s="29" t="s">
        <v>96</v>
      </c>
      <c r="B26" s="63" t="s">
        <v>412</v>
      </c>
      <c r="C26" s="39" t="s">
        <v>413</v>
      </c>
      <c r="D26" s="80">
        <v>290870783</v>
      </c>
      <c r="E26" s="81">
        <v>108028198</v>
      </c>
      <c r="F26" s="82">
        <f t="shared" si="0"/>
        <v>398898981</v>
      </c>
      <c r="G26" s="80">
        <v>290870783</v>
      </c>
      <c r="H26" s="81">
        <v>108028198</v>
      </c>
      <c r="I26" s="83">
        <f t="shared" si="1"/>
        <v>398898981</v>
      </c>
      <c r="J26" s="80">
        <v>78118636</v>
      </c>
      <c r="K26" s="81">
        <v>1391907</v>
      </c>
      <c r="L26" s="81">
        <f t="shared" si="2"/>
        <v>79510543</v>
      </c>
      <c r="M26" s="40">
        <f t="shared" si="3"/>
        <v>0.19932500905536282</v>
      </c>
      <c r="N26" s="108">
        <v>67883228</v>
      </c>
      <c r="O26" s="109">
        <v>2568975</v>
      </c>
      <c r="P26" s="110">
        <f t="shared" si="4"/>
        <v>70452203</v>
      </c>
      <c r="Q26" s="40">
        <f t="shared" si="5"/>
        <v>0.17661665322729916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146001864</v>
      </c>
      <c r="AA26" s="81">
        <f t="shared" si="11"/>
        <v>3960882</v>
      </c>
      <c r="AB26" s="81">
        <f t="shared" si="12"/>
        <v>149962746</v>
      </c>
      <c r="AC26" s="40">
        <f t="shared" si="13"/>
        <v>0.37594166228266196</v>
      </c>
      <c r="AD26" s="80">
        <v>9637941</v>
      </c>
      <c r="AE26" s="81">
        <v>9049164</v>
      </c>
      <c r="AF26" s="81">
        <f t="shared" si="14"/>
        <v>18687105</v>
      </c>
      <c r="AG26" s="40">
        <f t="shared" si="15"/>
        <v>0.31459533770419124</v>
      </c>
      <c r="AH26" s="40">
        <f t="shared" si="16"/>
        <v>2.7700972408513787</v>
      </c>
      <c r="AI26" s="12">
        <v>365472263</v>
      </c>
      <c r="AJ26" s="12">
        <v>441928910</v>
      </c>
      <c r="AK26" s="12">
        <v>114975870</v>
      </c>
      <c r="AL26" s="12"/>
    </row>
    <row r="27" spans="1:38" s="13" customFormat="1" ht="12.75">
      <c r="A27" s="29" t="s">
        <v>115</v>
      </c>
      <c r="B27" s="63" t="s">
        <v>414</v>
      </c>
      <c r="C27" s="39" t="s">
        <v>415</v>
      </c>
      <c r="D27" s="80">
        <v>535200855</v>
      </c>
      <c r="E27" s="81">
        <v>272653145</v>
      </c>
      <c r="F27" s="82">
        <f t="shared" si="0"/>
        <v>807854000</v>
      </c>
      <c r="G27" s="80">
        <v>535200855</v>
      </c>
      <c r="H27" s="81">
        <v>272653145</v>
      </c>
      <c r="I27" s="83">
        <f t="shared" si="1"/>
        <v>807854000</v>
      </c>
      <c r="J27" s="80">
        <v>190460702</v>
      </c>
      <c r="K27" s="81">
        <v>6470911</v>
      </c>
      <c r="L27" s="81">
        <f t="shared" si="2"/>
        <v>196931613</v>
      </c>
      <c r="M27" s="40">
        <f t="shared" si="3"/>
        <v>0.24377129159476837</v>
      </c>
      <c r="N27" s="108">
        <v>190376875</v>
      </c>
      <c r="O27" s="109">
        <v>32732038</v>
      </c>
      <c r="P27" s="110">
        <f t="shared" si="4"/>
        <v>223108913</v>
      </c>
      <c r="Q27" s="40">
        <f t="shared" si="5"/>
        <v>0.27617479519814225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380837577</v>
      </c>
      <c r="AA27" s="81">
        <f t="shared" si="11"/>
        <v>39202949</v>
      </c>
      <c r="AB27" s="81">
        <f t="shared" si="12"/>
        <v>420040526</v>
      </c>
      <c r="AC27" s="40">
        <f t="shared" si="13"/>
        <v>0.5199460867929107</v>
      </c>
      <c r="AD27" s="80">
        <v>176597815</v>
      </c>
      <c r="AE27" s="81">
        <v>70302732</v>
      </c>
      <c r="AF27" s="81">
        <f t="shared" si="14"/>
        <v>246900547</v>
      </c>
      <c r="AG27" s="40">
        <f t="shared" si="15"/>
        <v>0.45020223154270544</v>
      </c>
      <c r="AH27" s="40">
        <f t="shared" si="16"/>
        <v>-0.09636120409243165</v>
      </c>
      <c r="AI27" s="12">
        <v>1009007533</v>
      </c>
      <c r="AJ27" s="12">
        <v>1009007533</v>
      </c>
      <c r="AK27" s="12">
        <v>454257443</v>
      </c>
      <c r="AL27" s="12"/>
    </row>
    <row r="28" spans="1:38" s="59" customFormat="1" ht="12.75">
      <c r="A28" s="64"/>
      <c r="B28" s="65" t="s">
        <v>416</v>
      </c>
      <c r="C28" s="32"/>
      <c r="D28" s="84">
        <f>SUM(D22:D27)</f>
        <v>3686870540</v>
      </c>
      <c r="E28" s="85">
        <f>SUM(E22:E27)</f>
        <v>1019548828</v>
      </c>
      <c r="F28" s="93">
        <f t="shared" si="0"/>
        <v>4706419368</v>
      </c>
      <c r="G28" s="84">
        <f>SUM(G22:G27)</f>
        <v>3686870540</v>
      </c>
      <c r="H28" s="85">
        <f>SUM(H22:H27)</f>
        <v>1019548828</v>
      </c>
      <c r="I28" s="86">
        <f t="shared" si="1"/>
        <v>4706419368</v>
      </c>
      <c r="J28" s="84">
        <f>SUM(J22:J27)</f>
        <v>1104520128</v>
      </c>
      <c r="K28" s="85">
        <f>SUM(K22:K27)</f>
        <v>65192959</v>
      </c>
      <c r="L28" s="85">
        <f t="shared" si="2"/>
        <v>1169713087</v>
      </c>
      <c r="M28" s="44">
        <f t="shared" si="3"/>
        <v>0.24853566916563818</v>
      </c>
      <c r="N28" s="114">
        <f>SUM(N22:N27)</f>
        <v>999021686</v>
      </c>
      <c r="O28" s="115">
        <f>SUM(O22:O27)</f>
        <v>171827455</v>
      </c>
      <c r="P28" s="116">
        <f t="shared" si="4"/>
        <v>1170849141</v>
      </c>
      <c r="Q28" s="44">
        <f t="shared" si="5"/>
        <v>0.24877705309494214</v>
      </c>
      <c r="R28" s="114">
        <f>SUM(R22:R27)</f>
        <v>0</v>
      </c>
      <c r="S28" s="116">
        <f>SUM(S22:S27)</f>
        <v>0</v>
      </c>
      <c r="T28" s="116">
        <f t="shared" si="6"/>
        <v>0</v>
      </c>
      <c r="U28" s="44">
        <f t="shared" si="7"/>
        <v>0</v>
      </c>
      <c r="V28" s="114">
        <f>SUM(V22:V27)</f>
        <v>0</v>
      </c>
      <c r="W28" s="116">
        <f>SUM(W22:W27)</f>
        <v>0</v>
      </c>
      <c r="X28" s="116">
        <f t="shared" si="8"/>
        <v>0</v>
      </c>
      <c r="Y28" s="44">
        <f t="shared" si="9"/>
        <v>0</v>
      </c>
      <c r="Z28" s="84">
        <f t="shared" si="10"/>
        <v>2103541814</v>
      </c>
      <c r="AA28" s="85">
        <f t="shared" si="11"/>
        <v>237020414</v>
      </c>
      <c r="AB28" s="85">
        <f t="shared" si="12"/>
        <v>2340562228</v>
      </c>
      <c r="AC28" s="44">
        <f t="shared" si="13"/>
        <v>0.4973127222605803</v>
      </c>
      <c r="AD28" s="84">
        <f>SUM(AD22:AD27)</f>
        <v>814041993</v>
      </c>
      <c r="AE28" s="85">
        <f>SUM(AE22:AE27)</f>
        <v>192257722</v>
      </c>
      <c r="AF28" s="85">
        <f t="shared" si="14"/>
        <v>1006299715</v>
      </c>
      <c r="AG28" s="44">
        <f t="shared" si="15"/>
        <v>0.46918169859819353</v>
      </c>
      <c r="AH28" s="44">
        <f t="shared" si="16"/>
        <v>0.1635193010066589</v>
      </c>
      <c r="AI28" s="66">
        <f>SUM(AI22:AI27)</f>
        <v>4549773142</v>
      </c>
      <c r="AJ28" s="66">
        <f>SUM(AJ22:AJ27)</f>
        <v>4692495284</v>
      </c>
      <c r="AK28" s="66">
        <f>SUM(AK22:AK27)</f>
        <v>2134670291</v>
      </c>
      <c r="AL28" s="66"/>
    </row>
    <row r="29" spans="1:38" s="13" customFormat="1" ht="12.75">
      <c r="A29" s="29" t="s">
        <v>96</v>
      </c>
      <c r="B29" s="63" t="s">
        <v>417</v>
      </c>
      <c r="C29" s="39" t="s">
        <v>418</v>
      </c>
      <c r="D29" s="80">
        <v>277455234</v>
      </c>
      <c r="E29" s="81">
        <v>114058000</v>
      </c>
      <c r="F29" s="82">
        <f t="shared" si="0"/>
        <v>391513234</v>
      </c>
      <c r="G29" s="80">
        <v>277455234</v>
      </c>
      <c r="H29" s="81">
        <v>114058000</v>
      </c>
      <c r="I29" s="83">
        <f t="shared" si="1"/>
        <v>391513234</v>
      </c>
      <c r="J29" s="80">
        <v>66299461</v>
      </c>
      <c r="K29" s="81">
        <v>3385784</v>
      </c>
      <c r="L29" s="81">
        <f t="shared" si="2"/>
        <v>69685245</v>
      </c>
      <c r="M29" s="40">
        <f t="shared" si="3"/>
        <v>0.1779895006052337</v>
      </c>
      <c r="N29" s="108">
        <v>83141034</v>
      </c>
      <c r="O29" s="109">
        <v>14374261</v>
      </c>
      <c r="P29" s="110">
        <f t="shared" si="4"/>
        <v>97515295</v>
      </c>
      <c r="Q29" s="40">
        <f t="shared" si="5"/>
        <v>0.24907279379475586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149440495</v>
      </c>
      <c r="AA29" s="81">
        <f t="shared" si="11"/>
        <v>17760045</v>
      </c>
      <c r="AB29" s="81">
        <f t="shared" si="12"/>
        <v>167200540</v>
      </c>
      <c r="AC29" s="40">
        <f t="shared" si="13"/>
        <v>0.42706229439998955</v>
      </c>
      <c r="AD29" s="80">
        <v>0</v>
      </c>
      <c r="AE29" s="81">
        <v>0</v>
      </c>
      <c r="AF29" s="81">
        <f t="shared" si="14"/>
        <v>0</v>
      </c>
      <c r="AG29" s="40">
        <f t="shared" si="15"/>
        <v>0.07477204842602814</v>
      </c>
      <c r="AH29" s="40">
        <f t="shared" si="16"/>
        <v>0</v>
      </c>
      <c r="AI29" s="12">
        <v>444488157</v>
      </c>
      <c r="AJ29" s="12">
        <v>342270135</v>
      </c>
      <c r="AK29" s="12">
        <v>33235290</v>
      </c>
      <c r="AL29" s="12"/>
    </row>
    <row r="30" spans="1:38" s="13" customFormat="1" ht="12.75">
      <c r="A30" s="29" t="s">
        <v>96</v>
      </c>
      <c r="B30" s="63" t="s">
        <v>419</v>
      </c>
      <c r="C30" s="39" t="s">
        <v>420</v>
      </c>
      <c r="D30" s="80">
        <v>389947130</v>
      </c>
      <c r="E30" s="81">
        <v>70997600</v>
      </c>
      <c r="F30" s="82">
        <f t="shared" si="0"/>
        <v>460944730</v>
      </c>
      <c r="G30" s="80">
        <v>389947130</v>
      </c>
      <c r="H30" s="81">
        <v>70997600</v>
      </c>
      <c r="I30" s="83">
        <f t="shared" si="1"/>
        <v>460944730</v>
      </c>
      <c r="J30" s="80">
        <v>24193268</v>
      </c>
      <c r="K30" s="81">
        <v>18099715</v>
      </c>
      <c r="L30" s="81">
        <f t="shared" si="2"/>
        <v>42292983</v>
      </c>
      <c r="M30" s="40">
        <f t="shared" si="3"/>
        <v>0.09175282902138832</v>
      </c>
      <c r="N30" s="108">
        <v>0</v>
      </c>
      <c r="O30" s="109">
        <v>12558056</v>
      </c>
      <c r="P30" s="110">
        <f t="shared" si="4"/>
        <v>12558056</v>
      </c>
      <c r="Q30" s="40">
        <f t="shared" si="5"/>
        <v>0.027244168731465918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24193268</v>
      </c>
      <c r="AA30" s="81">
        <f t="shared" si="11"/>
        <v>30657771</v>
      </c>
      <c r="AB30" s="81">
        <f t="shared" si="12"/>
        <v>54851039</v>
      </c>
      <c r="AC30" s="40">
        <f t="shared" si="13"/>
        <v>0.11899699775285423</v>
      </c>
      <c r="AD30" s="80">
        <v>58642401</v>
      </c>
      <c r="AE30" s="81">
        <v>11474308</v>
      </c>
      <c r="AF30" s="81">
        <f t="shared" si="14"/>
        <v>70116709</v>
      </c>
      <c r="AG30" s="40">
        <f t="shared" si="15"/>
        <v>0.4091664844784898</v>
      </c>
      <c r="AH30" s="40">
        <f t="shared" si="16"/>
        <v>-0.8208978119609122</v>
      </c>
      <c r="AI30" s="12">
        <v>433617600</v>
      </c>
      <c r="AJ30" s="12">
        <v>523529442</v>
      </c>
      <c r="AK30" s="12">
        <v>177421789</v>
      </c>
      <c r="AL30" s="12"/>
    </row>
    <row r="31" spans="1:38" s="13" customFormat="1" ht="12.75">
      <c r="A31" s="29" t="s">
        <v>96</v>
      </c>
      <c r="B31" s="63" t="s">
        <v>421</v>
      </c>
      <c r="C31" s="39" t="s">
        <v>422</v>
      </c>
      <c r="D31" s="80">
        <v>133423061</v>
      </c>
      <c r="E31" s="81">
        <v>18902000</v>
      </c>
      <c r="F31" s="83">
        <f t="shared" si="0"/>
        <v>152325061</v>
      </c>
      <c r="G31" s="80">
        <v>133423061</v>
      </c>
      <c r="H31" s="81">
        <v>18902000</v>
      </c>
      <c r="I31" s="83">
        <f t="shared" si="1"/>
        <v>152325061</v>
      </c>
      <c r="J31" s="80">
        <v>32550028</v>
      </c>
      <c r="K31" s="81">
        <v>561153</v>
      </c>
      <c r="L31" s="81">
        <f t="shared" si="2"/>
        <v>33111181</v>
      </c>
      <c r="M31" s="40">
        <f t="shared" si="3"/>
        <v>0.2173718545236624</v>
      </c>
      <c r="N31" s="108">
        <v>15745444</v>
      </c>
      <c r="O31" s="109">
        <v>0</v>
      </c>
      <c r="P31" s="110">
        <f t="shared" si="4"/>
        <v>15745444</v>
      </c>
      <c r="Q31" s="40">
        <f t="shared" si="5"/>
        <v>0.10336739008428823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48295472</v>
      </c>
      <c r="AA31" s="81">
        <f t="shared" si="11"/>
        <v>561153</v>
      </c>
      <c r="AB31" s="81">
        <f t="shared" si="12"/>
        <v>48856625</v>
      </c>
      <c r="AC31" s="40">
        <f t="shared" si="13"/>
        <v>0.3207392446079506</v>
      </c>
      <c r="AD31" s="80">
        <v>33087377</v>
      </c>
      <c r="AE31" s="81">
        <v>5381925</v>
      </c>
      <c r="AF31" s="81">
        <f t="shared" si="14"/>
        <v>38469302</v>
      </c>
      <c r="AG31" s="40">
        <f t="shared" si="15"/>
        <v>0.41538204821360136</v>
      </c>
      <c r="AH31" s="40">
        <f t="shared" si="16"/>
        <v>-0.5907010738068499</v>
      </c>
      <c r="AI31" s="12">
        <v>160655744</v>
      </c>
      <c r="AJ31" s="12">
        <v>153483150</v>
      </c>
      <c r="AK31" s="12">
        <v>66733512</v>
      </c>
      <c r="AL31" s="12"/>
    </row>
    <row r="32" spans="1:38" s="13" customFormat="1" ht="12.75">
      <c r="A32" s="29" t="s">
        <v>96</v>
      </c>
      <c r="B32" s="63" t="s">
        <v>423</v>
      </c>
      <c r="C32" s="39" t="s">
        <v>424</v>
      </c>
      <c r="D32" s="80">
        <v>265482064</v>
      </c>
      <c r="E32" s="81">
        <v>59672757</v>
      </c>
      <c r="F32" s="82">
        <f t="shared" si="0"/>
        <v>325154821</v>
      </c>
      <c r="G32" s="80">
        <v>265482064</v>
      </c>
      <c r="H32" s="81">
        <v>59672757</v>
      </c>
      <c r="I32" s="83">
        <f t="shared" si="1"/>
        <v>325154821</v>
      </c>
      <c r="J32" s="80">
        <v>65344867</v>
      </c>
      <c r="K32" s="81">
        <v>8333180</v>
      </c>
      <c r="L32" s="81">
        <f t="shared" si="2"/>
        <v>73678047</v>
      </c>
      <c r="M32" s="40">
        <f t="shared" si="3"/>
        <v>0.22659374009404584</v>
      </c>
      <c r="N32" s="108">
        <v>62998229</v>
      </c>
      <c r="O32" s="109">
        <v>10255414</v>
      </c>
      <c r="P32" s="110">
        <f t="shared" si="4"/>
        <v>73253643</v>
      </c>
      <c r="Q32" s="40">
        <f t="shared" si="5"/>
        <v>0.2252885034111181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128343096</v>
      </c>
      <c r="AA32" s="81">
        <f t="shared" si="11"/>
        <v>18588594</v>
      </c>
      <c r="AB32" s="81">
        <f t="shared" si="12"/>
        <v>146931690</v>
      </c>
      <c r="AC32" s="40">
        <f t="shared" si="13"/>
        <v>0.451882243505164</v>
      </c>
      <c r="AD32" s="80">
        <v>56850350</v>
      </c>
      <c r="AE32" s="81">
        <v>4936518</v>
      </c>
      <c r="AF32" s="81">
        <f t="shared" si="14"/>
        <v>61786868</v>
      </c>
      <c r="AG32" s="40">
        <f t="shared" si="15"/>
        <v>0.5223630196250835</v>
      </c>
      <c r="AH32" s="40">
        <f t="shared" si="16"/>
        <v>0.185585956549861</v>
      </c>
      <c r="AI32" s="12">
        <v>260412395</v>
      </c>
      <c r="AJ32" s="12">
        <v>322704273</v>
      </c>
      <c r="AK32" s="12">
        <v>136029805</v>
      </c>
      <c r="AL32" s="12"/>
    </row>
    <row r="33" spans="1:38" s="13" customFormat="1" ht="12.75">
      <c r="A33" s="29" t="s">
        <v>96</v>
      </c>
      <c r="B33" s="63" t="s">
        <v>425</v>
      </c>
      <c r="C33" s="39" t="s">
        <v>426</v>
      </c>
      <c r="D33" s="80">
        <v>254424566</v>
      </c>
      <c r="E33" s="81">
        <v>19346750</v>
      </c>
      <c r="F33" s="82">
        <f t="shared" si="0"/>
        <v>273771316</v>
      </c>
      <c r="G33" s="80">
        <v>254424566</v>
      </c>
      <c r="H33" s="81">
        <v>19346750</v>
      </c>
      <c r="I33" s="83">
        <f t="shared" si="1"/>
        <v>273771316</v>
      </c>
      <c r="J33" s="80">
        <v>77990095</v>
      </c>
      <c r="K33" s="81">
        <v>0</v>
      </c>
      <c r="L33" s="81">
        <f t="shared" si="2"/>
        <v>77990095</v>
      </c>
      <c r="M33" s="40">
        <f t="shared" si="3"/>
        <v>0.2848731420789167</v>
      </c>
      <c r="N33" s="108">
        <v>23359789</v>
      </c>
      <c r="O33" s="109">
        <v>0</v>
      </c>
      <c r="P33" s="110">
        <f t="shared" si="4"/>
        <v>23359789</v>
      </c>
      <c r="Q33" s="40">
        <f t="shared" si="5"/>
        <v>0.0853259185122228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101349884</v>
      </c>
      <c r="AA33" s="81">
        <f t="shared" si="11"/>
        <v>0</v>
      </c>
      <c r="AB33" s="81">
        <f t="shared" si="12"/>
        <v>101349884</v>
      </c>
      <c r="AC33" s="40">
        <f t="shared" si="13"/>
        <v>0.3701990605911395</v>
      </c>
      <c r="AD33" s="80">
        <v>59521785</v>
      </c>
      <c r="AE33" s="81">
        <v>4341720</v>
      </c>
      <c r="AF33" s="81">
        <f t="shared" si="14"/>
        <v>63863505</v>
      </c>
      <c r="AG33" s="40">
        <f t="shared" si="15"/>
        <v>0.5487650641070154</v>
      </c>
      <c r="AH33" s="40">
        <f t="shared" si="16"/>
        <v>-0.6342231921032208</v>
      </c>
      <c r="AI33" s="12">
        <v>257267241</v>
      </c>
      <c r="AJ33" s="12">
        <v>265754325</v>
      </c>
      <c r="AK33" s="12">
        <v>141179274</v>
      </c>
      <c r="AL33" s="12"/>
    </row>
    <row r="34" spans="1:38" s="13" customFormat="1" ht="12.75">
      <c r="A34" s="29" t="s">
        <v>96</v>
      </c>
      <c r="B34" s="63" t="s">
        <v>427</v>
      </c>
      <c r="C34" s="39" t="s">
        <v>428</v>
      </c>
      <c r="D34" s="80">
        <v>873345654</v>
      </c>
      <c r="E34" s="81">
        <v>378248544</v>
      </c>
      <c r="F34" s="82">
        <f t="shared" si="0"/>
        <v>1251594198</v>
      </c>
      <c r="G34" s="80">
        <v>873345654</v>
      </c>
      <c r="H34" s="81">
        <v>378248544</v>
      </c>
      <c r="I34" s="83">
        <f t="shared" si="1"/>
        <v>1251594198</v>
      </c>
      <c r="J34" s="80">
        <v>353620296</v>
      </c>
      <c r="K34" s="81">
        <v>49733749</v>
      </c>
      <c r="L34" s="81">
        <f t="shared" si="2"/>
        <v>403354045</v>
      </c>
      <c r="M34" s="40">
        <f t="shared" si="3"/>
        <v>0.32227222341278383</v>
      </c>
      <c r="N34" s="108">
        <v>815230306</v>
      </c>
      <c r="O34" s="109">
        <v>65759532</v>
      </c>
      <c r="P34" s="110">
        <f t="shared" si="4"/>
        <v>880989838</v>
      </c>
      <c r="Q34" s="40">
        <f t="shared" si="5"/>
        <v>0.7038941530791596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1168850602</v>
      </c>
      <c r="AA34" s="81">
        <f t="shared" si="11"/>
        <v>115493281</v>
      </c>
      <c r="AB34" s="81">
        <f t="shared" si="12"/>
        <v>1284343883</v>
      </c>
      <c r="AC34" s="40">
        <f t="shared" si="13"/>
        <v>1.0261663764919435</v>
      </c>
      <c r="AD34" s="80">
        <v>158789250</v>
      </c>
      <c r="AE34" s="81">
        <v>28036049</v>
      </c>
      <c r="AF34" s="81">
        <f t="shared" si="14"/>
        <v>186825299</v>
      </c>
      <c r="AG34" s="40">
        <f t="shared" si="15"/>
        <v>0.3863038331633141</v>
      </c>
      <c r="AH34" s="40">
        <f t="shared" si="16"/>
        <v>3.71558104130212</v>
      </c>
      <c r="AI34" s="12">
        <v>1060585153</v>
      </c>
      <c r="AJ34" s="12">
        <v>1475113511</v>
      </c>
      <c r="AK34" s="12">
        <v>409708110</v>
      </c>
      <c r="AL34" s="12"/>
    </row>
    <row r="35" spans="1:38" s="13" customFormat="1" ht="12.75">
      <c r="A35" s="29" t="s">
        <v>115</v>
      </c>
      <c r="B35" s="63" t="s">
        <v>429</v>
      </c>
      <c r="C35" s="39" t="s">
        <v>430</v>
      </c>
      <c r="D35" s="80">
        <v>106309527</v>
      </c>
      <c r="E35" s="81">
        <v>6729000</v>
      </c>
      <c r="F35" s="82">
        <f t="shared" si="0"/>
        <v>113038527</v>
      </c>
      <c r="G35" s="80">
        <v>106309527</v>
      </c>
      <c r="H35" s="81">
        <v>6729000</v>
      </c>
      <c r="I35" s="83">
        <f t="shared" si="1"/>
        <v>113038527</v>
      </c>
      <c r="J35" s="80">
        <v>41425491</v>
      </c>
      <c r="K35" s="81">
        <v>217473</v>
      </c>
      <c r="L35" s="81">
        <f t="shared" si="2"/>
        <v>41642964</v>
      </c>
      <c r="M35" s="40">
        <f t="shared" si="3"/>
        <v>0.36839620176579263</v>
      </c>
      <c r="N35" s="108">
        <v>35925568</v>
      </c>
      <c r="O35" s="109">
        <v>2403567</v>
      </c>
      <c r="P35" s="110">
        <f t="shared" si="4"/>
        <v>38329135</v>
      </c>
      <c r="Q35" s="40">
        <f t="shared" si="5"/>
        <v>0.33908027658569895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77351059</v>
      </c>
      <c r="AA35" s="81">
        <f t="shared" si="11"/>
        <v>2621040</v>
      </c>
      <c r="AB35" s="81">
        <f t="shared" si="12"/>
        <v>79972099</v>
      </c>
      <c r="AC35" s="40">
        <f t="shared" si="13"/>
        <v>0.7074764783514916</v>
      </c>
      <c r="AD35" s="80">
        <v>31878201</v>
      </c>
      <c r="AE35" s="81">
        <v>1172811</v>
      </c>
      <c r="AF35" s="81">
        <f t="shared" si="14"/>
        <v>33051012</v>
      </c>
      <c r="AG35" s="40">
        <f t="shared" si="15"/>
        <v>0.6262723326101424</v>
      </c>
      <c r="AH35" s="40">
        <f t="shared" si="16"/>
        <v>0.1596962598301075</v>
      </c>
      <c r="AI35" s="12">
        <v>116681950</v>
      </c>
      <c r="AJ35" s="12">
        <v>130079059</v>
      </c>
      <c r="AK35" s="12">
        <v>73074677</v>
      </c>
      <c r="AL35" s="12"/>
    </row>
    <row r="36" spans="1:38" s="59" customFormat="1" ht="12.75">
      <c r="A36" s="64"/>
      <c r="B36" s="65" t="s">
        <v>431</v>
      </c>
      <c r="C36" s="32"/>
      <c r="D36" s="84">
        <f>SUM(D29:D35)</f>
        <v>2300387236</v>
      </c>
      <c r="E36" s="85">
        <f>SUM(E29:E35)</f>
        <v>667954651</v>
      </c>
      <c r="F36" s="93">
        <f t="shared" si="0"/>
        <v>2968341887</v>
      </c>
      <c r="G36" s="84">
        <f>SUM(G29:G35)</f>
        <v>2300387236</v>
      </c>
      <c r="H36" s="85">
        <f>SUM(H29:H35)</f>
        <v>667954651</v>
      </c>
      <c r="I36" s="86">
        <f t="shared" si="1"/>
        <v>2968341887</v>
      </c>
      <c r="J36" s="84">
        <f>SUM(J29:J35)</f>
        <v>661423506</v>
      </c>
      <c r="K36" s="85">
        <f>SUM(K29:K35)</f>
        <v>80331054</v>
      </c>
      <c r="L36" s="85">
        <f t="shared" si="2"/>
        <v>741754560</v>
      </c>
      <c r="M36" s="44">
        <f t="shared" si="3"/>
        <v>0.24988851966431183</v>
      </c>
      <c r="N36" s="114">
        <f>SUM(N29:N35)</f>
        <v>1036400370</v>
      </c>
      <c r="O36" s="115">
        <f>SUM(O29:O35)</f>
        <v>105350830</v>
      </c>
      <c r="P36" s="116">
        <f t="shared" si="4"/>
        <v>1141751200</v>
      </c>
      <c r="Q36" s="44">
        <f t="shared" si="5"/>
        <v>0.3846427545965496</v>
      </c>
      <c r="R36" s="114">
        <f>SUM(R29:R35)</f>
        <v>0</v>
      </c>
      <c r="S36" s="116">
        <f>SUM(S29:S35)</f>
        <v>0</v>
      </c>
      <c r="T36" s="116">
        <f t="shared" si="6"/>
        <v>0</v>
      </c>
      <c r="U36" s="44">
        <f t="shared" si="7"/>
        <v>0</v>
      </c>
      <c r="V36" s="114">
        <f>SUM(V29:V35)</f>
        <v>0</v>
      </c>
      <c r="W36" s="116">
        <f>SUM(W29:W35)</f>
        <v>0</v>
      </c>
      <c r="X36" s="116">
        <f t="shared" si="8"/>
        <v>0</v>
      </c>
      <c r="Y36" s="44">
        <f t="shared" si="9"/>
        <v>0</v>
      </c>
      <c r="Z36" s="84">
        <f t="shared" si="10"/>
        <v>1697823876</v>
      </c>
      <c r="AA36" s="85">
        <f t="shared" si="11"/>
        <v>185681884</v>
      </c>
      <c r="AB36" s="85">
        <f t="shared" si="12"/>
        <v>1883505760</v>
      </c>
      <c r="AC36" s="44">
        <f t="shared" si="13"/>
        <v>0.6345312742608614</v>
      </c>
      <c r="AD36" s="84">
        <f>SUM(AD29:AD35)</f>
        <v>398769364</v>
      </c>
      <c r="AE36" s="85">
        <f>SUM(AE29:AE35)</f>
        <v>55343331</v>
      </c>
      <c r="AF36" s="85">
        <f t="shared" si="14"/>
        <v>454112695</v>
      </c>
      <c r="AG36" s="44">
        <f t="shared" si="15"/>
        <v>0.3794781176062885</v>
      </c>
      <c r="AH36" s="44">
        <f t="shared" si="16"/>
        <v>1.5142463810662683</v>
      </c>
      <c r="AI36" s="66">
        <f>SUM(AI29:AI35)</f>
        <v>2733708240</v>
      </c>
      <c r="AJ36" s="66">
        <f>SUM(AJ29:AJ35)</f>
        <v>3212933895</v>
      </c>
      <c r="AK36" s="66">
        <f>SUM(AK29:AK35)</f>
        <v>1037382457</v>
      </c>
      <c r="AL36" s="66"/>
    </row>
    <row r="37" spans="1:38" s="13" customFormat="1" ht="12.75">
      <c r="A37" s="29" t="s">
        <v>96</v>
      </c>
      <c r="B37" s="63" t="s">
        <v>432</v>
      </c>
      <c r="C37" s="39" t="s">
        <v>433</v>
      </c>
      <c r="D37" s="80">
        <v>202526184</v>
      </c>
      <c r="E37" s="81">
        <v>71685000</v>
      </c>
      <c r="F37" s="82">
        <f t="shared" si="0"/>
        <v>274211184</v>
      </c>
      <c r="G37" s="80">
        <v>202526184</v>
      </c>
      <c r="H37" s="81">
        <v>71685000</v>
      </c>
      <c r="I37" s="83">
        <f t="shared" si="1"/>
        <v>274211184</v>
      </c>
      <c r="J37" s="80">
        <v>73557319</v>
      </c>
      <c r="K37" s="81">
        <v>0</v>
      </c>
      <c r="L37" s="81">
        <f t="shared" si="2"/>
        <v>73557319</v>
      </c>
      <c r="M37" s="40">
        <f t="shared" si="3"/>
        <v>0.26825061591944405</v>
      </c>
      <c r="N37" s="108">
        <v>50659641</v>
      </c>
      <c r="O37" s="109">
        <v>4029521</v>
      </c>
      <c r="P37" s="110">
        <f t="shared" si="4"/>
        <v>54689162</v>
      </c>
      <c r="Q37" s="40">
        <f t="shared" si="5"/>
        <v>0.19944176310474632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124216960</v>
      </c>
      <c r="AA37" s="81">
        <f t="shared" si="11"/>
        <v>4029521</v>
      </c>
      <c r="AB37" s="81">
        <f t="shared" si="12"/>
        <v>128246481</v>
      </c>
      <c r="AC37" s="40">
        <f t="shared" si="13"/>
        <v>0.46769237902419036</v>
      </c>
      <c r="AD37" s="80">
        <v>54235027</v>
      </c>
      <c r="AE37" s="81">
        <v>7814324</v>
      </c>
      <c r="AF37" s="81">
        <f t="shared" si="14"/>
        <v>62049351</v>
      </c>
      <c r="AG37" s="40">
        <f t="shared" si="15"/>
        <v>0.5131895958802951</v>
      </c>
      <c r="AH37" s="40">
        <f t="shared" si="16"/>
        <v>-0.11861830754684288</v>
      </c>
      <c r="AI37" s="12">
        <v>227936324</v>
      </c>
      <c r="AJ37" s="12">
        <v>234071737</v>
      </c>
      <c r="AK37" s="12">
        <v>116974550</v>
      </c>
      <c r="AL37" s="12"/>
    </row>
    <row r="38" spans="1:38" s="13" customFormat="1" ht="12.75">
      <c r="A38" s="29" t="s">
        <v>96</v>
      </c>
      <c r="B38" s="63" t="s">
        <v>434</v>
      </c>
      <c r="C38" s="39" t="s">
        <v>435</v>
      </c>
      <c r="D38" s="80">
        <v>317198600</v>
      </c>
      <c r="E38" s="81">
        <v>59996000</v>
      </c>
      <c r="F38" s="82">
        <f t="shared" si="0"/>
        <v>377194600</v>
      </c>
      <c r="G38" s="80">
        <v>317198600</v>
      </c>
      <c r="H38" s="81">
        <v>59996000</v>
      </c>
      <c r="I38" s="83">
        <f t="shared" si="1"/>
        <v>377194600</v>
      </c>
      <c r="J38" s="80">
        <v>88288019</v>
      </c>
      <c r="K38" s="81">
        <v>212877</v>
      </c>
      <c r="L38" s="81">
        <f t="shared" si="2"/>
        <v>88500896</v>
      </c>
      <c r="M38" s="40">
        <f t="shared" si="3"/>
        <v>0.23462927624096422</v>
      </c>
      <c r="N38" s="108">
        <v>90740944</v>
      </c>
      <c r="O38" s="109">
        <v>5119967</v>
      </c>
      <c r="P38" s="110">
        <f t="shared" si="4"/>
        <v>95860911</v>
      </c>
      <c r="Q38" s="40">
        <f t="shared" si="5"/>
        <v>0.2541417904710195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179028963</v>
      </c>
      <c r="AA38" s="81">
        <f t="shared" si="11"/>
        <v>5332844</v>
      </c>
      <c r="AB38" s="81">
        <f t="shared" si="12"/>
        <v>184361807</v>
      </c>
      <c r="AC38" s="40">
        <f t="shared" si="13"/>
        <v>0.48877106671198367</v>
      </c>
      <c r="AD38" s="80">
        <v>86927485</v>
      </c>
      <c r="AE38" s="81">
        <v>16197177</v>
      </c>
      <c r="AF38" s="81">
        <f t="shared" si="14"/>
        <v>103124662</v>
      </c>
      <c r="AG38" s="40">
        <f t="shared" si="15"/>
        <v>0.5921584483300107</v>
      </c>
      <c r="AH38" s="40">
        <f t="shared" si="16"/>
        <v>-0.07043660419463971</v>
      </c>
      <c r="AI38" s="12">
        <v>336343993</v>
      </c>
      <c r="AJ38" s="12">
        <v>336343993</v>
      </c>
      <c r="AK38" s="12">
        <v>199168937</v>
      </c>
      <c r="AL38" s="12"/>
    </row>
    <row r="39" spans="1:38" s="13" customFormat="1" ht="12.75">
      <c r="A39" s="29" t="s">
        <v>96</v>
      </c>
      <c r="B39" s="63" t="s">
        <v>436</v>
      </c>
      <c r="C39" s="39" t="s">
        <v>437</v>
      </c>
      <c r="D39" s="80">
        <v>268641460</v>
      </c>
      <c r="E39" s="81">
        <v>147719902</v>
      </c>
      <c r="F39" s="82">
        <f t="shared" si="0"/>
        <v>416361362</v>
      </c>
      <c r="G39" s="80">
        <v>268641460</v>
      </c>
      <c r="H39" s="81">
        <v>147719902</v>
      </c>
      <c r="I39" s="83">
        <f t="shared" si="1"/>
        <v>416361362</v>
      </c>
      <c r="J39" s="80">
        <v>78758344</v>
      </c>
      <c r="K39" s="81">
        <v>15641147</v>
      </c>
      <c r="L39" s="81">
        <f t="shared" si="2"/>
        <v>94399491</v>
      </c>
      <c r="M39" s="40">
        <f t="shared" si="3"/>
        <v>0.226724906813039</v>
      </c>
      <c r="N39" s="108">
        <v>90224076</v>
      </c>
      <c r="O39" s="109">
        <v>8612623</v>
      </c>
      <c r="P39" s="110">
        <f t="shared" si="4"/>
        <v>98836699</v>
      </c>
      <c r="Q39" s="40">
        <f t="shared" si="5"/>
        <v>0.2373820148085691</v>
      </c>
      <c r="R39" s="108">
        <v>0</v>
      </c>
      <c r="S39" s="110">
        <v>0</v>
      </c>
      <c r="T39" s="110">
        <f t="shared" si="6"/>
        <v>0</v>
      </c>
      <c r="U39" s="40">
        <f t="shared" si="7"/>
        <v>0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168982420</v>
      </c>
      <c r="AA39" s="81">
        <f t="shared" si="11"/>
        <v>24253770</v>
      </c>
      <c r="AB39" s="81">
        <f t="shared" si="12"/>
        <v>193236190</v>
      </c>
      <c r="AC39" s="40">
        <f t="shared" si="13"/>
        <v>0.4641069216216081</v>
      </c>
      <c r="AD39" s="80">
        <v>116445598</v>
      </c>
      <c r="AE39" s="81">
        <v>11615196</v>
      </c>
      <c r="AF39" s="81">
        <f t="shared" si="14"/>
        <v>128060794</v>
      </c>
      <c r="AG39" s="40">
        <f t="shared" si="15"/>
        <v>0.5632109193121185</v>
      </c>
      <c r="AH39" s="40">
        <f t="shared" si="16"/>
        <v>-0.22820485557820291</v>
      </c>
      <c r="AI39" s="12">
        <v>365028855</v>
      </c>
      <c r="AJ39" s="12">
        <v>341571826</v>
      </c>
      <c r="AK39" s="12">
        <v>205588237</v>
      </c>
      <c r="AL39" s="12"/>
    </row>
    <row r="40" spans="1:38" s="13" customFormat="1" ht="12.75">
      <c r="A40" s="29" t="s">
        <v>96</v>
      </c>
      <c r="B40" s="63" t="s">
        <v>438</v>
      </c>
      <c r="C40" s="39" t="s">
        <v>439</v>
      </c>
      <c r="D40" s="80">
        <v>91217789</v>
      </c>
      <c r="E40" s="81">
        <v>23866952</v>
      </c>
      <c r="F40" s="82">
        <f t="shared" si="0"/>
        <v>115084741</v>
      </c>
      <c r="G40" s="80">
        <v>91217789</v>
      </c>
      <c r="H40" s="81">
        <v>23866952</v>
      </c>
      <c r="I40" s="83">
        <f t="shared" si="1"/>
        <v>115084741</v>
      </c>
      <c r="J40" s="80">
        <v>28553419</v>
      </c>
      <c r="K40" s="81">
        <v>1973332</v>
      </c>
      <c r="L40" s="81">
        <f t="shared" si="2"/>
        <v>30526751</v>
      </c>
      <c r="M40" s="40">
        <f t="shared" si="3"/>
        <v>0.26525454838535023</v>
      </c>
      <c r="N40" s="108">
        <v>26473429</v>
      </c>
      <c r="O40" s="109">
        <v>1259026</v>
      </c>
      <c r="P40" s="110">
        <f t="shared" si="4"/>
        <v>27732455</v>
      </c>
      <c r="Q40" s="40">
        <f t="shared" si="5"/>
        <v>0.2409742139490065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55026848</v>
      </c>
      <c r="AA40" s="81">
        <f t="shared" si="11"/>
        <v>3232358</v>
      </c>
      <c r="AB40" s="81">
        <f t="shared" si="12"/>
        <v>58259206</v>
      </c>
      <c r="AC40" s="40">
        <f t="shared" si="13"/>
        <v>0.5062287623343568</v>
      </c>
      <c r="AD40" s="80">
        <v>20192261</v>
      </c>
      <c r="AE40" s="81">
        <v>5297630</v>
      </c>
      <c r="AF40" s="81">
        <f t="shared" si="14"/>
        <v>25489891</v>
      </c>
      <c r="AG40" s="40">
        <f t="shared" si="15"/>
        <v>0.6278867880328014</v>
      </c>
      <c r="AH40" s="40">
        <f t="shared" si="16"/>
        <v>0.08797856373728696</v>
      </c>
      <c r="AI40" s="12">
        <v>83300063</v>
      </c>
      <c r="AJ40" s="12">
        <v>109185391</v>
      </c>
      <c r="AK40" s="12">
        <v>52303009</v>
      </c>
      <c r="AL40" s="12"/>
    </row>
    <row r="41" spans="1:38" s="13" customFormat="1" ht="12.75">
      <c r="A41" s="29" t="s">
        <v>96</v>
      </c>
      <c r="B41" s="63" t="s">
        <v>440</v>
      </c>
      <c r="C41" s="39" t="s">
        <v>441</v>
      </c>
      <c r="D41" s="80">
        <v>0</v>
      </c>
      <c r="E41" s="81">
        <v>0</v>
      </c>
      <c r="F41" s="82">
        <f t="shared" si="0"/>
        <v>0</v>
      </c>
      <c r="G41" s="80">
        <v>0</v>
      </c>
      <c r="H41" s="81">
        <v>0</v>
      </c>
      <c r="I41" s="83">
        <f t="shared" si="1"/>
        <v>0</v>
      </c>
      <c r="J41" s="80">
        <v>175692934</v>
      </c>
      <c r="K41" s="81">
        <v>0</v>
      </c>
      <c r="L41" s="81">
        <f t="shared" si="2"/>
        <v>175692934</v>
      </c>
      <c r="M41" s="40">
        <f t="shared" si="3"/>
        <v>0</v>
      </c>
      <c r="N41" s="108">
        <v>68225344</v>
      </c>
      <c r="O41" s="109">
        <v>0</v>
      </c>
      <c r="P41" s="110">
        <f t="shared" si="4"/>
        <v>68225344</v>
      </c>
      <c r="Q41" s="40">
        <f t="shared" si="5"/>
        <v>0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243918278</v>
      </c>
      <c r="AA41" s="81">
        <f t="shared" si="11"/>
        <v>0</v>
      </c>
      <c r="AB41" s="81">
        <f t="shared" si="12"/>
        <v>243918278</v>
      </c>
      <c r="AC41" s="40">
        <f t="shared" si="13"/>
        <v>0</v>
      </c>
      <c r="AD41" s="80">
        <v>18143472</v>
      </c>
      <c r="AE41" s="81">
        <v>3135876</v>
      </c>
      <c r="AF41" s="81">
        <f t="shared" si="14"/>
        <v>21279348</v>
      </c>
      <c r="AG41" s="40">
        <f t="shared" si="15"/>
        <v>2.6855983203125</v>
      </c>
      <c r="AH41" s="40">
        <f t="shared" si="16"/>
        <v>2.2061764298417414</v>
      </c>
      <c r="AI41" s="12">
        <v>51200000</v>
      </c>
      <c r="AJ41" s="12">
        <v>51200000</v>
      </c>
      <c r="AK41" s="12">
        <v>137502634</v>
      </c>
      <c r="AL41" s="12"/>
    </row>
    <row r="42" spans="1:38" s="13" customFormat="1" ht="12.75">
      <c r="A42" s="29" t="s">
        <v>115</v>
      </c>
      <c r="B42" s="63" t="s">
        <v>442</v>
      </c>
      <c r="C42" s="39" t="s">
        <v>443</v>
      </c>
      <c r="D42" s="80">
        <v>1371581064</v>
      </c>
      <c r="E42" s="81">
        <v>849317000</v>
      </c>
      <c r="F42" s="82">
        <f t="shared" si="0"/>
        <v>2220898064</v>
      </c>
      <c r="G42" s="80">
        <v>1371581064</v>
      </c>
      <c r="H42" s="81">
        <v>849317000</v>
      </c>
      <c r="I42" s="83">
        <f t="shared" si="1"/>
        <v>2220898064</v>
      </c>
      <c r="J42" s="80">
        <v>290775017</v>
      </c>
      <c r="K42" s="81">
        <v>71089934</v>
      </c>
      <c r="L42" s="81">
        <f t="shared" si="2"/>
        <v>361864951</v>
      </c>
      <c r="M42" s="40">
        <f t="shared" si="3"/>
        <v>0.1629363170087396</v>
      </c>
      <c r="N42" s="108">
        <v>355565484</v>
      </c>
      <c r="O42" s="109">
        <v>199409783</v>
      </c>
      <c r="P42" s="110">
        <f t="shared" si="4"/>
        <v>554975267</v>
      </c>
      <c r="Q42" s="40">
        <f t="shared" si="5"/>
        <v>0.2498877710760164</v>
      </c>
      <c r="R42" s="108">
        <v>0</v>
      </c>
      <c r="S42" s="110">
        <v>0</v>
      </c>
      <c r="T42" s="110">
        <f t="shared" si="6"/>
        <v>0</v>
      </c>
      <c r="U42" s="40">
        <f t="shared" si="7"/>
        <v>0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646340501</v>
      </c>
      <c r="AA42" s="81">
        <f t="shared" si="11"/>
        <v>270499717</v>
      </c>
      <c r="AB42" s="81">
        <f t="shared" si="12"/>
        <v>916840218</v>
      </c>
      <c r="AC42" s="40">
        <f t="shared" si="13"/>
        <v>0.41282408808475596</v>
      </c>
      <c r="AD42" s="80">
        <v>335938712</v>
      </c>
      <c r="AE42" s="81">
        <v>100935511</v>
      </c>
      <c r="AF42" s="81">
        <f t="shared" si="14"/>
        <v>436874223</v>
      </c>
      <c r="AG42" s="40">
        <f t="shared" si="15"/>
        <v>0.3225762795963838</v>
      </c>
      <c r="AH42" s="40">
        <f t="shared" si="16"/>
        <v>0.2703319119837382</v>
      </c>
      <c r="AI42" s="12">
        <v>2087924000</v>
      </c>
      <c r="AJ42" s="12">
        <v>2087924000</v>
      </c>
      <c r="AK42" s="12">
        <v>673514756</v>
      </c>
      <c r="AL42" s="12"/>
    </row>
    <row r="43" spans="1:38" s="59" customFormat="1" ht="12.75">
      <c r="A43" s="64"/>
      <c r="B43" s="65" t="s">
        <v>444</v>
      </c>
      <c r="C43" s="32"/>
      <c r="D43" s="84">
        <f>SUM(D37:D42)</f>
        <v>2251165097</v>
      </c>
      <c r="E43" s="85">
        <f>SUM(E37:E42)</f>
        <v>1152584854</v>
      </c>
      <c r="F43" s="86">
        <f t="shared" si="0"/>
        <v>3403749951</v>
      </c>
      <c r="G43" s="84">
        <f>SUM(G37:G42)</f>
        <v>2251165097</v>
      </c>
      <c r="H43" s="85">
        <f>SUM(H37:H42)</f>
        <v>1152584854</v>
      </c>
      <c r="I43" s="93">
        <f t="shared" si="1"/>
        <v>3403749951</v>
      </c>
      <c r="J43" s="84">
        <f>SUM(J37:J42)</f>
        <v>735625052</v>
      </c>
      <c r="K43" s="95">
        <f>SUM(K37:K42)</f>
        <v>88917290</v>
      </c>
      <c r="L43" s="85">
        <f t="shared" si="2"/>
        <v>824542342</v>
      </c>
      <c r="M43" s="44">
        <f t="shared" si="3"/>
        <v>0.242245274732286</v>
      </c>
      <c r="N43" s="114">
        <f>SUM(N37:N42)</f>
        <v>681888918</v>
      </c>
      <c r="O43" s="115">
        <f>SUM(O37:O42)</f>
        <v>218430920</v>
      </c>
      <c r="P43" s="116">
        <f t="shared" si="4"/>
        <v>900319838</v>
      </c>
      <c r="Q43" s="44">
        <f t="shared" si="5"/>
        <v>0.26450821915854655</v>
      </c>
      <c r="R43" s="114">
        <f>SUM(R37:R42)</f>
        <v>0</v>
      </c>
      <c r="S43" s="116">
        <f>SUM(S37:S42)</f>
        <v>0</v>
      </c>
      <c r="T43" s="116">
        <f t="shared" si="6"/>
        <v>0</v>
      </c>
      <c r="U43" s="44">
        <f t="shared" si="7"/>
        <v>0</v>
      </c>
      <c r="V43" s="114">
        <f>SUM(V37:V42)</f>
        <v>0</v>
      </c>
      <c r="W43" s="116">
        <f>SUM(W37:W42)</f>
        <v>0</v>
      </c>
      <c r="X43" s="116">
        <f t="shared" si="8"/>
        <v>0</v>
      </c>
      <c r="Y43" s="44">
        <f t="shared" si="9"/>
        <v>0</v>
      </c>
      <c r="Z43" s="84">
        <f t="shared" si="10"/>
        <v>1417513970</v>
      </c>
      <c r="AA43" s="85">
        <f t="shared" si="11"/>
        <v>307348210</v>
      </c>
      <c r="AB43" s="85">
        <f t="shared" si="12"/>
        <v>1724862180</v>
      </c>
      <c r="AC43" s="44">
        <f t="shared" si="13"/>
        <v>0.5067534938908326</v>
      </c>
      <c r="AD43" s="84">
        <f>SUM(AD37:AD42)</f>
        <v>631882555</v>
      </c>
      <c r="AE43" s="85">
        <f>SUM(AE37:AE42)</f>
        <v>144995714</v>
      </c>
      <c r="AF43" s="85">
        <f t="shared" si="14"/>
        <v>776878269</v>
      </c>
      <c r="AG43" s="44">
        <f t="shared" si="15"/>
        <v>0.4394572826211924</v>
      </c>
      <c r="AH43" s="44">
        <f t="shared" si="16"/>
        <v>0.158894351825408</v>
      </c>
      <c r="AI43" s="66">
        <f>SUM(AI37:AI42)</f>
        <v>3151733235</v>
      </c>
      <c r="AJ43" s="66">
        <f>SUM(AJ37:AJ42)</f>
        <v>3160296947</v>
      </c>
      <c r="AK43" s="66">
        <f>SUM(AK37:AK42)</f>
        <v>1385052123</v>
      </c>
      <c r="AL43" s="66"/>
    </row>
    <row r="44" spans="1:38" s="59" customFormat="1" ht="12.75">
      <c r="A44" s="64"/>
      <c r="B44" s="65" t="s">
        <v>445</v>
      </c>
      <c r="C44" s="32"/>
      <c r="D44" s="84">
        <f>SUM(D9:D14,D16:D20,D22:D27,D29:D35,D37:D42)</f>
        <v>13632138080</v>
      </c>
      <c r="E44" s="85">
        <f>SUM(E9:E14,E16:E20,E22:E27,E29:E35,E37:E42)</f>
        <v>4891791867</v>
      </c>
      <c r="F44" s="86">
        <f t="shared" si="0"/>
        <v>18523929947</v>
      </c>
      <c r="G44" s="84">
        <f>SUM(G9:G14,G16:G20,G22:G27,G29:G35,G37:G42)</f>
        <v>13632138080</v>
      </c>
      <c r="H44" s="85">
        <f>SUM(H9:H14,H16:H20,H22:H27,H29:H35,H37:H42)</f>
        <v>4891791867</v>
      </c>
      <c r="I44" s="93">
        <f t="shared" si="1"/>
        <v>18523929947</v>
      </c>
      <c r="J44" s="84">
        <f>SUM(J9:J14,J16:J20,J22:J27,J29:J35,J37:J42)</f>
        <v>3916755574</v>
      </c>
      <c r="K44" s="95">
        <f>SUM(K9:K14,K16:K20,K22:K27,K29:K35,K37:K42)</f>
        <v>473651111</v>
      </c>
      <c r="L44" s="85">
        <f t="shared" si="2"/>
        <v>4390406685</v>
      </c>
      <c r="M44" s="44">
        <f t="shared" si="3"/>
        <v>0.2370127018166055</v>
      </c>
      <c r="N44" s="114">
        <f>SUM(N9:N14,N16:N20,N22:N27,N29:N35,N37:N42)</f>
        <v>3979760042</v>
      </c>
      <c r="O44" s="115">
        <f>SUM(O9:O14,O16:O20,O22:O27,O29:O35,O37:O42)</f>
        <v>872530349</v>
      </c>
      <c r="P44" s="116">
        <f t="shared" si="4"/>
        <v>4852290391</v>
      </c>
      <c r="Q44" s="44">
        <f t="shared" si="5"/>
        <v>0.26194713567170674</v>
      </c>
      <c r="R44" s="114">
        <f>SUM(R9:R14,R16:R20,R22:R27,R29:R35,R37:R42)</f>
        <v>0</v>
      </c>
      <c r="S44" s="116">
        <f>SUM(S9:S14,S16:S20,S22:S27,S29:S35,S37:S42)</f>
        <v>0</v>
      </c>
      <c r="T44" s="116">
        <f t="shared" si="6"/>
        <v>0</v>
      </c>
      <c r="U44" s="44">
        <f t="shared" si="7"/>
        <v>0</v>
      </c>
      <c r="V44" s="114">
        <f>SUM(V9:V14,V16:V20,V22:V27,V29:V35,V37:V42)</f>
        <v>0</v>
      </c>
      <c r="W44" s="116">
        <f>SUM(W9:W14,W16:W20,W22:W27,W29:W35,W37:W42)</f>
        <v>0</v>
      </c>
      <c r="X44" s="116">
        <f t="shared" si="8"/>
        <v>0</v>
      </c>
      <c r="Y44" s="44">
        <f t="shared" si="9"/>
        <v>0</v>
      </c>
      <c r="Z44" s="84">
        <f t="shared" si="10"/>
        <v>7896515616</v>
      </c>
      <c r="AA44" s="85">
        <f t="shared" si="11"/>
        <v>1346181460</v>
      </c>
      <c r="AB44" s="85">
        <f t="shared" si="12"/>
        <v>9242697076</v>
      </c>
      <c r="AC44" s="44">
        <f t="shared" si="13"/>
        <v>0.49895983748831224</v>
      </c>
      <c r="AD44" s="84">
        <f>SUM(AD9:AD14,AD16:AD20,AD22:AD27,AD29:AD35,AD37:AD42)</f>
        <v>3356825094</v>
      </c>
      <c r="AE44" s="85">
        <f>SUM(AE9:AE14,AE16:AE20,AE22:AE27,AE29:AE35,AE37:AE42)</f>
        <v>591994813</v>
      </c>
      <c r="AF44" s="85">
        <f t="shared" si="14"/>
        <v>3948819907</v>
      </c>
      <c r="AG44" s="44">
        <f t="shared" si="15"/>
        <v>0.4520008335666842</v>
      </c>
      <c r="AH44" s="44">
        <f t="shared" si="16"/>
        <v>0.2287950591006782</v>
      </c>
      <c r="AI44" s="66">
        <f>SUM(AI9:AI14,AI16:AI20,AI22:AI27,AI29:AI35,AI37:AI42)</f>
        <v>17116005559</v>
      </c>
      <c r="AJ44" s="66">
        <f>SUM(AJ9:AJ14,AJ16:AJ20,AJ22:AJ27,AJ29:AJ35,AJ37:AJ42)</f>
        <v>17758002661</v>
      </c>
      <c r="AK44" s="66">
        <f>SUM(AK9:AK14,AK16:AK20,AK22:AK27,AK29:AK35,AK37:AK42)</f>
        <v>7736448780</v>
      </c>
      <c r="AL44" s="66"/>
    </row>
    <row r="45" spans="1:38" s="13" customFormat="1" ht="12.75">
      <c r="A45" s="67"/>
      <c r="B45" s="68"/>
      <c r="C45" s="69"/>
      <c r="D45" s="96"/>
      <c r="E45" s="96"/>
      <c r="F45" s="97"/>
      <c r="G45" s="98"/>
      <c r="H45" s="96"/>
      <c r="I45" s="99"/>
      <c r="J45" s="98"/>
      <c r="K45" s="100"/>
      <c r="L45" s="96"/>
      <c r="M45" s="73"/>
      <c r="N45" s="98"/>
      <c r="O45" s="100"/>
      <c r="P45" s="96"/>
      <c r="Q45" s="73"/>
      <c r="R45" s="98"/>
      <c r="S45" s="100"/>
      <c r="T45" s="96"/>
      <c r="U45" s="73"/>
      <c r="V45" s="98"/>
      <c r="W45" s="100"/>
      <c r="X45" s="96"/>
      <c r="Y45" s="73"/>
      <c r="Z45" s="98"/>
      <c r="AA45" s="100"/>
      <c r="AB45" s="96"/>
      <c r="AC45" s="73"/>
      <c r="AD45" s="98"/>
      <c r="AE45" s="96"/>
      <c r="AF45" s="96"/>
      <c r="AG45" s="73"/>
      <c r="AH45" s="73"/>
      <c r="AI45" s="12"/>
      <c r="AJ45" s="12"/>
      <c r="AK45" s="12"/>
      <c r="AL45" s="12"/>
    </row>
    <row r="46" spans="1:38" s="76" customFormat="1" ht="12.75">
      <c r="A46" s="78"/>
      <c r="B46" s="78"/>
      <c r="C46" s="78"/>
      <c r="D46" s="101"/>
      <c r="E46" s="101"/>
      <c r="F46" s="101"/>
      <c r="G46" s="101"/>
      <c r="H46" s="101"/>
      <c r="I46" s="101"/>
      <c r="J46" s="101"/>
      <c r="K46" s="101"/>
      <c r="L46" s="101"/>
      <c r="M46" s="78"/>
      <c r="N46" s="101"/>
      <c r="O46" s="101"/>
      <c r="P46" s="101"/>
      <c r="Q46" s="78"/>
      <c r="R46" s="101"/>
      <c r="S46" s="101"/>
      <c r="T46" s="101"/>
      <c r="U46" s="78"/>
      <c r="V46" s="101"/>
      <c r="W46" s="101"/>
      <c r="X46" s="101"/>
      <c r="Y46" s="78"/>
      <c r="Z46" s="101"/>
      <c r="AA46" s="101"/>
      <c r="AB46" s="101"/>
      <c r="AC46" s="78"/>
      <c r="AD46" s="101"/>
      <c r="AE46" s="101"/>
      <c r="AF46" s="101"/>
      <c r="AG46" s="78"/>
      <c r="AH46" s="78"/>
      <c r="AI46" s="78"/>
      <c r="AJ46" s="78"/>
      <c r="AK46" s="78"/>
      <c r="AL46" s="78"/>
    </row>
    <row r="47" spans="1:38" s="77" customFormat="1" ht="12.75">
      <c r="A47" s="79"/>
      <c r="B47" s="79"/>
      <c r="C47" s="79"/>
      <c r="D47" s="102"/>
      <c r="E47" s="102"/>
      <c r="F47" s="102"/>
      <c r="G47" s="102"/>
      <c r="H47" s="102"/>
      <c r="I47" s="102"/>
      <c r="J47" s="102"/>
      <c r="K47" s="102"/>
      <c r="L47" s="102"/>
      <c r="M47" s="79"/>
      <c r="N47" s="102"/>
      <c r="O47" s="102"/>
      <c r="P47" s="102"/>
      <c r="Q47" s="79"/>
      <c r="R47" s="102"/>
      <c r="S47" s="102"/>
      <c r="T47" s="102"/>
      <c r="U47" s="79"/>
      <c r="V47" s="102"/>
      <c r="W47" s="102"/>
      <c r="X47" s="102"/>
      <c r="Y47" s="79"/>
      <c r="Z47" s="102"/>
      <c r="AA47" s="102"/>
      <c r="AB47" s="102"/>
      <c r="AC47" s="79"/>
      <c r="AD47" s="102"/>
      <c r="AE47" s="102"/>
      <c r="AF47" s="102"/>
      <c r="AG47" s="79"/>
      <c r="AH47" s="79"/>
      <c r="AI47" s="79"/>
      <c r="AJ47" s="79"/>
      <c r="AK47" s="79"/>
      <c r="AL47" s="79"/>
    </row>
    <row r="48" spans="1:38" s="77" customFormat="1" ht="12.75">
      <c r="A48" s="79"/>
      <c r="B48" s="79"/>
      <c r="C48" s="79"/>
      <c r="D48" s="102"/>
      <c r="E48" s="102"/>
      <c r="F48" s="102"/>
      <c r="G48" s="102"/>
      <c r="H48" s="102"/>
      <c r="I48" s="102"/>
      <c r="J48" s="102"/>
      <c r="K48" s="102"/>
      <c r="L48" s="102"/>
      <c r="M48" s="79"/>
      <c r="N48" s="102"/>
      <c r="O48" s="102"/>
      <c r="P48" s="102"/>
      <c r="Q48" s="79"/>
      <c r="R48" s="102"/>
      <c r="S48" s="102"/>
      <c r="T48" s="102"/>
      <c r="U48" s="79"/>
      <c r="V48" s="102"/>
      <c r="W48" s="102"/>
      <c r="X48" s="102"/>
      <c r="Y48" s="79"/>
      <c r="Z48" s="102"/>
      <c r="AA48" s="102"/>
      <c r="AB48" s="102"/>
      <c r="AC48" s="79"/>
      <c r="AD48" s="102"/>
      <c r="AE48" s="102"/>
      <c r="AF48" s="102"/>
      <c r="AG48" s="79"/>
      <c r="AH48" s="79"/>
      <c r="AI48" s="79"/>
      <c r="AJ48" s="79"/>
      <c r="AK48" s="79"/>
      <c r="AL48" s="79"/>
    </row>
    <row r="49" spans="1:38" s="77" customFormat="1" ht="12.75">
      <c r="A49" s="79"/>
      <c r="B49" s="79"/>
      <c r="C49" s="79"/>
      <c r="D49" s="102"/>
      <c r="E49" s="102"/>
      <c r="F49" s="102"/>
      <c r="G49" s="102"/>
      <c r="H49" s="102"/>
      <c r="I49" s="102"/>
      <c r="J49" s="102"/>
      <c r="K49" s="102"/>
      <c r="L49" s="102"/>
      <c r="M49" s="79"/>
      <c r="N49" s="102"/>
      <c r="O49" s="102"/>
      <c r="P49" s="102"/>
      <c r="Q49" s="79"/>
      <c r="R49" s="102"/>
      <c r="S49" s="102"/>
      <c r="T49" s="102"/>
      <c r="U49" s="79"/>
      <c r="V49" s="102"/>
      <c r="W49" s="102"/>
      <c r="X49" s="102"/>
      <c r="Y49" s="79"/>
      <c r="Z49" s="102"/>
      <c r="AA49" s="102"/>
      <c r="AB49" s="102"/>
      <c r="AC49" s="79"/>
      <c r="AD49" s="102"/>
      <c r="AE49" s="102"/>
      <c r="AF49" s="102"/>
      <c r="AG49" s="79"/>
      <c r="AH49" s="79"/>
      <c r="AI49" s="79"/>
      <c r="AJ49" s="79"/>
      <c r="AK49" s="79"/>
      <c r="AL49" s="79"/>
    </row>
    <row r="50" spans="1:38" s="77" customFormat="1" ht="12.75">
      <c r="A50" s="79"/>
      <c r="B50" s="79"/>
      <c r="C50" s="79"/>
      <c r="D50" s="102"/>
      <c r="E50" s="102"/>
      <c r="F50" s="102"/>
      <c r="G50" s="102"/>
      <c r="H50" s="102"/>
      <c r="I50" s="102"/>
      <c r="J50" s="102"/>
      <c r="K50" s="102"/>
      <c r="L50" s="102"/>
      <c r="M50" s="79"/>
      <c r="N50" s="102"/>
      <c r="O50" s="102"/>
      <c r="P50" s="102"/>
      <c r="Q50" s="79"/>
      <c r="R50" s="102"/>
      <c r="S50" s="102"/>
      <c r="T50" s="102"/>
      <c r="U50" s="79"/>
      <c r="V50" s="102"/>
      <c r="W50" s="102"/>
      <c r="X50" s="102"/>
      <c r="Y50" s="79"/>
      <c r="Z50" s="102"/>
      <c r="AA50" s="102"/>
      <c r="AB50" s="102"/>
      <c r="AC50" s="79"/>
      <c r="AD50" s="102"/>
      <c r="AE50" s="102"/>
      <c r="AF50" s="102"/>
      <c r="AG50" s="79"/>
      <c r="AH50" s="79"/>
      <c r="AI50" s="79"/>
      <c r="AJ50" s="79"/>
      <c r="AK50" s="79"/>
      <c r="AL50" s="79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446</v>
      </c>
      <c r="C9" s="39" t="s">
        <v>447</v>
      </c>
      <c r="D9" s="80">
        <v>273721488</v>
      </c>
      <c r="E9" s="81">
        <v>101978000</v>
      </c>
      <c r="F9" s="82">
        <f>$D9+$E9</f>
        <v>375699488</v>
      </c>
      <c r="G9" s="80">
        <v>273721488</v>
      </c>
      <c r="H9" s="81">
        <v>101978000</v>
      </c>
      <c r="I9" s="83">
        <f>$G9+$H9</f>
        <v>375699488</v>
      </c>
      <c r="J9" s="80">
        <v>108826116</v>
      </c>
      <c r="K9" s="81">
        <v>14147000</v>
      </c>
      <c r="L9" s="81">
        <f>$J9+$K9</f>
        <v>122973116</v>
      </c>
      <c r="M9" s="40">
        <f>IF($F9=0,0,$L9/$F9)</f>
        <v>0.32731776307344873</v>
      </c>
      <c r="N9" s="108">
        <v>82701928</v>
      </c>
      <c r="O9" s="109">
        <v>26408669</v>
      </c>
      <c r="P9" s="110">
        <f>$N9+$O9</f>
        <v>109110597</v>
      </c>
      <c r="Q9" s="40">
        <f>IF($F9=0,0,$P9/$F9)</f>
        <v>0.2904198714266015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191528044</v>
      </c>
      <c r="AA9" s="81">
        <f>$K9+$O9</f>
        <v>40555669</v>
      </c>
      <c r="AB9" s="81">
        <f>$Z9+$AA9</f>
        <v>232083713</v>
      </c>
      <c r="AC9" s="40">
        <f>IF($F9=0,0,$AB9/$F9)</f>
        <v>0.6177376345000503</v>
      </c>
      <c r="AD9" s="80">
        <v>79285693</v>
      </c>
      <c r="AE9" s="81">
        <v>32037987</v>
      </c>
      <c r="AF9" s="81">
        <f>$AD9+$AE9</f>
        <v>111323680</v>
      </c>
      <c r="AG9" s="40">
        <f>IF($AI9=0,0,$AK9/$AI9)</f>
        <v>0.6490494695313404</v>
      </c>
      <c r="AH9" s="40">
        <f>IF($AF9=0,0,(($P9/$AF9)-1))</f>
        <v>-0.01987971472017458</v>
      </c>
      <c r="AI9" s="12">
        <v>379660318</v>
      </c>
      <c r="AJ9" s="12">
        <v>234747788</v>
      </c>
      <c r="AK9" s="12">
        <v>246418328</v>
      </c>
      <c r="AL9" s="12"/>
    </row>
    <row r="10" spans="1:38" s="13" customFormat="1" ht="12.75">
      <c r="A10" s="29" t="s">
        <v>96</v>
      </c>
      <c r="B10" s="63" t="s">
        <v>448</v>
      </c>
      <c r="C10" s="39" t="s">
        <v>449</v>
      </c>
      <c r="D10" s="80">
        <v>454553425</v>
      </c>
      <c r="E10" s="81">
        <v>101268950</v>
      </c>
      <c r="F10" s="83">
        <f aca="true" t="shared" si="0" ref="F10:F33">$D10+$E10</f>
        <v>555822375</v>
      </c>
      <c r="G10" s="80">
        <v>454553425</v>
      </c>
      <c r="H10" s="81">
        <v>101268950</v>
      </c>
      <c r="I10" s="83">
        <f aca="true" t="shared" si="1" ref="I10:I33">$G10+$H10</f>
        <v>555822375</v>
      </c>
      <c r="J10" s="80">
        <v>129582175</v>
      </c>
      <c r="K10" s="81">
        <v>11057254</v>
      </c>
      <c r="L10" s="81">
        <f aca="true" t="shared" si="2" ref="L10:L33">$J10+$K10</f>
        <v>140639429</v>
      </c>
      <c r="M10" s="40">
        <f aca="true" t="shared" si="3" ref="M10:M33">IF($F10=0,0,$L10/$F10)</f>
        <v>0.2530294484816305</v>
      </c>
      <c r="N10" s="108">
        <v>116245740</v>
      </c>
      <c r="O10" s="109">
        <v>10832926</v>
      </c>
      <c r="P10" s="110">
        <f aca="true" t="shared" si="4" ref="P10:P33">$N10+$O10</f>
        <v>127078666</v>
      </c>
      <c r="Q10" s="40">
        <f aca="true" t="shared" si="5" ref="Q10:Q33">IF($F10=0,0,$P10/$F10)</f>
        <v>0.22863179266577743</v>
      </c>
      <c r="R10" s="108">
        <v>0</v>
      </c>
      <c r="S10" s="110">
        <v>0</v>
      </c>
      <c r="T10" s="110">
        <f aca="true" t="shared" si="6" ref="T10:T33">$R10+$S10</f>
        <v>0</v>
      </c>
      <c r="U10" s="40">
        <f aca="true" t="shared" si="7" ref="U10:U33">IF($I10=0,0,$T10/$I10)</f>
        <v>0</v>
      </c>
      <c r="V10" s="108">
        <v>0</v>
      </c>
      <c r="W10" s="110">
        <v>0</v>
      </c>
      <c r="X10" s="110">
        <f aca="true" t="shared" si="8" ref="X10:X33">$V10+$W10</f>
        <v>0</v>
      </c>
      <c r="Y10" s="40">
        <f aca="true" t="shared" si="9" ref="Y10:Y33">IF($I10=0,0,$X10/$I10)</f>
        <v>0</v>
      </c>
      <c r="Z10" s="80">
        <f aca="true" t="shared" si="10" ref="Z10:Z33">$J10+$N10</f>
        <v>245827915</v>
      </c>
      <c r="AA10" s="81">
        <f aca="true" t="shared" si="11" ref="AA10:AA33">$K10+$O10</f>
        <v>21890180</v>
      </c>
      <c r="AB10" s="81">
        <f aca="true" t="shared" si="12" ref="AB10:AB33">$Z10+$AA10</f>
        <v>267718095</v>
      </c>
      <c r="AC10" s="40">
        <f aca="true" t="shared" si="13" ref="AC10:AC33">IF($F10=0,0,$AB10/$F10)</f>
        <v>0.48166124114740794</v>
      </c>
      <c r="AD10" s="80">
        <v>94201946</v>
      </c>
      <c r="AE10" s="81">
        <v>13402503</v>
      </c>
      <c r="AF10" s="81">
        <f aca="true" t="shared" si="14" ref="AF10:AF33">$AD10+$AE10</f>
        <v>107604449</v>
      </c>
      <c r="AG10" s="40">
        <f aca="true" t="shared" si="15" ref="AG10:AG33">IF($AI10=0,0,$AK10/$AI10)</f>
        <v>0.4448151277270174</v>
      </c>
      <c r="AH10" s="40">
        <f aca="true" t="shared" si="16" ref="AH10:AH33">IF($AF10=0,0,(($P10/$AF10)-1))</f>
        <v>0.18097966376836339</v>
      </c>
      <c r="AI10" s="12">
        <v>517940811</v>
      </c>
      <c r="AJ10" s="12">
        <v>513320150</v>
      </c>
      <c r="AK10" s="12">
        <v>230387908</v>
      </c>
      <c r="AL10" s="12"/>
    </row>
    <row r="11" spans="1:38" s="13" customFormat="1" ht="12.75">
      <c r="A11" s="29" t="s">
        <v>96</v>
      </c>
      <c r="B11" s="63" t="s">
        <v>450</v>
      </c>
      <c r="C11" s="39" t="s">
        <v>451</v>
      </c>
      <c r="D11" s="80">
        <v>365164921</v>
      </c>
      <c r="E11" s="81">
        <v>102668000</v>
      </c>
      <c r="F11" s="82">
        <f t="shared" si="0"/>
        <v>467832921</v>
      </c>
      <c r="G11" s="80">
        <v>365164921</v>
      </c>
      <c r="H11" s="81">
        <v>102668000</v>
      </c>
      <c r="I11" s="83">
        <f t="shared" si="1"/>
        <v>467832921</v>
      </c>
      <c r="J11" s="80">
        <v>92284690</v>
      </c>
      <c r="K11" s="81">
        <v>7121587</v>
      </c>
      <c r="L11" s="81">
        <f t="shared" si="2"/>
        <v>99406277</v>
      </c>
      <c r="M11" s="40">
        <f t="shared" si="3"/>
        <v>0.21248243237675016</v>
      </c>
      <c r="N11" s="108">
        <v>74759610</v>
      </c>
      <c r="O11" s="109">
        <v>21348584</v>
      </c>
      <c r="P11" s="110">
        <f t="shared" si="4"/>
        <v>96108194</v>
      </c>
      <c r="Q11" s="40">
        <f t="shared" si="5"/>
        <v>0.2054327296902648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167044300</v>
      </c>
      <c r="AA11" s="81">
        <f t="shared" si="11"/>
        <v>28470171</v>
      </c>
      <c r="AB11" s="81">
        <f t="shared" si="12"/>
        <v>195514471</v>
      </c>
      <c r="AC11" s="40">
        <f t="shared" si="13"/>
        <v>0.41791516206701496</v>
      </c>
      <c r="AD11" s="80">
        <v>49379126</v>
      </c>
      <c r="AE11" s="81">
        <v>1610877</v>
      </c>
      <c r="AF11" s="81">
        <f t="shared" si="14"/>
        <v>50990003</v>
      </c>
      <c r="AG11" s="40">
        <f t="shared" si="15"/>
        <v>0.3538803895583274</v>
      </c>
      <c r="AH11" s="40">
        <f t="shared" si="16"/>
        <v>0.8848438585108536</v>
      </c>
      <c r="AI11" s="12">
        <v>366951057</v>
      </c>
      <c r="AJ11" s="12">
        <v>357097783</v>
      </c>
      <c r="AK11" s="12">
        <v>129856783</v>
      </c>
      <c r="AL11" s="12"/>
    </row>
    <row r="12" spans="1:38" s="13" customFormat="1" ht="12.75">
      <c r="A12" s="29" t="s">
        <v>96</v>
      </c>
      <c r="B12" s="63" t="s">
        <v>452</v>
      </c>
      <c r="C12" s="39" t="s">
        <v>453</v>
      </c>
      <c r="D12" s="80">
        <v>197838000</v>
      </c>
      <c r="E12" s="81">
        <v>29330944</v>
      </c>
      <c r="F12" s="82">
        <f t="shared" si="0"/>
        <v>227168944</v>
      </c>
      <c r="G12" s="80">
        <v>197838000</v>
      </c>
      <c r="H12" s="81">
        <v>29330944</v>
      </c>
      <c r="I12" s="83">
        <f t="shared" si="1"/>
        <v>227168944</v>
      </c>
      <c r="J12" s="80">
        <v>74474785</v>
      </c>
      <c r="K12" s="81">
        <v>2172403</v>
      </c>
      <c r="L12" s="81">
        <f t="shared" si="2"/>
        <v>76647188</v>
      </c>
      <c r="M12" s="40">
        <f t="shared" si="3"/>
        <v>0.33740170047187434</v>
      </c>
      <c r="N12" s="108">
        <v>69198531</v>
      </c>
      <c r="O12" s="109">
        <v>7169903</v>
      </c>
      <c r="P12" s="110">
        <f t="shared" si="4"/>
        <v>76368434</v>
      </c>
      <c r="Q12" s="40">
        <f t="shared" si="5"/>
        <v>0.3361746225311502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143673316</v>
      </c>
      <c r="AA12" s="81">
        <f t="shared" si="11"/>
        <v>9342306</v>
      </c>
      <c r="AB12" s="81">
        <f t="shared" si="12"/>
        <v>153015622</v>
      </c>
      <c r="AC12" s="40">
        <f t="shared" si="13"/>
        <v>0.6735763230030246</v>
      </c>
      <c r="AD12" s="80">
        <v>30059777</v>
      </c>
      <c r="AE12" s="81">
        <v>4443994</v>
      </c>
      <c r="AF12" s="81">
        <f t="shared" si="14"/>
        <v>34503771</v>
      </c>
      <c r="AG12" s="40">
        <f t="shared" si="15"/>
        <v>0.37752388101222395</v>
      </c>
      <c r="AH12" s="40">
        <f t="shared" si="16"/>
        <v>1.2133358698676733</v>
      </c>
      <c r="AI12" s="12">
        <v>260954705</v>
      </c>
      <c r="AJ12" s="12">
        <v>228027000</v>
      </c>
      <c r="AK12" s="12">
        <v>98516633</v>
      </c>
      <c r="AL12" s="12"/>
    </row>
    <row r="13" spans="1:38" s="13" customFormat="1" ht="12.75">
      <c r="A13" s="29" t="s">
        <v>96</v>
      </c>
      <c r="B13" s="63" t="s">
        <v>454</v>
      </c>
      <c r="C13" s="39" t="s">
        <v>455</v>
      </c>
      <c r="D13" s="80">
        <v>449343146</v>
      </c>
      <c r="E13" s="81">
        <v>43308000</v>
      </c>
      <c r="F13" s="82">
        <f t="shared" si="0"/>
        <v>492651146</v>
      </c>
      <c r="G13" s="80">
        <v>449343146</v>
      </c>
      <c r="H13" s="81">
        <v>43308000</v>
      </c>
      <c r="I13" s="83">
        <f t="shared" si="1"/>
        <v>492651146</v>
      </c>
      <c r="J13" s="80">
        <v>84682070</v>
      </c>
      <c r="K13" s="81">
        <v>10185977</v>
      </c>
      <c r="L13" s="81">
        <f t="shared" si="2"/>
        <v>94868047</v>
      </c>
      <c r="M13" s="40">
        <f t="shared" si="3"/>
        <v>0.1925663784003458</v>
      </c>
      <c r="N13" s="108">
        <v>113095140</v>
      </c>
      <c r="O13" s="109">
        <v>13687753</v>
      </c>
      <c r="P13" s="110">
        <f t="shared" si="4"/>
        <v>126782893</v>
      </c>
      <c r="Q13" s="40">
        <f t="shared" si="5"/>
        <v>0.25734821491717386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197777210</v>
      </c>
      <c r="AA13" s="81">
        <f t="shared" si="11"/>
        <v>23873730</v>
      </c>
      <c r="AB13" s="81">
        <f t="shared" si="12"/>
        <v>221650940</v>
      </c>
      <c r="AC13" s="40">
        <f t="shared" si="13"/>
        <v>0.44991459331751965</v>
      </c>
      <c r="AD13" s="80">
        <v>96678040</v>
      </c>
      <c r="AE13" s="81">
        <v>7380473</v>
      </c>
      <c r="AF13" s="81">
        <f t="shared" si="14"/>
        <v>104058513</v>
      </c>
      <c r="AG13" s="40">
        <f t="shared" si="15"/>
        <v>0.4644133605844691</v>
      </c>
      <c r="AH13" s="40">
        <f t="shared" si="16"/>
        <v>0.2183807873556678</v>
      </c>
      <c r="AI13" s="12">
        <v>474533372</v>
      </c>
      <c r="AJ13" s="12">
        <v>474533372</v>
      </c>
      <c r="AK13" s="12">
        <v>220379638</v>
      </c>
      <c r="AL13" s="12"/>
    </row>
    <row r="14" spans="1:38" s="13" customFormat="1" ht="12.75">
      <c r="A14" s="29" t="s">
        <v>96</v>
      </c>
      <c r="B14" s="63" t="s">
        <v>456</v>
      </c>
      <c r="C14" s="39" t="s">
        <v>457</v>
      </c>
      <c r="D14" s="80">
        <v>176411993</v>
      </c>
      <c r="E14" s="81">
        <v>58332000</v>
      </c>
      <c r="F14" s="82">
        <f t="shared" si="0"/>
        <v>234743993</v>
      </c>
      <c r="G14" s="80">
        <v>176411993</v>
      </c>
      <c r="H14" s="81">
        <v>58332000</v>
      </c>
      <c r="I14" s="83">
        <f t="shared" si="1"/>
        <v>234743993</v>
      </c>
      <c r="J14" s="80">
        <v>46797301</v>
      </c>
      <c r="K14" s="81">
        <v>1854570</v>
      </c>
      <c r="L14" s="81">
        <f t="shared" si="2"/>
        <v>48651871</v>
      </c>
      <c r="M14" s="40">
        <f t="shared" si="3"/>
        <v>0.20725502015295447</v>
      </c>
      <c r="N14" s="108">
        <v>32994686</v>
      </c>
      <c r="O14" s="109">
        <v>5311504</v>
      </c>
      <c r="P14" s="110">
        <f t="shared" si="4"/>
        <v>38306190</v>
      </c>
      <c r="Q14" s="40">
        <f t="shared" si="5"/>
        <v>0.16318283382016086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79791987</v>
      </c>
      <c r="AA14" s="81">
        <f t="shared" si="11"/>
        <v>7166074</v>
      </c>
      <c r="AB14" s="81">
        <f t="shared" si="12"/>
        <v>86958061</v>
      </c>
      <c r="AC14" s="40">
        <f t="shared" si="13"/>
        <v>0.3704378539731153</v>
      </c>
      <c r="AD14" s="80">
        <v>61725475</v>
      </c>
      <c r="AE14" s="81">
        <v>3217118</v>
      </c>
      <c r="AF14" s="81">
        <f t="shared" si="14"/>
        <v>64942593</v>
      </c>
      <c r="AG14" s="40">
        <f t="shared" si="15"/>
        <v>0.47245573046900075</v>
      </c>
      <c r="AH14" s="40">
        <f t="shared" si="16"/>
        <v>-0.4101530562538518</v>
      </c>
      <c r="AI14" s="12">
        <v>199811525</v>
      </c>
      <c r="AJ14" s="12">
        <v>199811525</v>
      </c>
      <c r="AK14" s="12">
        <v>94402100</v>
      </c>
      <c r="AL14" s="12"/>
    </row>
    <row r="15" spans="1:38" s="13" customFormat="1" ht="12.75">
      <c r="A15" s="29" t="s">
        <v>96</v>
      </c>
      <c r="B15" s="63" t="s">
        <v>66</v>
      </c>
      <c r="C15" s="39" t="s">
        <v>67</v>
      </c>
      <c r="D15" s="80">
        <v>1594516756</v>
      </c>
      <c r="E15" s="81">
        <v>254288095</v>
      </c>
      <c r="F15" s="82">
        <f t="shared" si="0"/>
        <v>1848804851</v>
      </c>
      <c r="G15" s="80">
        <v>1594516756</v>
      </c>
      <c r="H15" s="81">
        <v>254288095</v>
      </c>
      <c r="I15" s="83">
        <f t="shared" si="1"/>
        <v>1848804851</v>
      </c>
      <c r="J15" s="80">
        <v>401099782</v>
      </c>
      <c r="K15" s="81">
        <v>39705844</v>
      </c>
      <c r="L15" s="81">
        <f t="shared" si="2"/>
        <v>440805626</v>
      </c>
      <c r="M15" s="40">
        <f t="shared" si="3"/>
        <v>0.23842734172921098</v>
      </c>
      <c r="N15" s="108">
        <v>379464256</v>
      </c>
      <c r="O15" s="109">
        <v>69314829</v>
      </c>
      <c r="P15" s="110">
        <f t="shared" si="4"/>
        <v>448779085</v>
      </c>
      <c r="Q15" s="40">
        <f t="shared" si="5"/>
        <v>0.24274010572682125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780564038</v>
      </c>
      <c r="AA15" s="81">
        <f t="shared" si="11"/>
        <v>109020673</v>
      </c>
      <c r="AB15" s="81">
        <f t="shared" si="12"/>
        <v>889584711</v>
      </c>
      <c r="AC15" s="40">
        <f t="shared" si="13"/>
        <v>0.48116744745603224</v>
      </c>
      <c r="AD15" s="80">
        <v>350163348</v>
      </c>
      <c r="AE15" s="81">
        <v>17961138</v>
      </c>
      <c r="AF15" s="81">
        <f t="shared" si="14"/>
        <v>368124486</v>
      </c>
      <c r="AG15" s="40">
        <f t="shared" si="15"/>
        <v>0.43539959301327785</v>
      </c>
      <c r="AH15" s="40">
        <f t="shared" si="16"/>
        <v>0.21909599080567554</v>
      </c>
      <c r="AI15" s="12">
        <v>1702631959</v>
      </c>
      <c r="AJ15" s="12">
        <v>1577323178</v>
      </c>
      <c r="AK15" s="12">
        <v>741325262</v>
      </c>
      <c r="AL15" s="12"/>
    </row>
    <row r="16" spans="1:38" s="13" customFormat="1" ht="12.75">
      <c r="A16" s="29" t="s">
        <v>115</v>
      </c>
      <c r="B16" s="63" t="s">
        <v>458</v>
      </c>
      <c r="C16" s="39" t="s">
        <v>459</v>
      </c>
      <c r="D16" s="80">
        <v>403486260</v>
      </c>
      <c r="E16" s="81">
        <v>40500300</v>
      </c>
      <c r="F16" s="82">
        <f t="shared" si="0"/>
        <v>443986560</v>
      </c>
      <c r="G16" s="80">
        <v>403486260</v>
      </c>
      <c r="H16" s="81">
        <v>40500300</v>
      </c>
      <c r="I16" s="83">
        <f t="shared" si="1"/>
        <v>443986560</v>
      </c>
      <c r="J16" s="80">
        <v>114092390</v>
      </c>
      <c r="K16" s="81">
        <v>2326013</v>
      </c>
      <c r="L16" s="81">
        <f t="shared" si="2"/>
        <v>116418403</v>
      </c>
      <c r="M16" s="40">
        <f t="shared" si="3"/>
        <v>0.26221154757477344</v>
      </c>
      <c r="N16" s="108">
        <v>90481523</v>
      </c>
      <c r="O16" s="109">
        <v>13698117</v>
      </c>
      <c r="P16" s="110">
        <f t="shared" si="4"/>
        <v>104179640</v>
      </c>
      <c r="Q16" s="40">
        <f t="shared" si="5"/>
        <v>0.23464593162459693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204573913</v>
      </c>
      <c r="AA16" s="81">
        <f t="shared" si="11"/>
        <v>16024130</v>
      </c>
      <c r="AB16" s="81">
        <f t="shared" si="12"/>
        <v>220598043</v>
      </c>
      <c r="AC16" s="40">
        <f t="shared" si="13"/>
        <v>0.49685747919937034</v>
      </c>
      <c r="AD16" s="80">
        <v>86522114</v>
      </c>
      <c r="AE16" s="81">
        <v>4383186</v>
      </c>
      <c r="AF16" s="81">
        <f t="shared" si="14"/>
        <v>90905300</v>
      </c>
      <c r="AG16" s="40">
        <f t="shared" si="15"/>
        <v>0.5160457739578777</v>
      </c>
      <c r="AH16" s="40">
        <f t="shared" si="16"/>
        <v>0.1460238291936773</v>
      </c>
      <c r="AI16" s="12">
        <v>391502960</v>
      </c>
      <c r="AJ16" s="12">
        <v>355626752</v>
      </c>
      <c r="AK16" s="12">
        <v>202033448</v>
      </c>
      <c r="AL16" s="12"/>
    </row>
    <row r="17" spans="1:38" s="59" customFormat="1" ht="12.75">
      <c r="A17" s="64"/>
      <c r="B17" s="65" t="s">
        <v>460</v>
      </c>
      <c r="C17" s="32"/>
      <c r="D17" s="84">
        <f>SUM(D9:D16)</f>
        <v>3915035989</v>
      </c>
      <c r="E17" s="85">
        <f>SUM(E9:E16)</f>
        <v>731674289</v>
      </c>
      <c r="F17" s="93">
        <f t="shared" si="0"/>
        <v>4646710278</v>
      </c>
      <c r="G17" s="84">
        <f>SUM(G9:G16)</f>
        <v>3915035989</v>
      </c>
      <c r="H17" s="85">
        <f>SUM(H9:H16)</f>
        <v>731674289</v>
      </c>
      <c r="I17" s="86">
        <f t="shared" si="1"/>
        <v>4646710278</v>
      </c>
      <c r="J17" s="84">
        <f>SUM(J9:J16)</f>
        <v>1051839309</v>
      </c>
      <c r="K17" s="85">
        <f>SUM(K9:K16)</f>
        <v>88570648</v>
      </c>
      <c r="L17" s="85">
        <f t="shared" si="2"/>
        <v>1140409957</v>
      </c>
      <c r="M17" s="44">
        <f t="shared" si="3"/>
        <v>0.245423081873494</v>
      </c>
      <c r="N17" s="114">
        <f>SUM(N9:N16)</f>
        <v>958941414</v>
      </c>
      <c r="O17" s="115">
        <f>SUM(O9:O16)</f>
        <v>167772285</v>
      </c>
      <c r="P17" s="116">
        <f t="shared" si="4"/>
        <v>1126713699</v>
      </c>
      <c r="Q17" s="44">
        <f t="shared" si="5"/>
        <v>0.24247556477417204</v>
      </c>
      <c r="R17" s="114">
        <f>SUM(R9:R16)</f>
        <v>0</v>
      </c>
      <c r="S17" s="116">
        <f>SUM(S9:S16)</f>
        <v>0</v>
      </c>
      <c r="T17" s="116">
        <f t="shared" si="6"/>
        <v>0</v>
      </c>
      <c r="U17" s="44">
        <f t="shared" si="7"/>
        <v>0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2010780723</v>
      </c>
      <c r="AA17" s="85">
        <f t="shared" si="11"/>
        <v>256342933</v>
      </c>
      <c r="AB17" s="85">
        <f t="shared" si="12"/>
        <v>2267123656</v>
      </c>
      <c r="AC17" s="44">
        <f t="shared" si="13"/>
        <v>0.487898646647666</v>
      </c>
      <c r="AD17" s="84">
        <f>SUM(AD9:AD16)</f>
        <v>848015519</v>
      </c>
      <c r="AE17" s="85">
        <f>SUM(AE9:AE16)</f>
        <v>84437276</v>
      </c>
      <c r="AF17" s="85">
        <f t="shared" si="14"/>
        <v>932452795</v>
      </c>
      <c r="AG17" s="44">
        <f t="shared" si="15"/>
        <v>0.45722547226320515</v>
      </c>
      <c r="AH17" s="44">
        <f t="shared" si="16"/>
        <v>0.2083332314961852</v>
      </c>
      <c r="AI17" s="66">
        <f>SUM(AI9:AI16)</f>
        <v>4293986707</v>
      </c>
      <c r="AJ17" s="66">
        <f>SUM(AJ9:AJ16)</f>
        <v>3940487548</v>
      </c>
      <c r="AK17" s="66">
        <f>SUM(AK9:AK16)</f>
        <v>1963320100</v>
      </c>
      <c r="AL17" s="66"/>
    </row>
    <row r="18" spans="1:38" s="13" customFormat="1" ht="12.75">
      <c r="A18" s="29" t="s">
        <v>96</v>
      </c>
      <c r="B18" s="63" t="s">
        <v>461</v>
      </c>
      <c r="C18" s="39" t="s">
        <v>462</v>
      </c>
      <c r="D18" s="80">
        <v>292029159</v>
      </c>
      <c r="E18" s="81">
        <v>102658000</v>
      </c>
      <c r="F18" s="82">
        <f t="shared" si="0"/>
        <v>394687159</v>
      </c>
      <c r="G18" s="80">
        <v>292029159</v>
      </c>
      <c r="H18" s="81">
        <v>102658000</v>
      </c>
      <c r="I18" s="83">
        <f t="shared" si="1"/>
        <v>394687159</v>
      </c>
      <c r="J18" s="80">
        <v>80367700</v>
      </c>
      <c r="K18" s="81">
        <v>622920</v>
      </c>
      <c r="L18" s="81">
        <f t="shared" si="2"/>
        <v>80990620</v>
      </c>
      <c r="M18" s="40">
        <f t="shared" si="3"/>
        <v>0.20520206485866443</v>
      </c>
      <c r="N18" s="108">
        <v>79530608</v>
      </c>
      <c r="O18" s="109">
        <v>3326086</v>
      </c>
      <c r="P18" s="110">
        <f t="shared" si="4"/>
        <v>82856694</v>
      </c>
      <c r="Q18" s="40">
        <f t="shared" si="5"/>
        <v>0.2099300474074962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159898308</v>
      </c>
      <c r="AA18" s="81">
        <f t="shared" si="11"/>
        <v>3949006</v>
      </c>
      <c r="AB18" s="81">
        <f t="shared" si="12"/>
        <v>163847314</v>
      </c>
      <c r="AC18" s="40">
        <f t="shared" si="13"/>
        <v>0.41513211226616065</v>
      </c>
      <c r="AD18" s="80">
        <v>57514224</v>
      </c>
      <c r="AE18" s="81">
        <v>9462407</v>
      </c>
      <c r="AF18" s="81">
        <f t="shared" si="14"/>
        <v>66976631</v>
      </c>
      <c r="AG18" s="40">
        <f t="shared" si="15"/>
        <v>0.5488552966234703</v>
      </c>
      <c r="AH18" s="40">
        <f t="shared" si="16"/>
        <v>0.2370985635273295</v>
      </c>
      <c r="AI18" s="12">
        <v>260114110</v>
      </c>
      <c r="AJ18" s="12">
        <v>260114110</v>
      </c>
      <c r="AK18" s="12">
        <v>142765007</v>
      </c>
      <c r="AL18" s="12"/>
    </row>
    <row r="19" spans="1:38" s="13" customFormat="1" ht="12.75">
      <c r="A19" s="29" t="s">
        <v>96</v>
      </c>
      <c r="B19" s="63" t="s">
        <v>60</v>
      </c>
      <c r="C19" s="39" t="s">
        <v>61</v>
      </c>
      <c r="D19" s="80">
        <v>1887401357</v>
      </c>
      <c r="E19" s="81">
        <v>164632610</v>
      </c>
      <c r="F19" s="82">
        <f t="shared" si="0"/>
        <v>2052033967</v>
      </c>
      <c r="G19" s="80">
        <v>1887401357</v>
      </c>
      <c r="H19" s="81">
        <v>164632610</v>
      </c>
      <c r="I19" s="83">
        <f t="shared" si="1"/>
        <v>2052033967</v>
      </c>
      <c r="J19" s="80">
        <v>482816612</v>
      </c>
      <c r="K19" s="81">
        <v>574959</v>
      </c>
      <c r="L19" s="81">
        <f t="shared" si="2"/>
        <v>483391571</v>
      </c>
      <c r="M19" s="40">
        <f t="shared" si="3"/>
        <v>0.23556704166388684</v>
      </c>
      <c r="N19" s="108">
        <v>424556545</v>
      </c>
      <c r="O19" s="109">
        <v>7241356</v>
      </c>
      <c r="P19" s="110">
        <f t="shared" si="4"/>
        <v>431797901</v>
      </c>
      <c r="Q19" s="40">
        <f t="shared" si="5"/>
        <v>0.21042434381886624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907373157</v>
      </c>
      <c r="AA19" s="81">
        <f t="shared" si="11"/>
        <v>7816315</v>
      </c>
      <c r="AB19" s="81">
        <f t="shared" si="12"/>
        <v>915189472</v>
      </c>
      <c r="AC19" s="40">
        <f t="shared" si="13"/>
        <v>0.4459913854827531</v>
      </c>
      <c r="AD19" s="80">
        <v>367894022</v>
      </c>
      <c r="AE19" s="81">
        <v>1979337</v>
      </c>
      <c r="AF19" s="81">
        <f t="shared" si="14"/>
        <v>369873359</v>
      </c>
      <c r="AG19" s="40">
        <f t="shared" si="15"/>
        <v>0.44982736325568257</v>
      </c>
      <c r="AH19" s="40">
        <f t="shared" si="16"/>
        <v>0.16742093068671116</v>
      </c>
      <c r="AI19" s="12">
        <v>1745132829</v>
      </c>
      <c r="AJ19" s="12">
        <v>1745132829</v>
      </c>
      <c r="AK19" s="12">
        <v>785008499</v>
      </c>
      <c r="AL19" s="12"/>
    </row>
    <row r="20" spans="1:38" s="13" customFormat="1" ht="12.75">
      <c r="A20" s="29" t="s">
        <v>96</v>
      </c>
      <c r="B20" s="63" t="s">
        <v>88</v>
      </c>
      <c r="C20" s="39" t="s">
        <v>89</v>
      </c>
      <c r="D20" s="80">
        <v>1197861748</v>
      </c>
      <c r="E20" s="81">
        <v>269475860</v>
      </c>
      <c r="F20" s="82">
        <f t="shared" si="0"/>
        <v>1467337608</v>
      </c>
      <c r="G20" s="80">
        <v>1259284252</v>
      </c>
      <c r="H20" s="81">
        <v>339062709</v>
      </c>
      <c r="I20" s="83">
        <f t="shared" si="1"/>
        <v>1598346961</v>
      </c>
      <c r="J20" s="80">
        <v>303082156</v>
      </c>
      <c r="K20" s="81">
        <v>16134037</v>
      </c>
      <c r="L20" s="81">
        <f t="shared" si="2"/>
        <v>319216193</v>
      </c>
      <c r="M20" s="40">
        <f t="shared" si="3"/>
        <v>0.2175478848627725</v>
      </c>
      <c r="N20" s="108">
        <v>303687511</v>
      </c>
      <c r="O20" s="109">
        <v>50517230</v>
      </c>
      <c r="P20" s="110">
        <f t="shared" si="4"/>
        <v>354204741</v>
      </c>
      <c r="Q20" s="40">
        <f t="shared" si="5"/>
        <v>0.24139280494744875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606769667</v>
      </c>
      <c r="AA20" s="81">
        <f t="shared" si="11"/>
        <v>66651267</v>
      </c>
      <c r="AB20" s="81">
        <f t="shared" si="12"/>
        <v>673420934</v>
      </c>
      <c r="AC20" s="40">
        <f t="shared" si="13"/>
        <v>0.45894068981022124</v>
      </c>
      <c r="AD20" s="80">
        <v>258218019</v>
      </c>
      <c r="AE20" s="81">
        <v>59385799</v>
      </c>
      <c r="AF20" s="81">
        <f t="shared" si="14"/>
        <v>317603818</v>
      </c>
      <c r="AG20" s="40">
        <f t="shared" si="15"/>
        <v>0.512368045238736</v>
      </c>
      <c r="AH20" s="40">
        <f t="shared" si="16"/>
        <v>0.11524081552445309</v>
      </c>
      <c r="AI20" s="12">
        <v>1235407108</v>
      </c>
      <c r="AJ20" s="12">
        <v>1347929638</v>
      </c>
      <c r="AK20" s="12">
        <v>632983125</v>
      </c>
      <c r="AL20" s="12"/>
    </row>
    <row r="21" spans="1:38" s="13" customFormat="1" ht="12.75">
      <c r="A21" s="29" t="s">
        <v>96</v>
      </c>
      <c r="B21" s="63" t="s">
        <v>463</v>
      </c>
      <c r="C21" s="39" t="s">
        <v>464</v>
      </c>
      <c r="D21" s="80">
        <v>173449789</v>
      </c>
      <c r="E21" s="81">
        <v>17229383</v>
      </c>
      <c r="F21" s="83">
        <f t="shared" si="0"/>
        <v>190679172</v>
      </c>
      <c r="G21" s="80">
        <v>173449789</v>
      </c>
      <c r="H21" s="81">
        <v>17229383</v>
      </c>
      <c r="I21" s="83">
        <f t="shared" si="1"/>
        <v>190679172</v>
      </c>
      <c r="J21" s="80">
        <v>67872324</v>
      </c>
      <c r="K21" s="81">
        <v>264455</v>
      </c>
      <c r="L21" s="81">
        <f t="shared" si="2"/>
        <v>68136779</v>
      </c>
      <c r="M21" s="40">
        <f t="shared" si="3"/>
        <v>0.3573372921925631</v>
      </c>
      <c r="N21" s="108">
        <v>27317101</v>
      </c>
      <c r="O21" s="109">
        <v>1256676</v>
      </c>
      <c r="P21" s="110">
        <f t="shared" si="4"/>
        <v>28573777</v>
      </c>
      <c r="Q21" s="40">
        <f t="shared" si="5"/>
        <v>0.1498526383363989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95189425</v>
      </c>
      <c r="AA21" s="81">
        <f t="shared" si="11"/>
        <v>1521131</v>
      </c>
      <c r="AB21" s="81">
        <f t="shared" si="12"/>
        <v>96710556</v>
      </c>
      <c r="AC21" s="40">
        <f t="shared" si="13"/>
        <v>0.507189930528962</v>
      </c>
      <c r="AD21" s="80">
        <v>39885945</v>
      </c>
      <c r="AE21" s="81">
        <v>2763308</v>
      </c>
      <c r="AF21" s="81">
        <f t="shared" si="14"/>
        <v>42649253</v>
      </c>
      <c r="AG21" s="40">
        <f t="shared" si="15"/>
        <v>0.6461130770124436</v>
      </c>
      <c r="AH21" s="40">
        <f t="shared" si="16"/>
        <v>-0.330028664276957</v>
      </c>
      <c r="AI21" s="12">
        <v>169913580</v>
      </c>
      <c r="AJ21" s="12">
        <v>178289055</v>
      </c>
      <c r="AK21" s="12">
        <v>109783386</v>
      </c>
      <c r="AL21" s="12"/>
    </row>
    <row r="22" spans="1:38" s="13" customFormat="1" ht="12.75">
      <c r="A22" s="29" t="s">
        <v>96</v>
      </c>
      <c r="B22" s="63" t="s">
        <v>465</v>
      </c>
      <c r="C22" s="39" t="s">
        <v>466</v>
      </c>
      <c r="D22" s="80">
        <v>450916550</v>
      </c>
      <c r="E22" s="81">
        <v>116207000</v>
      </c>
      <c r="F22" s="82">
        <f t="shared" si="0"/>
        <v>567123550</v>
      </c>
      <c r="G22" s="80">
        <v>450916550</v>
      </c>
      <c r="H22" s="81">
        <v>116207000</v>
      </c>
      <c r="I22" s="83">
        <f t="shared" si="1"/>
        <v>567123550</v>
      </c>
      <c r="J22" s="80">
        <v>128674693</v>
      </c>
      <c r="K22" s="81">
        <v>22949241</v>
      </c>
      <c r="L22" s="81">
        <f t="shared" si="2"/>
        <v>151623934</v>
      </c>
      <c r="M22" s="40">
        <f t="shared" si="3"/>
        <v>0.26735608845726827</v>
      </c>
      <c r="N22" s="108">
        <v>198310794</v>
      </c>
      <c r="O22" s="109">
        <v>11583522</v>
      </c>
      <c r="P22" s="110">
        <f t="shared" si="4"/>
        <v>209894316</v>
      </c>
      <c r="Q22" s="40">
        <f t="shared" si="5"/>
        <v>0.3701033328628303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326985487</v>
      </c>
      <c r="AA22" s="81">
        <f t="shared" si="11"/>
        <v>34532763</v>
      </c>
      <c r="AB22" s="81">
        <f t="shared" si="12"/>
        <v>361518250</v>
      </c>
      <c r="AC22" s="40">
        <f t="shared" si="13"/>
        <v>0.6374594213200986</v>
      </c>
      <c r="AD22" s="80">
        <v>129057076</v>
      </c>
      <c r="AE22" s="81">
        <v>27609358</v>
      </c>
      <c r="AF22" s="81">
        <f t="shared" si="14"/>
        <v>156666434</v>
      </c>
      <c r="AG22" s="40">
        <f t="shared" si="15"/>
        <v>0.683878503199563</v>
      </c>
      <c r="AH22" s="40">
        <f t="shared" si="16"/>
        <v>0.3397529428671364</v>
      </c>
      <c r="AI22" s="12">
        <v>450374000</v>
      </c>
      <c r="AJ22" s="12">
        <v>512489896</v>
      </c>
      <c r="AK22" s="12">
        <v>308001097</v>
      </c>
      <c r="AL22" s="12"/>
    </row>
    <row r="23" spans="1:38" s="13" customFormat="1" ht="12.75">
      <c r="A23" s="29" t="s">
        <v>96</v>
      </c>
      <c r="B23" s="63" t="s">
        <v>467</v>
      </c>
      <c r="C23" s="39" t="s">
        <v>468</v>
      </c>
      <c r="D23" s="80">
        <v>481155000</v>
      </c>
      <c r="E23" s="81">
        <v>129880549</v>
      </c>
      <c r="F23" s="82">
        <f t="shared" si="0"/>
        <v>611035549</v>
      </c>
      <c r="G23" s="80">
        <v>481155000</v>
      </c>
      <c r="H23" s="81">
        <v>129880549</v>
      </c>
      <c r="I23" s="83">
        <f t="shared" si="1"/>
        <v>611035549</v>
      </c>
      <c r="J23" s="80">
        <v>104886408</v>
      </c>
      <c r="K23" s="81">
        <v>1736776</v>
      </c>
      <c r="L23" s="81">
        <f t="shared" si="2"/>
        <v>106623184</v>
      </c>
      <c r="M23" s="40">
        <f t="shared" si="3"/>
        <v>0.17449587699847557</v>
      </c>
      <c r="N23" s="108">
        <v>79838790</v>
      </c>
      <c r="O23" s="109">
        <v>40689428</v>
      </c>
      <c r="P23" s="110">
        <f t="shared" si="4"/>
        <v>120528218</v>
      </c>
      <c r="Q23" s="40">
        <f t="shared" si="5"/>
        <v>0.197252382774214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184725198</v>
      </c>
      <c r="AA23" s="81">
        <f t="shared" si="11"/>
        <v>42426204</v>
      </c>
      <c r="AB23" s="81">
        <f t="shared" si="12"/>
        <v>227151402</v>
      </c>
      <c r="AC23" s="40">
        <f t="shared" si="13"/>
        <v>0.3717482597726896</v>
      </c>
      <c r="AD23" s="80">
        <v>132455327</v>
      </c>
      <c r="AE23" s="81">
        <v>18288356</v>
      </c>
      <c r="AF23" s="81">
        <f t="shared" si="14"/>
        <v>150743683</v>
      </c>
      <c r="AG23" s="40">
        <f t="shared" si="15"/>
        <v>0.5890887853679099</v>
      </c>
      <c r="AH23" s="40">
        <f t="shared" si="16"/>
        <v>-0.200442661335268</v>
      </c>
      <c r="AI23" s="12">
        <v>541008751</v>
      </c>
      <c r="AJ23" s="12">
        <v>601341751</v>
      </c>
      <c r="AK23" s="12">
        <v>318702188</v>
      </c>
      <c r="AL23" s="12"/>
    </row>
    <row r="24" spans="1:38" s="13" customFormat="1" ht="12.75">
      <c r="A24" s="29" t="s">
        <v>115</v>
      </c>
      <c r="B24" s="63" t="s">
        <v>469</v>
      </c>
      <c r="C24" s="39" t="s">
        <v>470</v>
      </c>
      <c r="D24" s="80">
        <v>333623091</v>
      </c>
      <c r="E24" s="81">
        <v>56338215</v>
      </c>
      <c r="F24" s="82">
        <f t="shared" si="0"/>
        <v>389961306</v>
      </c>
      <c r="G24" s="80">
        <v>333623091</v>
      </c>
      <c r="H24" s="81">
        <v>56338215</v>
      </c>
      <c r="I24" s="83">
        <f t="shared" si="1"/>
        <v>389961306</v>
      </c>
      <c r="J24" s="80">
        <v>133700169</v>
      </c>
      <c r="K24" s="81">
        <v>100067</v>
      </c>
      <c r="L24" s="81">
        <f t="shared" si="2"/>
        <v>133800236</v>
      </c>
      <c r="M24" s="40">
        <f t="shared" si="3"/>
        <v>0.34311157015152677</v>
      </c>
      <c r="N24" s="108">
        <v>110108251</v>
      </c>
      <c r="O24" s="109">
        <v>2405115</v>
      </c>
      <c r="P24" s="110">
        <f t="shared" si="4"/>
        <v>112513366</v>
      </c>
      <c r="Q24" s="40">
        <f t="shared" si="5"/>
        <v>0.2885244363193306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243808420</v>
      </c>
      <c r="AA24" s="81">
        <f t="shared" si="11"/>
        <v>2505182</v>
      </c>
      <c r="AB24" s="81">
        <f t="shared" si="12"/>
        <v>246313602</v>
      </c>
      <c r="AC24" s="40">
        <f t="shared" si="13"/>
        <v>0.6316360064708574</v>
      </c>
      <c r="AD24" s="80">
        <v>129876675</v>
      </c>
      <c r="AE24" s="81">
        <v>4345224</v>
      </c>
      <c r="AF24" s="81">
        <f t="shared" si="14"/>
        <v>134221899</v>
      </c>
      <c r="AG24" s="40">
        <f t="shared" si="15"/>
        <v>0.6791326036536255</v>
      </c>
      <c r="AH24" s="40">
        <f t="shared" si="16"/>
        <v>-0.16173614858481478</v>
      </c>
      <c r="AI24" s="12">
        <v>394568736</v>
      </c>
      <c r="AJ24" s="12">
        <v>391328016</v>
      </c>
      <c r="AK24" s="12">
        <v>267964493</v>
      </c>
      <c r="AL24" s="12"/>
    </row>
    <row r="25" spans="1:38" s="59" customFormat="1" ht="12.75">
      <c r="A25" s="64"/>
      <c r="B25" s="65" t="s">
        <v>471</v>
      </c>
      <c r="C25" s="32"/>
      <c r="D25" s="84">
        <f>SUM(D18:D24)</f>
        <v>4816436694</v>
      </c>
      <c r="E25" s="85">
        <f>SUM(E18:E24)</f>
        <v>856421617</v>
      </c>
      <c r="F25" s="93">
        <f t="shared" si="0"/>
        <v>5672858311</v>
      </c>
      <c r="G25" s="84">
        <f>SUM(G18:G24)</f>
        <v>4877859198</v>
      </c>
      <c r="H25" s="85">
        <f>SUM(H18:H24)</f>
        <v>926008466</v>
      </c>
      <c r="I25" s="86">
        <f t="shared" si="1"/>
        <v>5803867664</v>
      </c>
      <c r="J25" s="84">
        <f>SUM(J18:J24)</f>
        <v>1301400062</v>
      </c>
      <c r="K25" s="85">
        <f>SUM(K18:K24)</f>
        <v>42382455</v>
      </c>
      <c r="L25" s="85">
        <f t="shared" si="2"/>
        <v>1343782517</v>
      </c>
      <c r="M25" s="44">
        <f t="shared" si="3"/>
        <v>0.23687926673478307</v>
      </c>
      <c r="N25" s="114">
        <f>SUM(N18:N24)</f>
        <v>1223349600</v>
      </c>
      <c r="O25" s="115">
        <f>SUM(O18:O24)</f>
        <v>117019413</v>
      </c>
      <c r="P25" s="116">
        <f t="shared" si="4"/>
        <v>1340369013</v>
      </c>
      <c r="Q25" s="44">
        <f t="shared" si="5"/>
        <v>0.23627754114728144</v>
      </c>
      <c r="R25" s="114">
        <f>SUM(R18:R24)</f>
        <v>0</v>
      </c>
      <c r="S25" s="116">
        <f>SUM(S18:S24)</f>
        <v>0</v>
      </c>
      <c r="T25" s="116">
        <f t="shared" si="6"/>
        <v>0</v>
      </c>
      <c r="U25" s="44">
        <f t="shared" si="7"/>
        <v>0</v>
      </c>
      <c r="V25" s="114">
        <f>SUM(V18:V24)</f>
        <v>0</v>
      </c>
      <c r="W25" s="116">
        <f>SUM(W18:W24)</f>
        <v>0</v>
      </c>
      <c r="X25" s="116">
        <f t="shared" si="8"/>
        <v>0</v>
      </c>
      <c r="Y25" s="44">
        <f t="shared" si="9"/>
        <v>0</v>
      </c>
      <c r="Z25" s="84">
        <f t="shared" si="10"/>
        <v>2524749662</v>
      </c>
      <c r="AA25" s="85">
        <f t="shared" si="11"/>
        <v>159401868</v>
      </c>
      <c r="AB25" s="85">
        <f t="shared" si="12"/>
        <v>2684151530</v>
      </c>
      <c r="AC25" s="44">
        <f t="shared" si="13"/>
        <v>0.4731568078820645</v>
      </c>
      <c r="AD25" s="84">
        <f>SUM(AD18:AD24)</f>
        <v>1114901288</v>
      </c>
      <c r="AE25" s="85">
        <f>SUM(AE18:AE24)</f>
        <v>123833789</v>
      </c>
      <c r="AF25" s="85">
        <f t="shared" si="14"/>
        <v>1238735077</v>
      </c>
      <c r="AG25" s="44">
        <f t="shared" si="15"/>
        <v>0.5348061237810383</v>
      </c>
      <c r="AH25" s="44">
        <f t="shared" si="16"/>
        <v>0.0820465472295655</v>
      </c>
      <c r="AI25" s="66">
        <f>SUM(AI18:AI24)</f>
        <v>4796519114</v>
      </c>
      <c r="AJ25" s="66">
        <f>SUM(AJ18:AJ24)</f>
        <v>5036625295</v>
      </c>
      <c r="AK25" s="66">
        <f>SUM(AK18:AK24)</f>
        <v>2565207795</v>
      </c>
      <c r="AL25" s="66"/>
    </row>
    <row r="26" spans="1:38" s="13" customFormat="1" ht="12.75">
      <c r="A26" s="29" t="s">
        <v>96</v>
      </c>
      <c r="B26" s="63" t="s">
        <v>472</v>
      </c>
      <c r="C26" s="39" t="s">
        <v>473</v>
      </c>
      <c r="D26" s="80">
        <v>347950419</v>
      </c>
      <c r="E26" s="81">
        <v>57437550</v>
      </c>
      <c r="F26" s="82">
        <f t="shared" si="0"/>
        <v>405387969</v>
      </c>
      <c r="G26" s="80">
        <v>347950419</v>
      </c>
      <c r="H26" s="81">
        <v>57437550</v>
      </c>
      <c r="I26" s="83">
        <f t="shared" si="1"/>
        <v>405387969</v>
      </c>
      <c r="J26" s="80">
        <v>105493021</v>
      </c>
      <c r="K26" s="81">
        <v>0</v>
      </c>
      <c r="L26" s="81">
        <f t="shared" si="2"/>
        <v>105493021</v>
      </c>
      <c r="M26" s="40">
        <f t="shared" si="3"/>
        <v>0.2602273107912583</v>
      </c>
      <c r="N26" s="108">
        <v>67378209</v>
      </c>
      <c r="O26" s="109">
        <v>5119365</v>
      </c>
      <c r="P26" s="110">
        <f t="shared" si="4"/>
        <v>72497574</v>
      </c>
      <c r="Q26" s="40">
        <f t="shared" si="5"/>
        <v>0.17883504085934035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172871230</v>
      </c>
      <c r="AA26" s="81">
        <f t="shared" si="11"/>
        <v>5119365</v>
      </c>
      <c r="AB26" s="81">
        <f t="shared" si="12"/>
        <v>177990595</v>
      </c>
      <c r="AC26" s="40">
        <f t="shared" si="13"/>
        <v>0.4390623516505987</v>
      </c>
      <c r="AD26" s="80">
        <v>57146542</v>
      </c>
      <c r="AE26" s="81">
        <v>1072480</v>
      </c>
      <c r="AF26" s="81">
        <f t="shared" si="14"/>
        <v>58219022</v>
      </c>
      <c r="AG26" s="40">
        <f t="shared" si="15"/>
        <v>0.540682091022666</v>
      </c>
      <c r="AH26" s="40">
        <f t="shared" si="16"/>
        <v>0.24525578598692355</v>
      </c>
      <c r="AI26" s="12">
        <v>390778930</v>
      </c>
      <c r="AJ26" s="12">
        <v>452682000</v>
      </c>
      <c r="AK26" s="12">
        <v>211287169</v>
      </c>
      <c r="AL26" s="12"/>
    </row>
    <row r="27" spans="1:38" s="13" customFormat="1" ht="12.75">
      <c r="A27" s="29" t="s">
        <v>96</v>
      </c>
      <c r="B27" s="63" t="s">
        <v>72</v>
      </c>
      <c r="C27" s="39" t="s">
        <v>73</v>
      </c>
      <c r="D27" s="80">
        <v>2006268003</v>
      </c>
      <c r="E27" s="81">
        <v>575919271</v>
      </c>
      <c r="F27" s="82">
        <f t="shared" si="0"/>
        <v>2582187274</v>
      </c>
      <c r="G27" s="80">
        <v>2006268003</v>
      </c>
      <c r="H27" s="81">
        <v>575919271</v>
      </c>
      <c r="I27" s="83">
        <f t="shared" si="1"/>
        <v>2582187274</v>
      </c>
      <c r="J27" s="80">
        <v>464062892</v>
      </c>
      <c r="K27" s="81">
        <v>28081360</v>
      </c>
      <c r="L27" s="81">
        <f t="shared" si="2"/>
        <v>492144252</v>
      </c>
      <c r="M27" s="40">
        <f t="shared" si="3"/>
        <v>0.19059200583760602</v>
      </c>
      <c r="N27" s="108">
        <v>544452308</v>
      </c>
      <c r="O27" s="109">
        <v>81012361</v>
      </c>
      <c r="P27" s="110">
        <f t="shared" si="4"/>
        <v>625464669</v>
      </c>
      <c r="Q27" s="40">
        <f t="shared" si="5"/>
        <v>0.24222281447120167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1008515200</v>
      </c>
      <c r="AA27" s="81">
        <f t="shared" si="11"/>
        <v>109093721</v>
      </c>
      <c r="AB27" s="81">
        <f t="shared" si="12"/>
        <v>1117608921</v>
      </c>
      <c r="AC27" s="40">
        <f t="shared" si="13"/>
        <v>0.4328148203088077</v>
      </c>
      <c r="AD27" s="80">
        <v>454888648</v>
      </c>
      <c r="AE27" s="81">
        <v>77237026</v>
      </c>
      <c r="AF27" s="81">
        <f t="shared" si="14"/>
        <v>532125674</v>
      </c>
      <c r="AG27" s="40">
        <f t="shared" si="15"/>
        <v>0.41295062917842684</v>
      </c>
      <c r="AH27" s="40">
        <f t="shared" si="16"/>
        <v>0.17540780225537467</v>
      </c>
      <c r="AI27" s="12">
        <v>2300857417</v>
      </c>
      <c r="AJ27" s="12">
        <v>2340041781</v>
      </c>
      <c r="AK27" s="12">
        <v>950140518</v>
      </c>
      <c r="AL27" s="12"/>
    </row>
    <row r="28" spans="1:38" s="13" customFormat="1" ht="12.75">
      <c r="A28" s="29" t="s">
        <v>96</v>
      </c>
      <c r="B28" s="63" t="s">
        <v>474</v>
      </c>
      <c r="C28" s="39" t="s">
        <v>475</v>
      </c>
      <c r="D28" s="80">
        <v>278086312</v>
      </c>
      <c r="E28" s="81">
        <v>70537140</v>
      </c>
      <c r="F28" s="82">
        <f t="shared" si="0"/>
        <v>348623452</v>
      </c>
      <c r="G28" s="80">
        <v>278086312</v>
      </c>
      <c r="H28" s="81">
        <v>70537140</v>
      </c>
      <c r="I28" s="83">
        <f t="shared" si="1"/>
        <v>348623452</v>
      </c>
      <c r="J28" s="80">
        <v>54417436</v>
      </c>
      <c r="K28" s="81">
        <v>7280066</v>
      </c>
      <c r="L28" s="81">
        <f t="shared" si="2"/>
        <v>61697502</v>
      </c>
      <c r="M28" s="40">
        <f t="shared" si="3"/>
        <v>0.1769746173014201</v>
      </c>
      <c r="N28" s="108">
        <v>76409434</v>
      </c>
      <c r="O28" s="109">
        <v>12169201</v>
      </c>
      <c r="P28" s="110">
        <f t="shared" si="4"/>
        <v>88578635</v>
      </c>
      <c r="Q28" s="40">
        <f t="shared" si="5"/>
        <v>0.2540811138546124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130826870</v>
      </c>
      <c r="AA28" s="81">
        <f t="shared" si="11"/>
        <v>19449267</v>
      </c>
      <c r="AB28" s="81">
        <f t="shared" si="12"/>
        <v>150276137</v>
      </c>
      <c r="AC28" s="40">
        <f t="shared" si="13"/>
        <v>0.4310557311560325</v>
      </c>
      <c r="AD28" s="80">
        <v>39771551</v>
      </c>
      <c r="AE28" s="81">
        <v>4268830</v>
      </c>
      <c r="AF28" s="81">
        <f t="shared" si="14"/>
        <v>44040381</v>
      </c>
      <c r="AG28" s="40">
        <f t="shared" si="15"/>
        <v>0.4291636544176009</v>
      </c>
      <c r="AH28" s="40">
        <f t="shared" si="16"/>
        <v>1.0113049203638815</v>
      </c>
      <c r="AI28" s="12">
        <v>235653101</v>
      </c>
      <c r="AJ28" s="12">
        <v>254704168</v>
      </c>
      <c r="AK28" s="12">
        <v>101133746</v>
      </c>
      <c r="AL28" s="12"/>
    </row>
    <row r="29" spans="1:38" s="13" customFormat="1" ht="12.75">
      <c r="A29" s="29" t="s">
        <v>96</v>
      </c>
      <c r="B29" s="63" t="s">
        <v>476</v>
      </c>
      <c r="C29" s="39" t="s">
        <v>477</v>
      </c>
      <c r="D29" s="80">
        <v>696851268</v>
      </c>
      <c r="E29" s="81">
        <v>229757317</v>
      </c>
      <c r="F29" s="82">
        <f t="shared" si="0"/>
        <v>926608585</v>
      </c>
      <c r="G29" s="80">
        <v>696851268</v>
      </c>
      <c r="H29" s="81">
        <v>229757317</v>
      </c>
      <c r="I29" s="83">
        <f t="shared" si="1"/>
        <v>926608585</v>
      </c>
      <c r="J29" s="80">
        <v>169173625</v>
      </c>
      <c r="K29" s="81">
        <v>16393680</v>
      </c>
      <c r="L29" s="81">
        <f t="shared" si="2"/>
        <v>185567305</v>
      </c>
      <c r="M29" s="40">
        <f t="shared" si="3"/>
        <v>0.20026503963375214</v>
      </c>
      <c r="N29" s="108">
        <v>151466032</v>
      </c>
      <c r="O29" s="109">
        <v>31482766</v>
      </c>
      <c r="P29" s="110">
        <f t="shared" si="4"/>
        <v>182948798</v>
      </c>
      <c r="Q29" s="40">
        <f t="shared" si="5"/>
        <v>0.19743913553315504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320639657</v>
      </c>
      <c r="AA29" s="81">
        <f t="shared" si="11"/>
        <v>47876446</v>
      </c>
      <c r="AB29" s="81">
        <f t="shared" si="12"/>
        <v>368516103</v>
      </c>
      <c r="AC29" s="40">
        <f t="shared" si="13"/>
        <v>0.3977041751669072</v>
      </c>
      <c r="AD29" s="80">
        <v>126313350</v>
      </c>
      <c r="AE29" s="81">
        <v>30694409</v>
      </c>
      <c r="AF29" s="81">
        <f t="shared" si="14"/>
        <v>157007759</v>
      </c>
      <c r="AG29" s="40">
        <f t="shared" si="15"/>
        <v>0.4114940224851761</v>
      </c>
      <c r="AH29" s="40">
        <f t="shared" si="16"/>
        <v>0.16522138246683715</v>
      </c>
      <c r="AI29" s="12">
        <v>791826309</v>
      </c>
      <c r="AJ29" s="12">
        <v>791826309</v>
      </c>
      <c r="AK29" s="12">
        <v>325831793</v>
      </c>
      <c r="AL29" s="12"/>
    </row>
    <row r="30" spans="1:38" s="13" customFormat="1" ht="12.75">
      <c r="A30" s="29" t="s">
        <v>96</v>
      </c>
      <c r="B30" s="63" t="s">
        <v>478</v>
      </c>
      <c r="C30" s="39" t="s">
        <v>479</v>
      </c>
      <c r="D30" s="80">
        <v>998878000</v>
      </c>
      <c r="E30" s="81">
        <v>397913000</v>
      </c>
      <c r="F30" s="82">
        <f t="shared" si="0"/>
        <v>1396791000</v>
      </c>
      <c r="G30" s="80">
        <v>998878000</v>
      </c>
      <c r="H30" s="81">
        <v>397913000</v>
      </c>
      <c r="I30" s="83">
        <f t="shared" si="1"/>
        <v>1396791000</v>
      </c>
      <c r="J30" s="80">
        <v>290834442</v>
      </c>
      <c r="K30" s="81">
        <v>49029752</v>
      </c>
      <c r="L30" s="81">
        <f t="shared" si="2"/>
        <v>339864194</v>
      </c>
      <c r="M30" s="40">
        <f t="shared" si="3"/>
        <v>0.24331785786134075</v>
      </c>
      <c r="N30" s="108">
        <v>176610880</v>
      </c>
      <c r="O30" s="109">
        <v>74309904</v>
      </c>
      <c r="P30" s="110">
        <f t="shared" si="4"/>
        <v>250920784</v>
      </c>
      <c r="Q30" s="40">
        <f t="shared" si="5"/>
        <v>0.17964089402065161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467445322</v>
      </c>
      <c r="AA30" s="81">
        <f t="shared" si="11"/>
        <v>123339656</v>
      </c>
      <c r="AB30" s="81">
        <f t="shared" si="12"/>
        <v>590784978</v>
      </c>
      <c r="AC30" s="40">
        <f t="shared" si="13"/>
        <v>0.4229587518819924</v>
      </c>
      <c r="AD30" s="80">
        <v>284820246</v>
      </c>
      <c r="AE30" s="81">
        <v>4570842</v>
      </c>
      <c r="AF30" s="81">
        <f t="shared" si="14"/>
        <v>289391088</v>
      </c>
      <c r="AG30" s="40">
        <f t="shared" si="15"/>
        <v>0.4743211023067473</v>
      </c>
      <c r="AH30" s="40">
        <f t="shared" si="16"/>
        <v>-0.13293534457426004</v>
      </c>
      <c r="AI30" s="12">
        <v>1115987000</v>
      </c>
      <c r="AJ30" s="12">
        <v>1649023696</v>
      </c>
      <c r="AK30" s="12">
        <v>529336184</v>
      </c>
      <c r="AL30" s="12"/>
    </row>
    <row r="31" spans="1:38" s="13" customFormat="1" ht="12.75">
      <c r="A31" s="29" t="s">
        <v>115</v>
      </c>
      <c r="B31" s="63" t="s">
        <v>480</v>
      </c>
      <c r="C31" s="39" t="s">
        <v>481</v>
      </c>
      <c r="D31" s="80">
        <v>230211000</v>
      </c>
      <c r="E31" s="81">
        <v>61710000</v>
      </c>
      <c r="F31" s="83">
        <f t="shared" si="0"/>
        <v>291921000</v>
      </c>
      <c r="G31" s="80">
        <v>230211000</v>
      </c>
      <c r="H31" s="81">
        <v>61710000</v>
      </c>
      <c r="I31" s="83">
        <f t="shared" si="1"/>
        <v>291921000</v>
      </c>
      <c r="J31" s="80">
        <v>78590854</v>
      </c>
      <c r="K31" s="81">
        <v>4911048</v>
      </c>
      <c r="L31" s="81">
        <f t="shared" si="2"/>
        <v>83501902</v>
      </c>
      <c r="M31" s="40">
        <f t="shared" si="3"/>
        <v>0.2860428061016508</v>
      </c>
      <c r="N31" s="108">
        <v>65384100</v>
      </c>
      <c r="O31" s="109">
        <v>10132099</v>
      </c>
      <c r="P31" s="110">
        <f t="shared" si="4"/>
        <v>75516199</v>
      </c>
      <c r="Q31" s="40">
        <f t="shared" si="5"/>
        <v>0.2586871071282984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143974954</v>
      </c>
      <c r="AA31" s="81">
        <f t="shared" si="11"/>
        <v>15043147</v>
      </c>
      <c r="AB31" s="81">
        <f t="shared" si="12"/>
        <v>159018101</v>
      </c>
      <c r="AC31" s="40">
        <f t="shared" si="13"/>
        <v>0.5447299132299492</v>
      </c>
      <c r="AD31" s="80">
        <v>59194058</v>
      </c>
      <c r="AE31" s="81">
        <v>11501964</v>
      </c>
      <c r="AF31" s="81">
        <f t="shared" si="14"/>
        <v>70696022</v>
      </c>
      <c r="AG31" s="40">
        <f t="shared" si="15"/>
        <v>0.661370087871951</v>
      </c>
      <c r="AH31" s="40">
        <f t="shared" si="16"/>
        <v>0.06818172881071027</v>
      </c>
      <c r="AI31" s="12">
        <v>239878366</v>
      </c>
      <c r="AJ31" s="12">
        <v>239830366</v>
      </c>
      <c r="AK31" s="12">
        <v>158648376</v>
      </c>
      <c r="AL31" s="12"/>
    </row>
    <row r="32" spans="1:38" s="59" customFormat="1" ht="12.75">
      <c r="A32" s="64"/>
      <c r="B32" s="65" t="s">
        <v>482</v>
      </c>
      <c r="C32" s="32"/>
      <c r="D32" s="84">
        <f>SUM(D26:D31)</f>
        <v>4558245002</v>
      </c>
      <c r="E32" s="85">
        <f>SUM(E26:E31)</f>
        <v>1393274278</v>
      </c>
      <c r="F32" s="86">
        <f t="shared" si="0"/>
        <v>5951519280</v>
      </c>
      <c r="G32" s="84">
        <f>SUM(G26:G31)</f>
        <v>4558245002</v>
      </c>
      <c r="H32" s="85">
        <f>SUM(H26:H31)</f>
        <v>1393274278</v>
      </c>
      <c r="I32" s="93">
        <f t="shared" si="1"/>
        <v>5951519280</v>
      </c>
      <c r="J32" s="84">
        <f>SUM(J26:J31)</f>
        <v>1162572270</v>
      </c>
      <c r="K32" s="95">
        <f>SUM(K26:K31)</f>
        <v>105695906</v>
      </c>
      <c r="L32" s="85">
        <f t="shared" si="2"/>
        <v>1268268176</v>
      </c>
      <c r="M32" s="44">
        <f t="shared" si="3"/>
        <v>0.213099902114406</v>
      </c>
      <c r="N32" s="114">
        <f>SUM(N26:N31)</f>
        <v>1081700963</v>
      </c>
      <c r="O32" s="115">
        <f>SUM(O26:O31)</f>
        <v>214225696</v>
      </c>
      <c r="P32" s="116">
        <f t="shared" si="4"/>
        <v>1295926659</v>
      </c>
      <c r="Q32" s="44">
        <f t="shared" si="5"/>
        <v>0.21774720000571013</v>
      </c>
      <c r="R32" s="114">
        <f>SUM(R26:R31)</f>
        <v>0</v>
      </c>
      <c r="S32" s="116">
        <f>SUM(S26:S31)</f>
        <v>0</v>
      </c>
      <c r="T32" s="116">
        <f t="shared" si="6"/>
        <v>0</v>
      </c>
      <c r="U32" s="44">
        <f t="shared" si="7"/>
        <v>0</v>
      </c>
      <c r="V32" s="114">
        <f>SUM(V26:V31)</f>
        <v>0</v>
      </c>
      <c r="W32" s="116">
        <f>SUM(W26:W31)</f>
        <v>0</v>
      </c>
      <c r="X32" s="116">
        <f t="shared" si="8"/>
        <v>0</v>
      </c>
      <c r="Y32" s="44">
        <f t="shared" si="9"/>
        <v>0</v>
      </c>
      <c r="Z32" s="84">
        <f t="shared" si="10"/>
        <v>2244273233</v>
      </c>
      <c r="AA32" s="85">
        <f t="shared" si="11"/>
        <v>319921602</v>
      </c>
      <c r="AB32" s="85">
        <f t="shared" si="12"/>
        <v>2564194835</v>
      </c>
      <c r="AC32" s="44">
        <f t="shared" si="13"/>
        <v>0.4308471021201161</v>
      </c>
      <c r="AD32" s="84">
        <f>SUM(AD26:AD31)</f>
        <v>1022134395</v>
      </c>
      <c r="AE32" s="85">
        <f>SUM(AE26:AE31)</f>
        <v>129345551</v>
      </c>
      <c r="AF32" s="85">
        <f t="shared" si="14"/>
        <v>1151479946</v>
      </c>
      <c r="AG32" s="44">
        <f t="shared" si="15"/>
        <v>0.4485490154206432</v>
      </c>
      <c r="AH32" s="44">
        <f t="shared" si="16"/>
        <v>0.1254444017907368</v>
      </c>
      <c r="AI32" s="66">
        <f>SUM(AI26:AI31)</f>
        <v>5074981123</v>
      </c>
      <c r="AJ32" s="66">
        <f>SUM(AJ26:AJ31)</f>
        <v>5728108320</v>
      </c>
      <c r="AK32" s="66">
        <f>SUM(AK26:AK31)</f>
        <v>2276377786</v>
      </c>
      <c r="AL32" s="66"/>
    </row>
    <row r="33" spans="1:38" s="59" customFormat="1" ht="12.75">
      <c r="A33" s="64"/>
      <c r="B33" s="65" t="s">
        <v>483</v>
      </c>
      <c r="C33" s="32"/>
      <c r="D33" s="84">
        <f>SUM(D9:D16,D18:D24,D26:D31)</f>
        <v>13289717685</v>
      </c>
      <c r="E33" s="85">
        <f>SUM(E9:E16,E18:E24,E26:E31)</f>
        <v>2981370184</v>
      </c>
      <c r="F33" s="93">
        <f t="shared" si="0"/>
        <v>16271087869</v>
      </c>
      <c r="G33" s="84">
        <f>SUM(G9:G16,G18:G24,G26:G31)</f>
        <v>13351140189</v>
      </c>
      <c r="H33" s="85">
        <f>SUM(H9:H16,H18:H24,H26:H31)</f>
        <v>3050957033</v>
      </c>
      <c r="I33" s="86">
        <f t="shared" si="1"/>
        <v>16402097222</v>
      </c>
      <c r="J33" s="84">
        <f>SUM(J9:J16,J18:J24,J26:J31)</f>
        <v>3515811641</v>
      </c>
      <c r="K33" s="85">
        <f>SUM(K9:K16,K18:K24,K26:K31)</f>
        <v>236649009</v>
      </c>
      <c r="L33" s="85">
        <f t="shared" si="2"/>
        <v>3752460650</v>
      </c>
      <c r="M33" s="44">
        <f t="shared" si="3"/>
        <v>0.23062137456397508</v>
      </c>
      <c r="N33" s="114">
        <f>SUM(N9:N16,N18:N24,N26:N31)</f>
        <v>3263991977</v>
      </c>
      <c r="O33" s="115">
        <f>SUM(O9:O16,O18:O24,O26:O31)</f>
        <v>499017394</v>
      </c>
      <c r="P33" s="116">
        <f t="shared" si="4"/>
        <v>3763009371</v>
      </c>
      <c r="Q33" s="44">
        <f t="shared" si="5"/>
        <v>0.23126968530293296</v>
      </c>
      <c r="R33" s="114">
        <f>SUM(R9:R16,R18:R24,R26:R31)</f>
        <v>0</v>
      </c>
      <c r="S33" s="116">
        <f>SUM(S9:S16,S18:S24,S26:S31)</f>
        <v>0</v>
      </c>
      <c r="T33" s="116">
        <f t="shared" si="6"/>
        <v>0</v>
      </c>
      <c r="U33" s="44">
        <f t="shared" si="7"/>
        <v>0</v>
      </c>
      <c r="V33" s="114">
        <f>SUM(V9:V16,V18:V24,V26:V31)</f>
        <v>0</v>
      </c>
      <c r="W33" s="116">
        <f>SUM(W9:W16,W18:W24,W26:W31)</f>
        <v>0</v>
      </c>
      <c r="X33" s="116">
        <f t="shared" si="8"/>
        <v>0</v>
      </c>
      <c r="Y33" s="44">
        <f t="shared" si="9"/>
        <v>0</v>
      </c>
      <c r="Z33" s="84">
        <f t="shared" si="10"/>
        <v>6779803618</v>
      </c>
      <c r="AA33" s="85">
        <f t="shared" si="11"/>
        <v>735666403</v>
      </c>
      <c r="AB33" s="85">
        <f t="shared" si="12"/>
        <v>7515470021</v>
      </c>
      <c r="AC33" s="44">
        <f t="shared" si="13"/>
        <v>0.46189105986690804</v>
      </c>
      <c r="AD33" s="84">
        <f>SUM(AD9:AD16,AD18:AD24,AD26:AD31)</f>
        <v>2985051202</v>
      </c>
      <c r="AE33" s="85">
        <f>SUM(AE9:AE16,AE18:AE24,AE26:AE31)</f>
        <v>337616616</v>
      </c>
      <c r="AF33" s="85">
        <f t="shared" si="14"/>
        <v>3322667818</v>
      </c>
      <c r="AG33" s="44">
        <f t="shared" si="15"/>
        <v>0.48038628731236926</v>
      </c>
      <c r="AH33" s="44">
        <f t="shared" si="16"/>
        <v>0.1325265049411568</v>
      </c>
      <c r="AI33" s="66">
        <f>SUM(AI9:AI16,AI18:AI24,AI26:AI31)</f>
        <v>14165486944</v>
      </c>
      <c r="AJ33" s="66">
        <f>SUM(AJ9:AJ16,AJ18:AJ24,AJ26:AJ31)</f>
        <v>14705221163</v>
      </c>
      <c r="AK33" s="66">
        <f>SUM(AK9:AK16,AK18:AK24,AK26:AK31)</f>
        <v>6804905681</v>
      </c>
      <c r="AL33" s="66"/>
    </row>
    <row r="34" spans="1:38" s="13" customFormat="1" ht="12.75">
      <c r="A34" s="67"/>
      <c r="B34" s="68"/>
      <c r="C34" s="69"/>
      <c r="D34" s="96"/>
      <c r="E34" s="96"/>
      <c r="F34" s="97"/>
      <c r="G34" s="98"/>
      <c r="H34" s="96"/>
      <c r="I34" s="99"/>
      <c r="J34" s="98"/>
      <c r="K34" s="100"/>
      <c r="L34" s="96"/>
      <c r="M34" s="73"/>
      <c r="N34" s="98"/>
      <c r="O34" s="100"/>
      <c r="P34" s="96"/>
      <c r="Q34" s="73"/>
      <c r="R34" s="98"/>
      <c r="S34" s="100"/>
      <c r="T34" s="96"/>
      <c r="U34" s="73"/>
      <c r="V34" s="98"/>
      <c r="W34" s="100"/>
      <c r="X34" s="96"/>
      <c r="Y34" s="73"/>
      <c r="Z34" s="98"/>
      <c r="AA34" s="100"/>
      <c r="AB34" s="96"/>
      <c r="AC34" s="73"/>
      <c r="AD34" s="98"/>
      <c r="AE34" s="96"/>
      <c r="AF34" s="96"/>
      <c r="AG34" s="73"/>
      <c r="AH34" s="73"/>
      <c r="AI34" s="12"/>
      <c r="AJ34" s="12"/>
      <c r="AK34" s="12"/>
      <c r="AL34" s="12"/>
    </row>
    <row r="35" spans="1:38" s="13" customFormat="1" ht="12.75">
      <c r="A35" s="12"/>
      <c r="B35" s="60"/>
      <c r="C35" s="12"/>
      <c r="D35" s="91"/>
      <c r="E35" s="91"/>
      <c r="F35" s="91"/>
      <c r="G35" s="91"/>
      <c r="H35" s="91"/>
      <c r="I35" s="91"/>
      <c r="J35" s="91"/>
      <c r="K35" s="91"/>
      <c r="L35" s="91"/>
      <c r="M35" s="12"/>
      <c r="N35" s="91"/>
      <c r="O35" s="91"/>
      <c r="P35" s="91"/>
      <c r="Q35" s="12"/>
      <c r="R35" s="91"/>
      <c r="S35" s="91"/>
      <c r="T35" s="91"/>
      <c r="U35" s="12"/>
      <c r="V35" s="91"/>
      <c r="W35" s="91"/>
      <c r="X35" s="91"/>
      <c r="Y35" s="12"/>
      <c r="Z35" s="91"/>
      <c r="AA35" s="91"/>
      <c r="AB35" s="91"/>
      <c r="AC35" s="12"/>
      <c r="AD35" s="91"/>
      <c r="AE35" s="91"/>
      <c r="AF35" s="91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2014-02-10T08:21:24Z</cp:lastPrinted>
  <dcterms:created xsi:type="dcterms:W3CDTF">2014-02-03T07:52:20Z</dcterms:created>
  <dcterms:modified xsi:type="dcterms:W3CDTF">2014-02-10T08:21:29Z</dcterms:modified>
  <cp:category/>
  <cp:version/>
  <cp:contentType/>
  <cp:contentStatus/>
</cp:coreProperties>
</file>