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<sst xmlns="http://schemas.openxmlformats.org/spreadsheetml/2006/main" count="1483" uniqueCount="656">
  <si>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</si>
  <si>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</si>
  <si>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</si>
  <si>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</si>
  <si>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</si>
  <si>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</si>
  <si>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31 December 2013</t>
  </si>
  <si>
    <t>Second Quarter 2012/13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</si>
  <si>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</si>
  <si>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</si>
  <si>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</si>
  <si>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</si>
  <si>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</si>
  <si>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</si>
  <si>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</si>
  <si>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</si>
  <si>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</si>
  <si>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</si>
  <si>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2012/13 to Q2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</si>
  <si>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</si>
  <si>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</si>
  <si>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</si>
  <si>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</si>
  <si>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</si>
  <si>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</si>
  <si>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</si>
  <si>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</si>
  <si>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</si>
  <si>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</si>
  <si>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</si>
  <si>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</si>
  <si>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</si>
  <si>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</si>
  <si>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</si>
  <si>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</si>
  <si>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</si>
  <si>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</si>
  <si>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</si>
  <si>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</si>
  <si>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</si>
  <si>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</si>
  <si>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</si>
  <si>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</si>
  <si>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</si>
  <si>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</si>
  <si>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</si>
  <si>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</si>
  <si>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</si>
  <si>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</si>
  <si>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</si>
  <si>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</si>
  <si>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</si>
  <si>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</si>
  <si>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</si>
  <si>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</si>
  <si>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</si>
  <si>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</si>
  <si>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</si>
  <si>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</si>
  <si>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</si>
  <si>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</si>
  <si>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</si>
  <si>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</si>
  <si>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</si>
  <si>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</si>
  <si>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</si>
  <si>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</si>
  <si>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</si>
  <si>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</si>
  <si>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</si>
  <si>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</si>
  <si>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</si>
  <si>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</si>
  <si>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</si>
  <si>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</si>
  <si>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</si>
  <si>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</si>
  <si>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</si>
  <si>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</si>
  <si>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</si>
  <si>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</si>
  <si>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</si>
  <si>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</si>
  <si>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</si>
  <si>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</si>
  <si>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</si>
  <si>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</si>
  <si>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</si>
  <si>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</si>
  <si>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</si>
  <si>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</si>
  <si>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</si>
  <si>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</si>
  <si>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</si>
  <si>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</si>
  <si>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</si>
  <si>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</si>
  <si>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</si>
  <si>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</si>
  <si>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</si>
  <si>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</si>
  <si>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</si>
  <si>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</si>
  <si>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</si>
  <si>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</si>
  <si>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</si>
  <si>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</si>
  <si>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</si>
  <si>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</si>
  <si>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</si>
  <si>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</si>
  <si>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</si>
  <si>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</si>
  <si>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</si>
  <si>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</si>
  <si>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</si>
  <si>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</si>
  <si>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</si>
  <si>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</si>
  <si>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</si>
  <si>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</si>
  <si>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</si>
  <si>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</si>
  <si>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</si>
  <si>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</si>
  <si>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</si>
  <si>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</si>
  <si>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</si>
  <si>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</si>
  <si>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</si>
  <si>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</si>
  <si>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</si>
  <si>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</si>
  <si>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</si>
  <si>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</si>
  <si>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</si>
  <si>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</si>
  <si>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</si>
  <si>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</si>
  <si>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</si>
  <si>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</si>
  <si>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</si>
  <si>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</si>
  <si>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</si>
  <si>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</si>
  <si>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</si>
  <si>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</si>
  <si>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</si>
  <si>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</si>
  <si>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</si>
  <si>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</si>
  <si>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</si>
  <si>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</si>
  <si>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</si>
  <si>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</si>
  <si>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</si>
  <si>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</si>
  <si>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</si>
  <si>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</si>
  <si>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</si>
  <si>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</si>
  <si>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</si>
  <si>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</si>
  <si>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</si>
  <si>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</si>
  <si>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</si>
  <si>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</si>
  <si>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</si>
  <si>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</si>
  <si>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</si>
  <si>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</si>
  <si>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</si>
  <si>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</si>
  <si>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</si>
  <si>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</si>
  <si>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</si>
  <si>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</si>
  <si>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</si>
  <si>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</si>
  <si>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</si>
  <si>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</si>
  <si>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</si>
  <si>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</si>
  <si>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</si>
  <si>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</si>
  <si>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</si>
  <si>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</si>
  <si>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</si>
  <si>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</si>
  <si>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</si>
  <si>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</si>
  <si>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</si>
  <si>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</si>
  <si>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</si>
  <si>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</si>
  <si>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</si>
  <si>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</si>
  <si>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</si>
  <si>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</si>
  <si>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</si>
  <si>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</si>
  <si>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</si>
  <si>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</si>
  <si>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</si>
  <si>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</si>
  <si>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</si>
  <si>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</si>
  <si>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</si>
  <si>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</si>
  <si>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</si>
  <si>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</si>
  <si>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</si>
  <si>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</si>
  <si>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</si>
  <si>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</si>
  <si>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</si>
  <si>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</si>
  <si>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</si>
  <si>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</si>
  <si>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</si>
  <si>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</si>
  <si>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</si>
  <si>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</si>
  <si>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</si>
  <si>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</si>
  <si>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</si>
  <si>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</si>
  <si>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</si>
  <si>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</si>
  <si>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</si>
  <si>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</si>
  <si>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</si>
  <si>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</si>
  <si>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</si>
  <si>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</si>
  <si>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</si>
  <si>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</si>
  <si>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</si>
  <si>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</si>
  <si>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</si>
  <si>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</si>
  <si>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</si>
  <si>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</si>
  <si>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</si>
  <si>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</si>
  <si>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</si>
  <si>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</si>
  <si>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</si>
  <si>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</si>
  <si>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</si>
  <si>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</si>
  <si>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</si>
  <si>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</si>
  <si>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</si>
  <si>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</si>
  <si>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</si>
  <si>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</si>
  <si>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</si>
  <si>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</si>
  <si>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</si>
  <si>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</si>
  <si>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</si>
  <si>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</si>
  <si>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</si>
  <si>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</si>
  <si>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</si>
  <si>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</si>
  <si>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</si>
  <si>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</si>
  <si>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</si>
  <si>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</si>
  <si>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</si>
  <si>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</si>
  <si>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</si>
  <si>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</si>
  <si>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</si>
  <si>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</si>
  <si>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</si>
  <si>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</si>
  <si>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</si>
  <si>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</si>
  <si>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</si>
  <si>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</si>
  <si>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</si>
  <si>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</si>
  <si>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</si>
  <si>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</si>
  <si>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</si>
  <si>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</si>
  <si>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</si>
  <si>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</si>
  <si>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</si>
  <si>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</si>
  <si>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</si>
  <si>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</si>
  <si>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</si>
  <si>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</si>
  <si>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</si>
  <si>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</si>
  <si>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</si>
  <si>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</si>
  <si>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</si>
  <si>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</si>
  <si>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</si>
  <si>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</si>
  <si>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</si>
  <si>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</si>
  <si>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</si>
  <si>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</si>
  <si>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</si>
  <si>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</si>
  <si>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</si>
  <si>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</si>
  <si>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</si>
  <si>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</si>
  <si>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</si>
  <si>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</si>
  <si>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</si>
  <si>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</si>
  <si>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</si>
  <si>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</si>
  <si>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</si>
  <si>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</si>
  <si>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</si>
  <si>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</si>
  <si>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</si>
  <si>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</si>
  <si>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</si>
  <si>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</si>
  <si>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</si>
  <si>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</si>
  <si>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</si>
  <si>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</si>
  <si>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</si>
  <si>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</si>
  <si>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</si>
  <si>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</si>
  <si>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</si>
  <si>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</si>
  <si>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</si>
  <si>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</si>
  <si>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</si>
  <si>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</si>
  <si>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</si>
  <si>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</si>
  <si>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</si>
  <si>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</si>
  <si>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</si>
  <si>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</si>
  <si>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</si>
  <si>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</si>
  <si>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</si>
  <si>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</si>
  <si>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</si>
  <si>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</si>
  <si>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</si>
  <si>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</si>
  <si>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</si>
  <si>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</si>
  <si>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</si>
  <si>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</si>
  <si>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</si>
  <si>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</si>
  <si>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</si>
  <si>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</si>
  <si>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</si>
  <si>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</si>
  <si>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</si>
  <si>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</si>
  <si>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</si>
  <si>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</si>
  <si>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</si>
  <si>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</si>
  <si>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</si>
  <si>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</si>
  <si>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</si>
  <si>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</si>
  <si>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</si>
  <si>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</si>
  <si>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</si>
  <si>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</si>
  <si>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</si>
  <si>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</si>
  <si>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</si>
  <si>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</si>
  <si>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</si>
  <si>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</si>
  <si>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</si>
  <si>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</si>
  <si>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</si>
  <si>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</si>
  <si>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</si>
  <si>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</si>
  <si>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</si>
  <si>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</si>
  <si>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</si>
  <si>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</si>
  <si>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</si>
  <si>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</si>
  <si>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</si>
  <si>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</si>
  <si>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</si>
  <si>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</si>
  <si>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</si>
  <si>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</si>
  <si>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</si>
  <si>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</si>
  <si>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</si>
  <si>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</si>
  <si>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</si>
  <si>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</si>
  <si>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</si>
  <si>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</si>
  <si>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</si>
  <si>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</si>
  <si>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</si>
  <si>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</si>
  <si>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</si>
  <si>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</si>
  <si>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</si>
  <si>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</si>
  <si>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</si>
  <si>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</si>
  <si>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</si>
  <si>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</si>
  <si>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</si>
  <si>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</si>
  <si>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</si>
  <si>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</si>
  <si>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</si>
  <si>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</si>
  <si>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</si>
  <si>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</si>
  <si>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</si>
  <si>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</si>
  <si>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</si>
  <si>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</si>
  <si>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</si>
  <si>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</si>
  <si>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</si>
  <si>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</si>
  <si>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</si>
  <si>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</si>
  <si>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</si>
  <si>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</si>
  <si>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</si>
  <si>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</si>
  <si>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</si>
  <si>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</si>
  <si>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</si>
  <si>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</si>
  <si>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</si>
  <si>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</si>
  <si>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</si>
  <si>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</si>
  <si>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</si>
  <si>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</si>
  <si>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</si>
  <si>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</si>
  <si>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</si>
  <si>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</si>
  <si>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</si>
  <si>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</si>
  <si>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</si>
  <si>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</si>
  <si>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</si>
  <si>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</si>
  <si>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</si>
  <si>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</si>
  <si>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</si>
  <si>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</si>
  <si>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</si>
  <si>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</si>
  <si>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</si>
  <si>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</si>
  <si>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</si>
  <si>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</si>
  <si>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</si>
  <si>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</si>
  <si>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</si>
  <si>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</si>
  <si>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</si>
  <si>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</si>
  <si>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</si>
  <si>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</si>
  <si>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</si>
  <si>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</si>
  <si>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</si>
  <si>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</si>
  <si>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</si>
  <si>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</si>
  <si>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</si>
  <si>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</si>
  <si>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</si>
  <si>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</si>
  <si>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</si>
  <si>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</si>
  <si>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</si>
  <si>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</si>
  <si>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</si>
  <si>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</si>
  <si>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</si>
  <si>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</si>
  <si>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</si>
  <si>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</si>
  <si>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</si>
  <si>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</si>
  <si>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</si>
  <si>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</si>
  <si>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</si>
  <si>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</si>
  <si>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</si>
  <si>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</si>
  <si>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</si>
  <si>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</si>
  <si>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</si>
  <si>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</si>
  <si>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</si>
  <si>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</si>
  <si>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</si>
  <si>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</si>
  <si>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</si>
  <si>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</si>
  <si>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</si>
  <si>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</si>
  <si>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</si>
  <si>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</si>
  <si>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</si>
  <si>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</si>
  <si>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</si>
  <si>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</si>
  <si>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</si>
  <si>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</si>
  <si>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</si>
  <si>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</si>
  <si>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</si>
  <si>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</si>
  <si>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</si>
  <si>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</si>
  <si>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</si>
  <si>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</si>
  <si>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</si>
  <si>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</si>
  <si>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</si>
  <si>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</si>
  <si>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</si>
  <si>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</si>
  <si>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</si>
  <si>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</si>
  <si>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</si>
  <si>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</si>
  <si>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</si>
  <si>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</si>
  <si>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</si>
  <si>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</si>
  <si>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</si>
  <si>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</si>
  <si>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</si>
  <si>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</si>
  <si>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</si>
  <si>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</si>
  <si>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</si>
  <si>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</si>
  <si>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</si>
  <si>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</si>
  <si>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</si>
  <si>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</si>
  <si>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</si>
  <si>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</si>
  <si>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</si>
  <si>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</si>
  <si>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</si>
  <si>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</si>
  <si>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</si>
  <si>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</si>
  <si>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</si>
  <si>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</si>
  <si>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</si>
  <si>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</si>
  <si>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</si>
  <si>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</si>
  <si>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</si>
  <si>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</si>
  <si>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</si>
  <si>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</si>
  <si>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</si>
  <si>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</si>
  <si>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</si>
  <si>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</si>
  <si>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</si>
  <si>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</si>
  <si>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</si>
  <si>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</si>
  <si>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</si>
  <si>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</si>
  <si>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</si>
  <si>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</si>
  <si>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</si>
  <si>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</si>
  <si>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</si>
  <si>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</si>
  <si>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</si>
  <si>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</si>
  <si>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</si>
  <si>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</si>
  <si>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</si>
  <si>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</si>
  <si>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</si>
  <si>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</si>
  <si>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</si>
  <si>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</si>
  <si>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</si>
  <si>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</si>
  <si>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</si>
  <si>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</si>
  <si>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</si>
  <si>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</si>
  <si>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</si>
  <si>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</si>
  <si>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</si>
  <si>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</si>
  <si>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</si>
  <si>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</si>
  <si>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</si>
  <si>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</si>
  <si>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</si>
  <si>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</si>
  <si>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</si>
  <si>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</si>
  <si>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</si>
  <si>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</si>
  <si>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</si>
  <si>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</si>
  <si>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</si>
  <si>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</si>
  <si>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</si>
  <si>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</si>
  <si>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</si>
  <si>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</si>
  <si>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</si>
  <si>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</si>
  <si>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</si>
  <si>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</si>
  <si>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</si>
  <si>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</si>
  <si>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</si>
  <si>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</si>
  <si>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</si>
  <si>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</si>
  <si>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</si>
  <si>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</si>
  <si>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</si>
  <si>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</si>
  <si>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</si>
  <si>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</si>
  <si>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2nd QUARTER ENDED 31 DECEMBER 2013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</si>
</sst>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39" t="s">
        <v>21</v>
      </c>
      <c r="D9" s="80">
        <v>22668003783</v>
      </c>
      <c r="E9" s="81">
        <v>5701779659</v>
      </c>
      <c r="F9" s="82">
        <f>$D9+$E9</f>
        <v>28369783442</v>
      </c>
      <c r="G9" s="80">
        <v>22614397098</v>
      </c>
      <c r="H9" s="81">
        <v>6654565739</v>
      </c>
      <c r="I9" s="83">
        <f>$G9+$H9</f>
        <v>29268962837</v>
      </c>
      <c r="J9" s="80">
        <v>4666591937</v>
      </c>
      <c r="K9" s="81">
        <v>764038201</v>
      </c>
      <c r="L9" s="81">
        <f>$J9+$K9</f>
        <v>5430630138</v>
      </c>
      <c r="M9" s="40">
        <f>IF($F9=0,0,$L9/$F9)</f>
        <v>0.1914230381455867</v>
      </c>
      <c r="N9" s="108">
        <v>5036941478</v>
      </c>
      <c r="O9" s="109">
        <v>1365487929</v>
      </c>
      <c r="P9" s="110">
        <f>$N9+$O9</f>
        <v>6402429407</v>
      </c>
      <c r="Q9" s="40">
        <f>IF($F9=0,0,$P9/$F9)</f>
        <v>0.22567776804110298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9703533415</v>
      </c>
      <c r="AA9" s="81">
        <f>$K9+$O9</f>
        <v>2129526130</v>
      </c>
      <c r="AB9" s="81">
        <f>$Z9+$AA9</f>
        <v>11833059545</v>
      </c>
      <c r="AC9" s="40">
        <f>IF($F9=0,0,$AB9/$F9)</f>
        <v>0.41710080618668965</v>
      </c>
      <c r="AD9" s="80">
        <v>4483116727</v>
      </c>
      <c r="AE9" s="81">
        <v>1114599435</v>
      </c>
      <c r="AF9" s="81">
        <f>$AD9+$AE9</f>
        <v>5597716162</v>
      </c>
      <c r="AG9" s="40">
        <f>IF($AI9=0,0,$AK9/$AI9)</f>
        <v>0.39718935069272354</v>
      </c>
      <c r="AH9" s="40">
        <f>IF($AF9=0,0,(($P9/$AF9)-1))</f>
        <v>0.14375742208273823</v>
      </c>
      <c r="AI9" s="12">
        <v>26551063488</v>
      </c>
      <c r="AJ9" s="12">
        <v>29208889678</v>
      </c>
      <c r="AK9" s="12">
        <v>10545799667</v>
      </c>
      <c r="AL9" s="12"/>
    </row>
    <row r="10" spans="1:38" s="13" customFormat="1" ht="12.75">
      <c r="A10" s="29"/>
      <c r="B10" s="38" t="s">
        <v>22</v>
      </c>
      <c r="C10" s="39" t="s">
        <v>23</v>
      </c>
      <c r="D10" s="80">
        <v>13814054416</v>
      </c>
      <c r="E10" s="81">
        <v>2589747824</v>
      </c>
      <c r="F10" s="83">
        <f aca="true" t="shared" si="0" ref="F10:F18">$D10+$E10</f>
        <v>16403802240</v>
      </c>
      <c r="G10" s="80">
        <v>13814054416</v>
      </c>
      <c r="H10" s="81">
        <v>2589747824</v>
      </c>
      <c r="I10" s="83">
        <f aca="true" t="shared" si="1" ref="I10:I18">$G10+$H10</f>
        <v>16403802240</v>
      </c>
      <c r="J10" s="80">
        <v>2798772108</v>
      </c>
      <c r="K10" s="81">
        <v>361440028</v>
      </c>
      <c r="L10" s="81">
        <f aca="true" t="shared" si="2" ref="L10:L18">$J10+$K10</f>
        <v>3160212136</v>
      </c>
      <c r="M10" s="40">
        <f aca="true" t="shared" si="3" ref="M10:M18">IF($F10=0,0,$L10/$F10)</f>
        <v>0.19265119694591</v>
      </c>
      <c r="N10" s="108">
        <v>2933694962</v>
      </c>
      <c r="O10" s="109">
        <v>494814257</v>
      </c>
      <c r="P10" s="110">
        <f aca="true" t="shared" si="4" ref="P10:P18">$N10+$O10</f>
        <v>3428509219</v>
      </c>
      <c r="Q10" s="40">
        <f aca="true" t="shared" si="5" ref="Q10:Q18">IF($F10=0,0,$P10/$F10)</f>
        <v>0.20900698318830743</v>
      </c>
      <c r="R10" s="108">
        <v>0</v>
      </c>
      <c r="S10" s="110">
        <v>0</v>
      </c>
      <c r="T10" s="110">
        <f aca="true" t="shared" si="6" ref="T10:T18">$R10+$S10</f>
        <v>0</v>
      </c>
      <c r="U10" s="40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</f>
        <v>5732467070</v>
      </c>
      <c r="AA10" s="81">
        <f aca="true" t="shared" si="11" ref="AA10:AA18">$K10+$O10</f>
        <v>856254285</v>
      </c>
      <c r="AB10" s="81">
        <f aca="true" t="shared" si="12" ref="AB10:AB18">$Z10+$AA10</f>
        <v>6588721355</v>
      </c>
      <c r="AC10" s="40">
        <f aca="true" t="shared" si="13" ref="AC10:AC18">IF($F10=0,0,$AB10/$F10)</f>
        <v>0.40165818013421745</v>
      </c>
      <c r="AD10" s="80">
        <v>2529802790</v>
      </c>
      <c r="AE10" s="81">
        <v>453683901</v>
      </c>
      <c r="AF10" s="81">
        <f aca="true" t="shared" si="14" ref="AF10:AF18">$AD10+$AE10</f>
        <v>2983486691</v>
      </c>
      <c r="AG10" s="40">
        <f aca="true" t="shared" si="15" ref="AG10:AG18">IF($AI10=0,0,$AK10/$AI10)</f>
        <v>0.40685394553835097</v>
      </c>
      <c r="AH10" s="40">
        <f aca="true" t="shared" si="16" ref="AH10:AH18">IF($AF10=0,0,(($P10/$AF10)-1))</f>
        <v>0.14916189482006303</v>
      </c>
      <c r="AI10" s="12">
        <v>13826643248</v>
      </c>
      <c r="AJ10" s="12">
        <v>15414026281</v>
      </c>
      <c r="AK10" s="12">
        <v>5625424359</v>
      </c>
      <c r="AL10" s="12"/>
    </row>
    <row r="11" spans="1:38" s="13" customFormat="1" ht="12.75">
      <c r="A11" s="29"/>
      <c r="B11" s="38" t="s">
        <v>24</v>
      </c>
      <c r="C11" s="39" t="s">
        <v>25</v>
      </c>
      <c r="D11" s="80">
        <v>92171494651</v>
      </c>
      <c r="E11" s="81">
        <v>16260676574</v>
      </c>
      <c r="F11" s="83">
        <f t="shared" si="0"/>
        <v>108432171225</v>
      </c>
      <c r="G11" s="80">
        <v>92351673343</v>
      </c>
      <c r="H11" s="81">
        <v>16269776575</v>
      </c>
      <c r="I11" s="83">
        <f t="shared" si="1"/>
        <v>108621449918</v>
      </c>
      <c r="J11" s="80">
        <v>21338226526</v>
      </c>
      <c r="K11" s="81">
        <v>1474858190</v>
      </c>
      <c r="L11" s="81">
        <f t="shared" si="2"/>
        <v>22813084716</v>
      </c>
      <c r="M11" s="40">
        <f t="shared" si="3"/>
        <v>0.21039037084909207</v>
      </c>
      <c r="N11" s="108">
        <v>22537218744</v>
      </c>
      <c r="O11" s="109">
        <v>3064928335</v>
      </c>
      <c r="P11" s="110">
        <f t="shared" si="4"/>
        <v>25602147079</v>
      </c>
      <c r="Q11" s="40">
        <f t="shared" si="5"/>
        <v>0.23611209468336458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43875445270</v>
      </c>
      <c r="AA11" s="81">
        <f t="shared" si="11"/>
        <v>4539786525</v>
      </c>
      <c r="AB11" s="81">
        <f t="shared" si="12"/>
        <v>48415231795</v>
      </c>
      <c r="AC11" s="40">
        <f t="shared" si="13"/>
        <v>0.44650246553245665</v>
      </c>
      <c r="AD11" s="80">
        <v>20260109550</v>
      </c>
      <c r="AE11" s="81">
        <v>1834212413</v>
      </c>
      <c r="AF11" s="81">
        <f t="shared" si="14"/>
        <v>22094321963</v>
      </c>
      <c r="AG11" s="40">
        <f t="shared" si="15"/>
        <v>0.43502635784495197</v>
      </c>
      <c r="AH11" s="40">
        <f t="shared" si="16"/>
        <v>0.15876590926276624</v>
      </c>
      <c r="AI11" s="12">
        <v>98922031932</v>
      </c>
      <c r="AJ11" s="12">
        <v>99795851386</v>
      </c>
      <c r="AK11" s="12">
        <v>43033691262</v>
      </c>
      <c r="AL11" s="12"/>
    </row>
    <row r="12" spans="1:38" s="13" customFormat="1" ht="12.75">
      <c r="A12" s="29"/>
      <c r="B12" s="38" t="s">
        <v>26</v>
      </c>
      <c r="C12" s="39" t="s">
        <v>27</v>
      </c>
      <c r="D12" s="80">
        <v>42934712698</v>
      </c>
      <c r="E12" s="81">
        <v>11886116657</v>
      </c>
      <c r="F12" s="83">
        <f t="shared" si="0"/>
        <v>54820829355</v>
      </c>
      <c r="G12" s="80">
        <v>42946404598</v>
      </c>
      <c r="H12" s="81">
        <v>11983829423</v>
      </c>
      <c r="I12" s="83">
        <f t="shared" si="1"/>
        <v>54930234021</v>
      </c>
      <c r="J12" s="80">
        <v>10042199891</v>
      </c>
      <c r="K12" s="81">
        <v>1700974414</v>
      </c>
      <c r="L12" s="81">
        <f t="shared" si="2"/>
        <v>11743174305</v>
      </c>
      <c r="M12" s="40">
        <f t="shared" si="3"/>
        <v>0.21421008115283008</v>
      </c>
      <c r="N12" s="108">
        <v>10184976632</v>
      </c>
      <c r="O12" s="109">
        <v>2545669525</v>
      </c>
      <c r="P12" s="110">
        <f t="shared" si="4"/>
        <v>12730646157</v>
      </c>
      <c r="Q12" s="40">
        <f t="shared" si="5"/>
        <v>0.23222279390486614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20227176523</v>
      </c>
      <c r="AA12" s="81">
        <f t="shared" si="11"/>
        <v>4246643939</v>
      </c>
      <c r="AB12" s="81">
        <f t="shared" si="12"/>
        <v>24473820462</v>
      </c>
      <c r="AC12" s="40">
        <f t="shared" si="13"/>
        <v>0.4464328750576962</v>
      </c>
      <c r="AD12" s="80">
        <v>9900968882</v>
      </c>
      <c r="AE12" s="81">
        <v>1797001714</v>
      </c>
      <c r="AF12" s="81">
        <f t="shared" si="14"/>
        <v>11697970596</v>
      </c>
      <c r="AG12" s="40">
        <f t="shared" si="15"/>
        <v>0.432689923125974</v>
      </c>
      <c r="AH12" s="40">
        <f t="shared" si="16"/>
        <v>0.08827818060622517</v>
      </c>
      <c r="AI12" s="12">
        <v>51085921792</v>
      </c>
      <c r="AJ12" s="12">
        <v>51468212601</v>
      </c>
      <c r="AK12" s="12">
        <v>22104363573</v>
      </c>
      <c r="AL12" s="12"/>
    </row>
    <row r="13" spans="1:38" s="13" customFormat="1" ht="12.75">
      <c r="A13" s="29"/>
      <c r="B13" s="38" t="s">
        <v>28</v>
      </c>
      <c r="C13" s="39" t="s">
        <v>29</v>
      </c>
      <c r="D13" s="80">
        <v>11028475596</v>
      </c>
      <c r="E13" s="81">
        <v>4891791867</v>
      </c>
      <c r="F13" s="83">
        <f t="shared" si="0"/>
        <v>15920267463</v>
      </c>
      <c r="G13" s="80">
        <v>11028475596</v>
      </c>
      <c r="H13" s="81">
        <v>4891791867</v>
      </c>
      <c r="I13" s="83">
        <f t="shared" si="1"/>
        <v>15920267463</v>
      </c>
      <c r="J13" s="80">
        <v>2089450352</v>
      </c>
      <c r="K13" s="81">
        <v>473651110</v>
      </c>
      <c r="L13" s="81">
        <f t="shared" si="2"/>
        <v>2563101462</v>
      </c>
      <c r="M13" s="40">
        <f t="shared" si="3"/>
        <v>0.16099613074697752</v>
      </c>
      <c r="N13" s="108">
        <v>2884316732</v>
      </c>
      <c r="O13" s="109">
        <v>872530349</v>
      </c>
      <c r="P13" s="110">
        <f t="shared" si="4"/>
        <v>3756847081</v>
      </c>
      <c r="Q13" s="40">
        <f t="shared" si="5"/>
        <v>0.2359788922975835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4973767084</v>
      </c>
      <c r="AA13" s="81">
        <f t="shared" si="11"/>
        <v>1346181459</v>
      </c>
      <c r="AB13" s="81">
        <f t="shared" si="12"/>
        <v>6319948543</v>
      </c>
      <c r="AC13" s="40">
        <f t="shared" si="13"/>
        <v>0.396975023044561</v>
      </c>
      <c r="AD13" s="80">
        <v>2178482717</v>
      </c>
      <c r="AE13" s="81">
        <v>591111684</v>
      </c>
      <c r="AF13" s="81">
        <f t="shared" si="14"/>
        <v>2769594401</v>
      </c>
      <c r="AG13" s="40">
        <f t="shared" si="15"/>
        <v>0.34881379509063165</v>
      </c>
      <c r="AH13" s="40">
        <f t="shared" si="16"/>
        <v>0.35646110478976234</v>
      </c>
      <c r="AI13" s="12">
        <v>14726322503</v>
      </c>
      <c r="AJ13" s="12">
        <v>14782345620</v>
      </c>
      <c r="AK13" s="12">
        <v>5136744440</v>
      </c>
      <c r="AL13" s="12"/>
    </row>
    <row r="14" spans="1:38" s="13" customFormat="1" ht="12.75">
      <c r="A14" s="29"/>
      <c r="B14" s="38" t="s">
        <v>30</v>
      </c>
      <c r="C14" s="39" t="s">
        <v>31</v>
      </c>
      <c r="D14" s="80">
        <v>12973206776</v>
      </c>
      <c r="E14" s="81">
        <v>2981370184</v>
      </c>
      <c r="F14" s="83">
        <f t="shared" si="0"/>
        <v>15954576960</v>
      </c>
      <c r="G14" s="80">
        <v>13044348475</v>
      </c>
      <c r="H14" s="81">
        <v>3050957033</v>
      </c>
      <c r="I14" s="83">
        <f t="shared" si="1"/>
        <v>16095305508</v>
      </c>
      <c r="J14" s="80">
        <v>2354895494</v>
      </c>
      <c r="K14" s="81">
        <v>236649011</v>
      </c>
      <c r="L14" s="81">
        <f t="shared" si="2"/>
        <v>2591544505</v>
      </c>
      <c r="M14" s="40">
        <f t="shared" si="3"/>
        <v>0.16243266816145027</v>
      </c>
      <c r="N14" s="108">
        <v>2630248440</v>
      </c>
      <c r="O14" s="109">
        <v>499017394</v>
      </c>
      <c r="P14" s="110">
        <f t="shared" si="4"/>
        <v>3129265834</v>
      </c>
      <c r="Q14" s="40">
        <f t="shared" si="5"/>
        <v>0.196135932769978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4985143934</v>
      </c>
      <c r="AA14" s="81">
        <f t="shared" si="11"/>
        <v>735666405</v>
      </c>
      <c r="AB14" s="81">
        <f t="shared" si="12"/>
        <v>5720810339</v>
      </c>
      <c r="AC14" s="40">
        <f t="shared" si="13"/>
        <v>0.3585686009314283</v>
      </c>
      <c r="AD14" s="80">
        <v>2415462756</v>
      </c>
      <c r="AE14" s="81">
        <v>337616618</v>
      </c>
      <c r="AF14" s="81">
        <f t="shared" si="14"/>
        <v>2753079374</v>
      </c>
      <c r="AG14" s="40">
        <f t="shared" si="15"/>
        <v>0.3558191102390848</v>
      </c>
      <c r="AH14" s="40">
        <f t="shared" si="16"/>
        <v>0.13664206835178594</v>
      </c>
      <c r="AI14" s="12">
        <v>13972463600</v>
      </c>
      <c r="AJ14" s="12">
        <v>14287782351</v>
      </c>
      <c r="AK14" s="12">
        <v>4971669566</v>
      </c>
      <c r="AL14" s="12"/>
    </row>
    <row r="15" spans="1:38" s="13" customFormat="1" ht="12.75">
      <c r="A15" s="29"/>
      <c r="B15" s="38" t="s">
        <v>32</v>
      </c>
      <c r="C15" s="39" t="s">
        <v>33</v>
      </c>
      <c r="D15" s="80">
        <v>11511051190</v>
      </c>
      <c r="E15" s="81">
        <v>3368513360</v>
      </c>
      <c r="F15" s="83">
        <f t="shared" si="0"/>
        <v>14879564550</v>
      </c>
      <c r="G15" s="80">
        <v>11511051190</v>
      </c>
      <c r="H15" s="81">
        <v>3368513360</v>
      </c>
      <c r="I15" s="83">
        <f t="shared" si="1"/>
        <v>14879564550</v>
      </c>
      <c r="J15" s="80">
        <v>2281083482</v>
      </c>
      <c r="K15" s="81">
        <v>480141236</v>
      </c>
      <c r="L15" s="81">
        <f t="shared" si="2"/>
        <v>2761224718</v>
      </c>
      <c r="M15" s="40">
        <f t="shared" si="3"/>
        <v>0.1855716078734307</v>
      </c>
      <c r="N15" s="108">
        <v>2625378560</v>
      </c>
      <c r="O15" s="109">
        <v>691121266</v>
      </c>
      <c r="P15" s="110">
        <f t="shared" si="4"/>
        <v>3316499826</v>
      </c>
      <c r="Q15" s="40">
        <f t="shared" si="5"/>
        <v>0.2228895754882827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4906462042</v>
      </c>
      <c r="AA15" s="81">
        <f t="shared" si="11"/>
        <v>1171262502</v>
      </c>
      <c r="AB15" s="81">
        <f t="shared" si="12"/>
        <v>6077724544</v>
      </c>
      <c r="AC15" s="40">
        <f t="shared" si="13"/>
        <v>0.4084611833617134</v>
      </c>
      <c r="AD15" s="80">
        <v>2427676454</v>
      </c>
      <c r="AE15" s="81">
        <v>610023078</v>
      </c>
      <c r="AF15" s="81">
        <f t="shared" si="14"/>
        <v>3037699532</v>
      </c>
      <c r="AG15" s="40">
        <f t="shared" si="15"/>
        <v>0.3925503644551399</v>
      </c>
      <c r="AH15" s="40">
        <f t="shared" si="16"/>
        <v>0.09178007602892824</v>
      </c>
      <c r="AI15" s="12">
        <v>13715967900</v>
      </c>
      <c r="AJ15" s="12">
        <v>14013684346</v>
      </c>
      <c r="AK15" s="12">
        <v>5384208198</v>
      </c>
      <c r="AL15" s="12"/>
    </row>
    <row r="16" spans="1:38" s="13" customFormat="1" ht="12.75">
      <c r="A16" s="29"/>
      <c r="B16" s="38" t="s">
        <v>34</v>
      </c>
      <c r="C16" s="39" t="s">
        <v>35</v>
      </c>
      <c r="D16" s="80">
        <v>5171248737</v>
      </c>
      <c r="E16" s="81">
        <v>1254732032</v>
      </c>
      <c r="F16" s="83">
        <f t="shared" si="0"/>
        <v>6425980769</v>
      </c>
      <c r="G16" s="80">
        <v>5171248737</v>
      </c>
      <c r="H16" s="81">
        <v>1254732032</v>
      </c>
      <c r="I16" s="83">
        <f t="shared" si="1"/>
        <v>6425980769</v>
      </c>
      <c r="J16" s="80">
        <v>1162721664</v>
      </c>
      <c r="K16" s="81">
        <v>166705801</v>
      </c>
      <c r="L16" s="81">
        <f t="shared" si="2"/>
        <v>1329427465</v>
      </c>
      <c r="M16" s="40">
        <f t="shared" si="3"/>
        <v>0.20688320005770625</v>
      </c>
      <c r="N16" s="108">
        <v>1056111509</v>
      </c>
      <c r="O16" s="109">
        <v>264488975</v>
      </c>
      <c r="P16" s="110">
        <f t="shared" si="4"/>
        <v>1320600484</v>
      </c>
      <c r="Q16" s="40">
        <f t="shared" si="5"/>
        <v>0.20550956055934627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2218833173</v>
      </c>
      <c r="AA16" s="81">
        <f t="shared" si="11"/>
        <v>431194776</v>
      </c>
      <c r="AB16" s="81">
        <f t="shared" si="12"/>
        <v>2650027949</v>
      </c>
      <c r="AC16" s="40">
        <f t="shared" si="13"/>
        <v>0.4123927606170525</v>
      </c>
      <c r="AD16" s="80">
        <v>993344991</v>
      </c>
      <c r="AE16" s="81">
        <v>267726330</v>
      </c>
      <c r="AF16" s="81">
        <f t="shared" si="14"/>
        <v>1261071321</v>
      </c>
      <c r="AG16" s="40">
        <f t="shared" si="15"/>
        <v>0.4363067787685743</v>
      </c>
      <c r="AH16" s="40">
        <f t="shared" si="16"/>
        <v>0.04720523098788321</v>
      </c>
      <c r="AI16" s="12">
        <v>5711128264</v>
      </c>
      <c r="AJ16" s="12">
        <v>6192641902</v>
      </c>
      <c r="AK16" s="12">
        <v>2491803976</v>
      </c>
      <c r="AL16" s="12"/>
    </row>
    <row r="17" spans="1:38" s="13" customFormat="1" ht="12.75">
      <c r="A17" s="29"/>
      <c r="B17" s="41" t="s">
        <v>36</v>
      </c>
      <c r="C17" s="39" t="s">
        <v>37</v>
      </c>
      <c r="D17" s="80">
        <v>48641506127</v>
      </c>
      <c r="E17" s="81">
        <v>7483037479</v>
      </c>
      <c r="F17" s="83">
        <f t="shared" si="0"/>
        <v>56124543606</v>
      </c>
      <c r="G17" s="80">
        <v>48691265193</v>
      </c>
      <c r="H17" s="81">
        <v>7834026760</v>
      </c>
      <c r="I17" s="83">
        <f t="shared" si="1"/>
        <v>56525291953</v>
      </c>
      <c r="J17" s="80">
        <v>10561686544</v>
      </c>
      <c r="K17" s="81">
        <v>755530806</v>
      </c>
      <c r="L17" s="81">
        <f t="shared" si="2"/>
        <v>11317217350</v>
      </c>
      <c r="M17" s="40">
        <f t="shared" si="3"/>
        <v>0.20164471054674432</v>
      </c>
      <c r="N17" s="108">
        <v>12200147236</v>
      </c>
      <c r="O17" s="109">
        <v>1519831747</v>
      </c>
      <c r="P17" s="110">
        <f t="shared" si="4"/>
        <v>13719978983</v>
      </c>
      <c r="Q17" s="40">
        <f t="shared" si="5"/>
        <v>0.24445595636938533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22761833780</v>
      </c>
      <c r="AA17" s="81">
        <f t="shared" si="11"/>
        <v>2275362553</v>
      </c>
      <c r="AB17" s="81">
        <f t="shared" si="12"/>
        <v>25037196333</v>
      </c>
      <c r="AC17" s="40">
        <f t="shared" si="13"/>
        <v>0.44610066691612965</v>
      </c>
      <c r="AD17" s="80">
        <v>10800398855</v>
      </c>
      <c r="AE17" s="81">
        <v>1644131928</v>
      </c>
      <c r="AF17" s="81">
        <f t="shared" si="14"/>
        <v>12444530783</v>
      </c>
      <c r="AG17" s="40">
        <f t="shared" si="15"/>
        <v>0.43120152840110265</v>
      </c>
      <c r="AH17" s="40">
        <f t="shared" si="16"/>
        <v>0.10249066214230762</v>
      </c>
      <c r="AI17" s="12">
        <v>53249611937</v>
      </c>
      <c r="AJ17" s="12">
        <v>54161004860</v>
      </c>
      <c r="AK17" s="12">
        <v>22961314054</v>
      </c>
      <c r="AL17" s="12"/>
    </row>
    <row r="18" spans="1:38" s="13" customFormat="1" ht="12.75">
      <c r="A18" s="42"/>
      <c r="B18" s="43" t="s">
        <v>653</v>
      </c>
      <c r="C18" s="42"/>
      <c r="D18" s="84">
        <f>SUM(D9:D17)</f>
        <v>260913753974</v>
      </c>
      <c r="E18" s="85">
        <f>SUM(E9:E17)</f>
        <v>56417765636</v>
      </c>
      <c r="F18" s="86">
        <f t="shared" si="0"/>
        <v>317331519610</v>
      </c>
      <c r="G18" s="84">
        <f>SUM(G9:G17)</f>
        <v>261172918646</v>
      </c>
      <c r="H18" s="85">
        <f>SUM(H9:H17)</f>
        <v>57897940613</v>
      </c>
      <c r="I18" s="86">
        <f t="shared" si="1"/>
        <v>319070859259</v>
      </c>
      <c r="J18" s="84">
        <f>SUM(J9:J17)</f>
        <v>57295627998</v>
      </c>
      <c r="K18" s="85">
        <f>SUM(K9:K17)</f>
        <v>6413988797</v>
      </c>
      <c r="L18" s="85">
        <f t="shared" si="2"/>
        <v>63709616795</v>
      </c>
      <c r="M18" s="44">
        <f t="shared" si="3"/>
        <v>0.20076674662920038</v>
      </c>
      <c r="N18" s="111">
        <f>SUM(N9:N17)</f>
        <v>62089034293</v>
      </c>
      <c r="O18" s="112">
        <f>SUM(O9:O17)</f>
        <v>11317889777</v>
      </c>
      <c r="P18" s="113">
        <f t="shared" si="4"/>
        <v>73406924070</v>
      </c>
      <c r="Q18" s="44">
        <f t="shared" si="5"/>
        <v>0.2313256627019497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4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119384662291</v>
      </c>
      <c r="AA18" s="85">
        <f t="shared" si="11"/>
        <v>17731878574</v>
      </c>
      <c r="AB18" s="85">
        <f t="shared" si="12"/>
        <v>137116540865</v>
      </c>
      <c r="AC18" s="44">
        <f t="shared" si="13"/>
        <v>0.43209240933115006</v>
      </c>
      <c r="AD18" s="84">
        <f>SUM(AD9:AD17)</f>
        <v>55989363722</v>
      </c>
      <c r="AE18" s="85">
        <f>SUM(AE9:AE17)</f>
        <v>8650107101</v>
      </c>
      <c r="AF18" s="85">
        <f t="shared" si="14"/>
        <v>64639470823</v>
      </c>
      <c r="AG18" s="44">
        <f t="shared" si="15"/>
        <v>0.4190243188329583</v>
      </c>
      <c r="AH18" s="44">
        <f t="shared" si="16"/>
        <v>0.13563621631444978</v>
      </c>
      <c r="AI18" s="12">
        <f>SUM(AI9:AI17)</f>
        <v>291761154664</v>
      </c>
      <c r="AJ18" s="12">
        <f>SUM(AJ9:AJ17)</f>
        <v>299324439025</v>
      </c>
      <c r="AK18" s="12">
        <f>SUM(AK9:AK17)</f>
        <v>122255019095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484</v>
      </c>
      <c r="C9" s="39" t="s">
        <v>485</v>
      </c>
      <c r="D9" s="80">
        <v>99698579</v>
      </c>
      <c r="E9" s="81">
        <v>81858824</v>
      </c>
      <c r="F9" s="82">
        <f>$D9+$E9</f>
        <v>181557403</v>
      </c>
      <c r="G9" s="80">
        <v>99698579</v>
      </c>
      <c r="H9" s="81">
        <v>81858824</v>
      </c>
      <c r="I9" s="83">
        <f>$G9+$H9</f>
        <v>181557403</v>
      </c>
      <c r="J9" s="80">
        <v>36091600</v>
      </c>
      <c r="K9" s="81">
        <v>30148476</v>
      </c>
      <c r="L9" s="81">
        <f>$J9+$K9</f>
        <v>66240076</v>
      </c>
      <c r="M9" s="40">
        <f>IF($F9=0,0,$L9/$F9)</f>
        <v>0.3648437073094728</v>
      </c>
      <c r="N9" s="108">
        <v>27850375</v>
      </c>
      <c r="O9" s="109">
        <v>35374889</v>
      </c>
      <c r="P9" s="110">
        <f>$N9+$O9</f>
        <v>63225264</v>
      </c>
      <c r="Q9" s="40">
        <f>IF($F9=0,0,$P9/$F9)</f>
        <v>0.3482384246265078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63941975</v>
      </c>
      <c r="AA9" s="81">
        <f>$K9+$O9</f>
        <v>65523365</v>
      </c>
      <c r="AB9" s="81">
        <f>$Z9+$AA9</f>
        <v>129465340</v>
      </c>
      <c r="AC9" s="40">
        <f>IF($F9=0,0,$AB9/$F9)</f>
        <v>0.7130821319359806</v>
      </c>
      <c r="AD9" s="80">
        <v>26082744</v>
      </c>
      <c r="AE9" s="81">
        <v>36641036</v>
      </c>
      <c r="AF9" s="81">
        <f>$AD9+$AE9</f>
        <v>62723780</v>
      </c>
      <c r="AG9" s="40">
        <f>IF($AI9=0,0,$AK9/$AI9)</f>
        <v>0.8605582491089974</v>
      </c>
      <c r="AH9" s="40">
        <f>IF($AF9=0,0,(($P9/$AF9)-1))</f>
        <v>0.007995117641188099</v>
      </c>
      <c r="AI9" s="12">
        <v>158438372</v>
      </c>
      <c r="AJ9" s="12">
        <v>203614745</v>
      </c>
      <c r="AK9" s="12">
        <v>136345448</v>
      </c>
      <c r="AL9" s="12"/>
    </row>
    <row r="10" spans="1:38" s="13" customFormat="1" ht="12.75">
      <c r="A10" s="29" t="s">
        <v>96</v>
      </c>
      <c r="B10" s="63" t="s">
        <v>486</v>
      </c>
      <c r="C10" s="39" t="s">
        <v>487</v>
      </c>
      <c r="D10" s="80">
        <v>271046601</v>
      </c>
      <c r="E10" s="81">
        <v>142802687</v>
      </c>
      <c r="F10" s="83">
        <f aca="true" t="shared" si="0" ref="F10:F46">$D10+$E10</f>
        <v>413849288</v>
      </c>
      <c r="G10" s="80">
        <v>271046601</v>
      </c>
      <c r="H10" s="81">
        <v>142802687</v>
      </c>
      <c r="I10" s="83">
        <f aca="true" t="shared" si="1" ref="I10:I46">$G10+$H10</f>
        <v>413849288</v>
      </c>
      <c r="J10" s="80">
        <v>61042428</v>
      </c>
      <c r="K10" s="81">
        <v>11568469</v>
      </c>
      <c r="L10" s="81">
        <f aca="true" t="shared" si="2" ref="L10:L46">$J10+$K10</f>
        <v>72610897</v>
      </c>
      <c r="M10" s="40">
        <f aca="true" t="shared" si="3" ref="M10:M46">IF($F10=0,0,$L10/$F10)</f>
        <v>0.1754525115916111</v>
      </c>
      <c r="N10" s="108">
        <v>63067412</v>
      </c>
      <c r="O10" s="109">
        <v>25051320</v>
      </c>
      <c r="P10" s="110">
        <f aca="true" t="shared" si="4" ref="P10:P46">$N10+$O10</f>
        <v>88118732</v>
      </c>
      <c r="Q10" s="40">
        <f aca="true" t="shared" si="5" ref="Q10:Q46">IF($F10=0,0,$P10/$F10)</f>
        <v>0.21292469156066302</v>
      </c>
      <c r="R10" s="108">
        <v>0</v>
      </c>
      <c r="S10" s="110">
        <v>0</v>
      </c>
      <c r="T10" s="110">
        <f aca="true" t="shared" si="6" ref="T10:T46">$R10+$S10</f>
        <v>0</v>
      </c>
      <c r="U10" s="40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</f>
        <v>124109840</v>
      </c>
      <c r="AA10" s="81">
        <f aca="true" t="shared" si="11" ref="AA10:AA46">$K10+$O10</f>
        <v>36619789</v>
      </c>
      <c r="AB10" s="81">
        <f aca="true" t="shared" si="12" ref="AB10:AB46">$Z10+$AA10</f>
        <v>160729629</v>
      </c>
      <c r="AC10" s="40">
        <f aca="true" t="shared" si="13" ref="AC10:AC46">IF($F10=0,0,$AB10/$F10)</f>
        <v>0.38837720315227414</v>
      </c>
      <c r="AD10" s="80">
        <v>50230888</v>
      </c>
      <c r="AE10" s="81">
        <v>13898186</v>
      </c>
      <c r="AF10" s="81">
        <f aca="true" t="shared" si="14" ref="AF10:AF46">$AD10+$AE10</f>
        <v>64129074</v>
      </c>
      <c r="AG10" s="40">
        <f aca="true" t="shared" si="15" ref="AG10:AG46">IF($AI10=0,0,$AK10/$AI10)</f>
        <v>0.3799543845450264</v>
      </c>
      <c r="AH10" s="40">
        <f aca="true" t="shared" si="16" ref="AH10:AH46">IF($AF10=0,0,(($P10/$AF10)-1))</f>
        <v>0.37408396073206984</v>
      </c>
      <c r="AI10" s="12">
        <v>311379115</v>
      </c>
      <c r="AJ10" s="12">
        <v>377419129</v>
      </c>
      <c r="AK10" s="12">
        <v>118309860</v>
      </c>
      <c r="AL10" s="12"/>
    </row>
    <row r="11" spans="1:38" s="13" customFormat="1" ht="12.75">
      <c r="A11" s="29" t="s">
        <v>96</v>
      </c>
      <c r="B11" s="63" t="s">
        <v>488</v>
      </c>
      <c r="C11" s="39" t="s">
        <v>489</v>
      </c>
      <c r="D11" s="80">
        <v>214694892</v>
      </c>
      <c r="E11" s="81">
        <v>180030143</v>
      </c>
      <c r="F11" s="82">
        <f t="shared" si="0"/>
        <v>394725035</v>
      </c>
      <c r="G11" s="80">
        <v>214694892</v>
      </c>
      <c r="H11" s="81">
        <v>180030143</v>
      </c>
      <c r="I11" s="83">
        <f t="shared" si="1"/>
        <v>394725035</v>
      </c>
      <c r="J11" s="80">
        <v>49458637</v>
      </c>
      <c r="K11" s="81">
        <v>11395360</v>
      </c>
      <c r="L11" s="81">
        <f t="shared" si="2"/>
        <v>60853997</v>
      </c>
      <c r="M11" s="40">
        <f t="shared" si="3"/>
        <v>0.15416807043921094</v>
      </c>
      <c r="N11" s="108">
        <v>53922810</v>
      </c>
      <c r="O11" s="109">
        <v>28699539</v>
      </c>
      <c r="P11" s="110">
        <f t="shared" si="4"/>
        <v>82622349</v>
      </c>
      <c r="Q11" s="40">
        <f t="shared" si="5"/>
        <v>0.20931621172698103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103381447</v>
      </c>
      <c r="AA11" s="81">
        <f t="shared" si="11"/>
        <v>40094899</v>
      </c>
      <c r="AB11" s="81">
        <f t="shared" si="12"/>
        <v>143476346</v>
      </c>
      <c r="AC11" s="40">
        <f t="shared" si="13"/>
        <v>0.36348428216619194</v>
      </c>
      <c r="AD11" s="80">
        <v>45579384</v>
      </c>
      <c r="AE11" s="81">
        <v>22482008</v>
      </c>
      <c r="AF11" s="81">
        <f t="shared" si="14"/>
        <v>68061392</v>
      </c>
      <c r="AG11" s="40">
        <f t="shared" si="15"/>
        <v>0.3770924238380506</v>
      </c>
      <c r="AH11" s="40">
        <f t="shared" si="16"/>
        <v>0.2139385718117548</v>
      </c>
      <c r="AI11" s="12">
        <v>327903273</v>
      </c>
      <c r="AJ11" s="12">
        <v>367943428</v>
      </c>
      <c r="AK11" s="12">
        <v>123649840</v>
      </c>
      <c r="AL11" s="12"/>
    </row>
    <row r="12" spans="1:38" s="13" customFormat="1" ht="12.75">
      <c r="A12" s="29" t="s">
        <v>115</v>
      </c>
      <c r="B12" s="63" t="s">
        <v>490</v>
      </c>
      <c r="C12" s="39" t="s">
        <v>491</v>
      </c>
      <c r="D12" s="80">
        <v>79601651</v>
      </c>
      <c r="E12" s="81">
        <v>3107000</v>
      </c>
      <c r="F12" s="82">
        <f t="shared" si="0"/>
        <v>82708651</v>
      </c>
      <c r="G12" s="80">
        <v>79601651</v>
      </c>
      <c r="H12" s="81">
        <v>3107000</v>
      </c>
      <c r="I12" s="83">
        <f t="shared" si="1"/>
        <v>82708651</v>
      </c>
      <c r="J12" s="80">
        <v>16051385</v>
      </c>
      <c r="K12" s="81">
        <v>0</v>
      </c>
      <c r="L12" s="81">
        <f t="shared" si="2"/>
        <v>16051385</v>
      </c>
      <c r="M12" s="40">
        <f t="shared" si="3"/>
        <v>0.1940714158184009</v>
      </c>
      <c r="N12" s="108">
        <v>23366959</v>
      </c>
      <c r="O12" s="109">
        <v>206550</v>
      </c>
      <c r="P12" s="110">
        <f t="shared" si="4"/>
        <v>23573509</v>
      </c>
      <c r="Q12" s="40">
        <f t="shared" si="5"/>
        <v>0.28501866146988664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39418344</v>
      </c>
      <c r="AA12" s="81">
        <f t="shared" si="11"/>
        <v>206550</v>
      </c>
      <c r="AB12" s="81">
        <f t="shared" si="12"/>
        <v>39624894</v>
      </c>
      <c r="AC12" s="40">
        <f t="shared" si="13"/>
        <v>0.4790900772882875</v>
      </c>
      <c r="AD12" s="80">
        <v>17711383</v>
      </c>
      <c r="AE12" s="81">
        <v>48385</v>
      </c>
      <c r="AF12" s="81">
        <f t="shared" si="14"/>
        <v>17759768</v>
      </c>
      <c r="AG12" s="40">
        <f t="shared" si="15"/>
        <v>0.4688396127297499</v>
      </c>
      <c r="AH12" s="40">
        <f t="shared" si="16"/>
        <v>0.32735455778476386</v>
      </c>
      <c r="AI12" s="12">
        <v>65965098</v>
      </c>
      <c r="AJ12" s="12">
        <v>65965098</v>
      </c>
      <c r="AK12" s="12">
        <v>30927051</v>
      </c>
      <c r="AL12" s="12"/>
    </row>
    <row r="13" spans="1:38" s="59" customFormat="1" ht="12.75">
      <c r="A13" s="64"/>
      <c r="B13" s="65" t="s">
        <v>492</v>
      </c>
      <c r="C13" s="32"/>
      <c r="D13" s="84">
        <f>SUM(D9:D12)</f>
        <v>665041723</v>
      </c>
      <c r="E13" s="85">
        <f>SUM(E9:E12)</f>
        <v>407798654</v>
      </c>
      <c r="F13" s="93">
        <f t="shared" si="0"/>
        <v>1072840377</v>
      </c>
      <c r="G13" s="84">
        <f>SUM(G9:G12)</f>
        <v>665041723</v>
      </c>
      <c r="H13" s="85">
        <f>SUM(H9:H12)</f>
        <v>407798654</v>
      </c>
      <c r="I13" s="86">
        <f t="shared" si="1"/>
        <v>1072840377</v>
      </c>
      <c r="J13" s="84">
        <f>SUM(J9:J12)</f>
        <v>162644050</v>
      </c>
      <c r="K13" s="85">
        <f>SUM(K9:K12)</f>
        <v>53112305</v>
      </c>
      <c r="L13" s="85">
        <f t="shared" si="2"/>
        <v>215756355</v>
      </c>
      <c r="M13" s="44">
        <f t="shared" si="3"/>
        <v>0.20110760148990925</v>
      </c>
      <c r="N13" s="114">
        <f>SUM(N9:N12)</f>
        <v>168207556</v>
      </c>
      <c r="O13" s="115">
        <f>SUM(O9:O12)</f>
        <v>89332298</v>
      </c>
      <c r="P13" s="116">
        <f t="shared" si="4"/>
        <v>257539854</v>
      </c>
      <c r="Q13" s="44">
        <f t="shared" si="5"/>
        <v>0.24005421451433684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4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330851606</v>
      </c>
      <c r="AA13" s="85">
        <f t="shared" si="11"/>
        <v>142444603</v>
      </c>
      <c r="AB13" s="85">
        <f t="shared" si="12"/>
        <v>473296209</v>
      </c>
      <c r="AC13" s="44">
        <f t="shared" si="13"/>
        <v>0.4411618160042461</v>
      </c>
      <c r="AD13" s="84">
        <f>SUM(AD9:AD12)</f>
        <v>139604399</v>
      </c>
      <c r="AE13" s="85">
        <f>SUM(AE9:AE12)</f>
        <v>73069615</v>
      </c>
      <c r="AF13" s="85">
        <f t="shared" si="14"/>
        <v>212674014</v>
      </c>
      <c r="AG13" s="44">
        <f t="shared" si="15"/>
        <v>0.47382065505581084</v>
      </c>
      <c r="AH13" s="44">
        <f t="shared" si="16"/>
        <v>0.21096061129499355</v>
      </c>
      <c r="AI13" s="66">
        <f>SUM(AI9:AI12)</f>
        <v>863685858</v>
      </c>
      <c r="AJ13" s="66">
        <f>SUM(AJ9:AJ12)</f>
        <v>1014942400</v>
      </c>
      <c r="AK13" s="66">
        <f>SUM(AK9:AK12)</f>
        <v>409232199</v>
      </c>
      <c r="AL13" s="66"/>
    </row>
    <row r="14" spans="1:38" s="13" customFormat="1" ht="12.75">
      <c r="A14" s="29" t="s">
        <v>96</v>
      </c>
      <c r="B14" s="63" t="s">
        <v>493</v>
      </c>
      <c r="C14" s="39" t="s">
        <v>494</v>
      </c>
      <c r="D14" s="80">
        <v>67451853</v>
      </c>
      <c r="E14" s="81">
        <v>19917000</v>
      </c>
      <c r="F14" s="82">
        <f t="shared" si="0"/>
        <v>87368853</v>
      </c>
      <c r="G14" s="80">
        <v>67451853</v>
      </c>
      <c r="H14" s="81">
        <v>19917000</v>
      </c>
      <c r="I14" s="83">
        <f t="shared" si="1"/>
        <v>87368853</v>
      </c>
      <c r="J14" s="80">
        <v>6485098</v>
      </c>
      <c r="K14" s="81">
        <v>17824</v>
      </c>
      <c r="L14" s="81">
        <f t="shared" si="2"/>
        <v>6502922</v>
      </c>
      <c r="M14" s="40">
        <f t="shared" si="3"/>
        <v>0.07443066695633511</v>
      </c>
      <c r="N14" s="108">
        <v>8492478</v>
      </c>
      <c r="O14" s="109">
        <v>28117</v>
      </c>
      <c r="P14" s="110">
        <f t="shared" si="4"/>
        <v>8520595</v>
      </c>
      <c r="Q14" s="40">
        <f t="shared" si="5"/>
        <v>0.09752440037183503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14977576</v>
      </c>
      <c r="AA14" s="81">
        <f t="shared" si="11"/>
        <v>45941</v>
      </c>
      <c r="AB14" s="81">
        <f t="shared" si="12"/>
        <v>15023517</v>
      </c>
      <c r="AC14" s="40">
        <f t="shared" si="13"/>
        <v>0.17195506732817015</v>
      </c>
      <c r="AD14" s="80">
        <v>11071619</v>
      </c>
      <c r="AE14" s="81">
        <v>404828</v>
      </c>
      <c r="AF14" s="81">
        <f t="shared" si="14"/>
        <v>11476447</v>
      </c>
      <c r="AG14" s="40">
        <f t="shared" si="15"/>
        <v>0.2666276721767069</v>
      </c>
      <c r="AH14" s="40">
        <f t="shared" si="16"/>
        <v>-0.25755811010149743</v>
      </c>
      <c r="AI14" s="12">
        <v>78033247</v>
      </c>
      <c r="AJ14" s="12">
        <v>75109174</v>
      </c>
      <c r="AK14" s="12">
        <v>20805823</v>
      </c>
      <c r="AL14" s="12"/>
    </row>
    <row r="15" spans="1:38" s="13" customFormat="1" ht="12.75">
      <c r="A15" s="29" t="s">
        <v>96</v>
      </c>
      <c r="B15" s="63" t="s">
        <v>495</v>
      </c>
      <c r="C15" s="39" t="s">
        <v>496</v>
      </c>
      <c r="D15" s="80">
        <v>205312545</v>
      </c>
      <c r="E15" s="81">
        <v>36014150</v>
      </c>
      <c r="F15" s="82">
        <f t="shared" si="0"/>
        <v>241326695</v>
      </c>
      <c r="G15" s="80">
        <v>205312545</v>
      </c>
      <c r="H15" s="81">
        <v>36014150</v>
      </c>
      <c r="I15" s="83">
        <f t="shared" si="1"/>
        <v>241326695</v>
      </c>
      <c r="J15" s="80">
        <v>53210634</v>
      </c>
      <c r="K15" s="81">
        <v>10005943</v>
      </c>
      <c r="L15" s="81">
        <f t="shared" si="2"/>
        <v>63216577</v>
      </c>
      <c r="M15" s="40">
        <f t="shared" si="3"/>
        <v>0.26195434781883536</v>
      </c>
      <c r="N15" s="108">
        <v>51105257</v>
      </c>
      <c r="O15" s="109">
        <v>14944070</v>
      </c>
      <c r="P15" s="110">
        <f t="shared" si="4"/>
        <v>66049327</v>
      </c>
      <c r="Q15" s="40">
        <f t="shared" si="5"/>
        <v>0.27369258506606575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104315891</v>
      </c>
      <c r="AA15" s="81">
        <f t="shared" si="11"/>
        <v>24950013</v>
      </c>
      <c r="AB15" s="81">
        <f t="shared" si="12"/>
        <v>129265904</v>
      </c>
      <c r="AC15" s="40">
        <f t="shared" si="13"/>
        <v>0.5356469328849011</v>
      </c>
      <c r="AD15" s="80">
        <v>39630746</v>
      </c>
      <c r="AE15" s="81">
        <v>4698963</v>
      </c>
      <c r="AF15" s="81">
        <f t="shared" si="14"/>
        <v>44329709</v>
      </c>
      <c r="AG15" s="40">
        <f t="shared" si="15"/>
        <v>0.3262069420174606</v>
      </c>
      <c r="AH15" s="40">
        <f t="shared" si="16"/>
        <v>0.48995625033315693</v>
      </c>
      <c r="AI15" s="12">
        <v>246657893</v>
      </c>
      <c r="AJ15" s="12">
        <v>242766440</v>
      </c>
      <c r="AK15" s="12">
        <v>80461517</v>
      </c>
      <c r="AL15" s="12"/>
    </row>
    <row r="16" spans="1:38" s="13" customFormat="1" ht="12.75">
      <c r="A16" s="29" t="s">
        <v>96</v>
      </c>
      <c r="B16" s="63" t="s">
        <v>497</v>
      </c>
      <c r="C16" s="39" t="s">
        <v>498</v>
      </c>
      <c r="D16" s="80">
        <v>36190000</v>
      </c>
      <c r="E16" s="81">
        <v>11095000</v>
      </c>
      <c r="F16" s="82">
        <f t="shared" si="0"/>
        <v>47285000</v>
      </c>
      <c r="G16" s="80">
        <v>36190000</v>
      </c>
      <c r="H16" s="81">
        <v>11095000</v>
      </c>
      <c r="I16" s="83">
        <f t="shared" si="1"/>
        <v>47285000</v>
      </c>
      <c r="J16" s="80">
        <v>8172042</v>
      </c>
      <c r="K16" s="81">
        <v>1722013</v>
      </c>
      <c r="L16" s="81">
        <f t="shared" si="2"/>
        <v>9894055</v>
      </c>
      <c r="M16" s="40">
        <f t="shared" si="3"/>
        <v>0.2092429946071693</v>
      </c>
      <c r="N16" s="108">
        <v>7533127</v>
      </c>
      <c r="O16" s="109">
        <v>816304</v>
      </c>
      <c r="P16" s="110">
        <f t="shared" si="4"/>
        <v>8349431</v>
      </c>
      <c r="Q16" s="40">
        <f t="shared" si="5"/>
        <v>0.17657673680871314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15705169</v>
      </c>
      <c r="AA16" s="81">
        <f t="shared" si="11"/>
        <v>2538317</v>
      </c>
      <c r="AB16" s="81">
        <f t="shared" si="12"/>
        <v>18243486</v>
      </c>
      <c r="AC16" s="40">
        <f t="shared" si="13"/>
        <v>0.38581973141588244</v>
      </c>
      <c r="AD16" s="80">
        <v>7377664</v>
      </c>
      <c r="AE16" s="81">
        <v>3565904</v>
      </c>
      <c r="AF16" s="81">
        <f t="shared" si="14"/>
        <v>10943568</v>
      </c>
      <c r="AG16" s="40">
        <f t="shared" si="15"/>
        <v>0.45558016916188904</v>
      </c>
      <c r="AH16" s="40">
        <f t="shared" si="16"/>
        <v>-0.23704672918375436</v>
      </c>
      <c r="AI16" s="12">
        <v>48348597</v>
      </c>
      <c r="AJ16" s="12">
        <v>47668516</v>
      </c>
      <c r="AK16" s="12">
        <v>22026662</v>
      </c>
      <c r="AL16" s="12"/>
    </row>
    <row r="17" spans="1:38" s="13" customFormat="1" ht="12.75">
      <c r="A17" s="29" t="s">
        <v>96</v>
      </c>
      <c r="B17" s="63" t="s">
        <v>499</v>
      </c>
      <c r="C17" s="39" t="s">
        <v>500</v>
      </c>
      <c r="D17" s="80">
        <v>72230320</v>
      </c>
      <c r="E17" s="81">
        <v>23544070</v>
      </c>
      <c r="F17" s="82">
        <f t="shared" si="0"/>
        <v>95774390</v>
      </c>
      <c r="G17" s="80">
        <v>72230320</v>
      </c>
      <c r="H17" s="81">
        <v>23544070</v>
      </c>
      <c r="I17" s="83">
        <f t="shared" si="1"/>
        <v>95774390</v>
      </c>
      <c r="J17" s="80">
        <v>13081634</v>
      </c>
      <c r="K17" s="81">
        <v>1278928</v>
      </c>
      <c r="L17" s="81">
        <f t="shared" si="2"/>
        <v>14360562</v>
      </c>
      <c r="M17" s="40">
        <f t="shared" si="3"/>
        <v>0.14994156579853968</v>
      </c>
      <c r="N17" s="108">
        <v>14515816</v>
      </c>
      <c r="O17" s="109">
        <v>12139215</v>
      </c>
      <c r="P17" s="110">
        <f t="shared" si="4"/>
        <v>26655031</v>
      </c>
      <c r="Q17" s="40">
        <f t="shared" si="5"/>
        <v>0.2783106318923044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27597450</v>
      </c>
      <c r="AA17" s="81">
        <f t="shared" si="11"/>
        <v>13418143</v>
      </c>
      <c r="AB17" s="81">
        <f t="shared" si="12"/>
        <v>41015593</v>
      </c>
      <c r="AC17" s="40">
        <f t="shared" si="13"/>
        <v>0.42825219769084405</v>
      </c>
      <c r="AD17" s="80">
        <v>14368902</v>
      </c>
      <c r="AE17" s="81">
        <v>7096837</v>
      </c>
      <c r="AF17" s="81">
        <f t="shared" si="14"/>
        <v>21465739</v>
      </c>
      <c r="AG17" s="40">
        <f t="shared" si="15"/>
        <v>0.5460254621801375</v>
      </c>
      <c r="AH17" s="40">
        <f t="shared" si="16"/>
        <v>0.24174765192104508</v>
      </c>
      <c r="AI17" s="12">
        <v>70968000</v>
      </c>
      <c r="AJ17" s="12">
        <v>84165647</v>
      </c>
      <c r="AK17" s="12">
        <v>38750335</v>
      </c>
      <c r="AL17" s="12"/>
    </row>
    <row r="18" spans="1:38" s="13" customFormat="1" ht="12.75">
      <c r="A18" s="29" t="s">
        <v>96</v>
      </c>
      <c r="B18" s="63" t="s">
        <v>501</v>
      </c>
      <c r="C18" s="39" t="s">
        <v>502</v>
      </c>
      <c r="D18" s="80">
        <v>54511963</v>
      </c>
      <c r="E18" s="81">
        <v>11805000</v>
      </c>
      <c r="F18" s="82">
        <f t="shared" si="0"/>
        <v>66316963</v>
      </c>
      <c r="G18" s="80">
        <v>54511963</v>
      </c>
      <c r="H18" s="81">
        <v>11805000</v>
      </c>
      <c r="I18" s="83">
        <f t="shared" si="1"/>
        <v>66316963</v>
      </c>
      <c r="J18" s="80">
        <v>7402666</v>
      </c>
      <c r="K18" s="81">
        <v>216492</v>
      </c>
      <c r="L18" s="81">
        <f t="shared" si="2"/>
        <v>7619158</v>
      </c>
      <c r="M18" s="40">
        <f t="shared" si="3"/>
        <v>0.11489003198171183</v>
      </c>
      <c r="N18" s="108">
        <v>9675165</v>
      </c>
      <c r="O18" s="109">
        <v>5555540</v>
      </c>
      <c r="P18" s="110">
        <f t="shared" si="4"/>
        <v>15230705</v>
      </c>
      <c r="Q18" s="40">
        <f t="shared" si="5"/>
        <v>0.22966529694672538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17077831</v>
      </c>
      <c r="AA18" s="81">
        <f t="shared" si="11"/>
        <v>5772032</v>
      </c>
      <c r="AB18" s="81">
        <f t="shared" si="12"/>
        <v>22849863</v>
      </c>
      <c r="AC18" s="40">
        <f t="shared" si="13"/>
        <v>0.3445553289284372</v>
      </c>
      <c r="AD18" s="80">
        <v>9669478</v>
      </c>
      <c r="AE18" s="81">
        <v>6097830</v>
      </c>
      <c r="AF18" s="81">
        <f t="shared" si="14"/>
        <v>15767308</v>
      </c>
      <c r="AG18" s="40">
        <f t="shared" si="15"/>
        <v>0.36375552894315505</v>
      </c>
      <c r="AH18" s="40">
        <f t="shared" si="16"/>
        <v>-0.03403263258382472</v>
      </c>
      <c r="AI18" s="12">
        <v>76823000</v>
      </c>
      <c r="AJ18" s="12">
        <v>76823000</v>
      </c>
      <c r="AK18" s="12">
        <v>27944791</v>
      </c>
      <c r="AL18" s="12"/>
    </row>
    <row r="19" spans="1:38" s="13" customFormat="1" ht="12.75">
      <c r="A19" s="29" t="s">
        <v>96</v>
      </c>
      <c r="B19" s="63" t="s">
        <v>503</v>
      </c>
      <c r="C19" s="39" t="s">
        <v>504</v>
      </c>
      <c r="D19" s="80">
        <v>50289190</v>
      </c>
      <c r="E19" s="81">
        <v>15803360</v>
      </c>
      <c r="F19" s="82">
        <f t="shared" si="0"/>
        <v>66092550</v>
      </c>
      <c r="G19" s="80">
        <v>50289190</v>
      </c>
      <c r="H19" s="81">
        <v>15803360</v>
      </c>
      <c r="I19" s="83">
        <f t="shared" si="1"/>
        <v>66092550</v>
      </c>
      <c r="J19" s="80">
        <v>6876515</v>
      </c>
      <c r="K19" s="81">
        <v>1262775</v>
      </c>
      <c r="L19" s="81">
        <f t="shared" si="2"/>
        <v>8139290</v>
      </c>
      <c r="M19" s="40">
        <f t="shared" si="3"/>
        <v>0.12314988603102771</v>
      </c>
      <c r="N19" s="108">
        <v>9220791</v>
      </c>
      <c r="O19" s="109">
        <v>1051428</v>
      </c>
      <c r="P19" s="110">
        <f t="shared" si="4"/>
        <v>10272219</v>
      </c>
      <c r="Q19" s="40">
        <f t="shared" si="5"/>
        <v>0.1554217381535438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16097306</v>
      </c>
      <c r="AA19" s="81">
        <f t="shared" si="11"/>
        <v>2314203</v>
      </c>
      <c r="AB19" s="81">
        <f t="shared" si="12"/>
        <v>18411509</v>
      </c>
      <c r="AC19" s="40">
        <f t="shared" si="13"/>
        <v>0.2785716241845715</v>
      </c>
      <c r="AD19" s="80">
        <v>7611850</v>
      </c>
      <c r="AE19" s="81">
        <v>585275</v>
      </c>
      <c r="AF19" s="81">
        <f t="shared" si="14"/>
        <v>8197125</v>
      </c>
      <c r="AG19" s="40">
        <f t="shared" si="15"/>
        <v>0.26473997180603687</v>
      </c>
      <c r="AH19" s="40">
        <f t="shared" si="16"/>
        <v>0.25314900041172983</v>
      </c>
      <c r="AI19" s="12">
        <v>55877210</v>
      </c>
      <c r="AJ19" s="12">
        <v>59306370</v>
      </c>
      <c r="AK19" s="12">
        <v>14792931</v>
      </c>
      <c r="AL19" s="12"/>
    </row>
    <row r="20" spans="1:38" s="13" customFormat="1" ht="12.75">
      <c r="A20" s="29" t="s">
        <v>115</v>
      </c>
      <c r="B20" s="63" t="s">
        <v>505</v>
      </c>
      <c r="C20" s="39" t="s">
        <v>506</v>
      </c>
      <c r="D20" s="80">
        <v>89963346</v>
      </c>
      <c r="E20" s="81">
        <v>3400000</v>
      </c>
      <c r="F20" s="82">
        <f t="shared" si="0"/>
        <v>93363346</v>
      </c>
      <c r="G20" s="80">
        <v>89963346</v>
      </c>
      <c r="H20" s="81">
        <v>3400000</v>
      </c>
      <c r="I20" s="83">
        <f t="shared" si="1"/>
        <v>93363346</v>
      </c>
      <c r="J20" s="80">
        <v>12124505</v>
      </c>
      <c r="K20" s="81">
        <v>102989</v>
      </c>
      <c r="L20" s="81">
        <f t="shared" si="2"/>
        <v>12227494</v>
      </c>
      <c r="M20" s="40">
        <f t="shared" si="3"/>
        <v>0.1309667500562801</v>
      </c>
      <c r="N20" s="108">
        <v>18917076</v>
      </c>
      <c r="O20" s="109">
        <v>105824</v>
      </c>
      <c r="P20" s="110">
        <f t="shared" si="4"/>
        <v>19022900</v>
      </c>
      <c r="Q20" s="40">
        <f t="shared" si="5"/>
        <v>0.2037512665837833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31041581</v>
      </c>
      <c r="AA20" s="81">
        <f t="shared" si="11"/>
        <v>208813</v>
      </c>
      <c r="AB20" s="81">
        <f t="shared" si="12"/>
        <v>31250394</v>
      </c>
      <c r="AC20" s="40">
        <f t="shared" si="13"/>
        <v>0.33471801664006345</v>
      </c>
      <c r="AD20" s="80">
        <v>19055303</v>
      </c>
      <c r="AE20" s="81">
        <v>362847</v>
      </c>
      <c r="AF20" s="81">
        <f t="shared" si="14"/>
        <v>19418150</v>
      </c>
      <c r="AG20" s="40">
        <f t="shared" si="15"/>
        <v>0.4376352266332932</v>
      </c>
      <c r="AH20" s="40">
        <f t="shared" si="16"/>
        <v>-0.02035466818414733</v>
      </c>
      <c r="AI20" s="12">
        <v>85304479</v>
      </c>
      <c r="AJ20" s="12">
        <v>93691136</v>
      </c>
      <c r="AK20" s="12">
        <v>37332245</v>
      </c>
      <c r="AL20" s="12"/>
    </row>
    <row r="21" spans="1:38" s="59" customFormat="1" ht="12.75">
      <c r="A21" s="64"/>
      <c r="B21" s="65" t="s">
        <v>507</v>
      </c>
      <c r="C21" s="32"/>
      <c r="D21" s="84">
        <f>SUM(D14:D20)</f>
        <v>575949217</v>
      </c>
      <c r="E21" s="85">
        <f>SUM(E14:E20)</f>
        <v>121578580</v>
      </c>
      <c r="F21" s="86">
        <f t="shared" si="0"/>
        <v>697527797</v>
      </c>
      <c r="G21" s="84">
        <f>SUM(G14:G20)</f>
        <v>575949217</v>
      </c>
      <c r="H21" s="85">
        <f>SUM(H14:H20)</f>
        <v>121578580</v>
      </c>
      <c r="I21" s="86">
        <f t="shared" si="1"/>
        <v>697527797</v>
      </c>
      <c r="J21" s="84">
        <f>SUM(J14:J20)</f>
        <v>107353094</v>
      </c>
      <c r="K21" s="85">
        <f>SUM(K14:K20)</f>
        <v>14606964</v>
      </c>
      <c r="L21" s="85">
        <f t="shared" si="2"/>
        <v>121960058</v>
      </c>
      <c r="M21" s="44">
        <f t="shared" si="3"/>
        <v>0.17484616172221162</v>
      </c>
      <c r="N21" s="114">
        <f>SUM(N14:N20)</f>
        <v>119459710</v>
      </c>
      <c r="O21" s="115">
        <f>SUM(O14:O20)</f>
        <v>34640498</v>
      </c>
      <c r="P21" s="116">
        <f t="shared" si="4"/>
        <v>154100208</v>
      </c>
      <c r="Q21" s="44">
        <f t="shared" si="5"/>
        <v>0.22092339353753382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4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226812804</v>
      </c>
      <c r="AA21" s="85">
        <f t="shared" si="11"/>
        <v>49247462</v>
      </c>
      <c r="AB21" s="85">
        <f t="shared" si="12"/>
        <v>276060266</v>
      </c>
      <c r="AC21" s="44">
        <f t="shared" si="13"/>
        <v>0.39576955525974544</v>
      </c>
      <c r="AD21" s="84">
        <f>SUM(AD14:AD20)</f>
        <v>108785562</v>
      </c>
      <c r="AE21" s="85">
        <f>SUM(AE14:AE20)</f>
        <v>22812484</v>
      </c>
      <c r="AF21" s="85">
        <f t="shared" si="14"/>
        <v>131598046</v>
      </c>
      <c r="AG21" s="44">
        <f t="shared" si="15"/>
        <v>0.365724712242788</v>
      </c>
      <c r="AH21" s="44">
        <f t="shared" si="16"/>
        <v>0.1709916118359387</v>
      </c>
      <c r="AI21" s="66">
        <f>SUM(AI14:AI20)</f>
        <v>662012426</v>
      </c>
      <c r="AJ21" s="66">
        <f>SUM(AJ14:AJ20)</f>
        <v>679530283</v>
      </c>
      <c r="AK21" s="66">
        <f>SUM(AK14:AK20)</f>
        <v>242114304</v>
      </c>
      <c r="AL21" s="66"/>
    </row>
    <row r="22" spans="1:38" s="13" customFormat="1" ht="12.75">
      <c r="A22" s="29" t="s">
        <v>96</v>
      </c>
      <c r="B22" s="63" t="s">
        <v>508</v>
      </c>
      <c r="C22" s="39" t="s">
        <v>509</v>
      </c>
      <c r="D22" s="80">
        <v>90183770</v>
      </c>
      <c r="E22" s="81">
        <v>10927000</v>
      </c>
      <c r="F22" s="82">
        <f t="shared" si="0"/>
        <v>101110770</v>
      </c>
      <c r="G22" s="80">
        <v>90183770</v>
      </c>
      <c r="H22" s="81">
        <v>10927000</v>
      </c>
      <c r="I22" s="83">
        <f t="shared" si="1"/>
        <v>101110770</v>
      </c>
      <c r="J22" s="80">
        <v>14706996</v>
      </c>
      <c r="K22" s="81">
        <v>136</v>
      </c>
      <c r="L22" s="81">
        <f t="shared" si="2"/>
        <v>14707132</v>
      </c>
      <c r="M22" s="40">
        <f t="shared" si="3"/>
        <v>0.14545564236134292</v>
      </c>
      <c r="N22" s="108">
        <v>16933011</v>
      </c>
      <c r="O22" s="109">
        <v>42000</v>
      </c>
      <c r="P22" s="110">
        <f t="shared" si="4"/>
        <v>16975011</v>
      </c>
      <c r="Q22" s="40">
        <f t="shared" si="5"/>
        <v>0.16788529055806814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31640007</v>
      </c>
      <c r="AA22" s="81">
        <f t="shared" si="11"/>
        <v>42136</v>
      </c>
      <c r="AB22" s="81">
        <f t="shared" si="12"/>
        <v>31682143</v>
      </c>
      <c r="AC22" s="40">
        <f t="shared" si="13"/>
        <v>0.31334093291941106</v>
      </c>
      <c r="AD22" s="80">
        <v>15008591</v>
      </c>
      <c r="AE22" s="81">
        <v>161851</v>
      </c>
      <c r="AF22" s="81">
        <f t="shared" si="14"/>
        <v>15170442</v>
      </c>
      <c r="AG22" s="40">
        <f t="shared" si="15"/>
        <v>0.352800762531747</v>
      </c>
      <c r="AH22" s="40">
        <f t="shared" si="16"/>
        <v>0.11895296129143773</v>
      </c>
      <c r="AI22" s="12">
        <v>86297784</v>
      </c>
      <c r="AJ22" s="12">
        <v>86297784</v>
      </c>
      <c r="AK22" s="12">
        <v>30445924</v>
      </c>
      <c r="AL22" s="12"/>
    </row>
    <row r="23" spans="1:38" s="13" customFormat="1" ht="12.75">
      <c r="A23" s="29" t="s">
        <v>96</v>
      </c>
      <c r="B23" s="63" t="s">
        <v>510</v>
      </c>
      <c r="C23" s="39" t="s">
        <v>511</v>
      </c>
      <c r="D23" s="80">
        <v>116698274</v>
      </c>
      <c r="E23" s="81">
        <v>71016939</v>
      </c>
      <c r="F23" s="82">
        <f t="shared" si="0"/>
        <v>187715213</v>
      </c>
      <c r="G23" s="80">
        <v>116698274</v>
      </c>
      <c r="H23" s="81">
        <v>71016939</v>
      </c>
      <c r="I23" s="83">
        <f t="shared" si="1"/>
        <v>187715213</v>
      </c>
      <c r="J23" s="80">
        <v>27397686</v>
      </c>
      <c r="K23" s="81">
        <v>8294662</v>
      </c>
      <c r="L23" s="81">
        <f t="shared" si="2"/>
        <v>35692348</v>
      </c>
      <c r="M23" s="40">
        <f t="shared" si="3"/>
        <v>0.19014094504956291</v>
      </c>
      <c r="N23" s="108">
        <v>26627105</v>
      </c>
      <c r="O23" s="109">
        <v>9701453</v>
      </c>
      <c r="P23" s="110">
        <f t="shared" si="4"/>
        <v>36328558</v>
      </c>
      <c r="Q23" s="40">
        <f t="shared" si="5"/>
        <v>0.19353017488252272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54024791</v>
      </c>
      <c r="AA23" s="81">
        <f t="shared" si="11"/>
        <v>17996115</v>
      </c>
      <c r="AB23" s="81">
        <f t="shared" si="12"/>
        <v>72020906</v>
      </c>
      <c r="AC23" s="40">
        <f t="shared" si="13"/>
        <v>0.38367111993208564</v>
      </c>
      <c r="AD23" s="80">
        <v>17411823</v>
      </c>
      <c r="AE23" s="81">
        <v>8979984</v>
      </c>
      <c r="AF23" s="81">
        <f t="shared" si="14"/>
        <v>26391807</v>
      </c>
      <c r="AG23" s="40">
        <f t="shared" si="15"/>
        <v>0.35962673874965967</v>
      </c>
      <c r="AH23" s="40">
        <f t="shared" si="16"/>
        <v>0.3765089294567818</v>
      </c>
      <c r="AI23" s="12">
        <v>141386656</v>
      </c>
      <c r="AJ23" s="12">
        <v>169000508</v>
      </c>
      <c r="AK23" s="12">
        <v>50846422</v>
      </c>
      <c r="AL23" s="12"/>
    </row>
    <row r="24" spans="1:38" s="13" customFormat="1" ht="12.75">
      <c r="A24" s="29" t="s">
        <v>96</v>
      </c>
      <c r="B24" s="63" t="s">
        <v>512</v>
      </c>
      <c r="C24" s="39" t="s">
        <v>513</v>
      </c>
      <c r="D24" s="80">
        <v>186008600</v>
      </c>
      <c r="E24" s="81">
        <v>44038631</v>
      </c>
      <c r="F24" s="82">
        <f t="shared" si="0"/>
        <v>230047231</v>
      </c>
      <c r="G24" s="80">
        <v>186008600</v>
      </c>
      <c r="H24" s="81">
        <v>44038631</v>
      </c>
      <c r="I24" s="83">
        <f t="shared" si="1"/>
        <v>230047231</v>
      </c>
      <c r="J24" s="80">
        <v>42138929</v>
      </c>
      <c r="K24" s="81">
        <v>2039798</v>
      </c>
      <c r="L24" s="81">
        <f t="shared" si="2"/>
        <v>44178727</v>
      </c>
      <c r="M24" s="40">
        <f t="shared" si="3"/>
        <v>0.19204198549992546</v>
      </c>
      <c r="N24" s="108">
        <v>36646557</v>
      </c>
      <c r="O24" s="109">
        <v>2181621</v>
      </c>
      <c r="P24" s="110">
        <f t="shared" si="4"/>
        <v>38828178</v>
      </c>
      <c r="Q24" s="40">
        <f t="shared" si="5"/>
        <v>0.1687835051576865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78785486</v>
      </c>
      <c r="AA24" s="81">
        <f t="shared" si="11"/>
        <v>4221419</v>
      </c>
      <c r="AB24" s="81">
        <f t="shared" si="12"/>
        <v>83006905</v>
      </c>
      <c r="AC24" s="40">
        <f t="shared" si="13"/>
        <v>0.36082549065761194</v>
      </c>
      <c r="AD24" s="80">
        <v>33619251</v>
      </c>
      <c r="AE24" s="81">
        <v>3182085</v>
      </c>
      <c r="AF24" s="81">
        <f t="shared" si="14"/>
        <v>36801336</v>
      </c>
      <c r="AG24" s="40">
        <f t="shared" si="15"/>
        <v>0.4057260008982267</v>
      </c>
      <c r="AH24" s="40">
        <f t="shared" si="16"/>
        <v>0.05507522879060689</v>
      </c>
      <c r="AI24" s="12">
        <v>191699935</v>
      </c>
      <c r="AJ24" s="12">
        <v>188054717</v>
      </c>
      <c r="AK24" s="12">
        <v>77777648</v>
      </c>
      <c r="AL24" s="12"/>
    </row>
    <row r="25" spans="1:38" s="13" customFormat="1" ht="12.75">
      <c r="A25" s="29" t="s">
        <v>96</v>
      </c>
      <c r="B25" s="63" t="s">
        <v>514</v>
      </c>
      <c r="C25" s="39" t="s">
        <v>515</v>
      </c>
      <c r="D25" s="80">
        <v>44985632</v>
      </c>
      <c r="E25" s="81">
        <v>9089000</v>
      </c>
      <c r="F25" s="82">
        <f t="shared" si="0"/>
        <v>54074632</v>
      </c>
      <c r="G25" s="80">
        <v>44985632</v>
      </c>
      <c r="H25" s="81">
        <v>9089000</v>
      </c>
      <c r="I25" s="83">
        <f t="shared" si="1"/>
        <v>54074632</v>
      </c>
      <c r="J25" s="80">
        <v>12236256</v>
      </c>
      <c r="K25" s="81">
        <v>39670</v>
      </c>
      <c r="L25" s="81">
        <f t="shared" si="2"/>
        <v>12275926</v>
      </c>
      <c r="M25" s="40">
        <f t="shared" si="3"/>
        <v>0.22701820698474656</v>
      </c>
      <c r="N25" s="108">
        <v>9177139</v>
      </c>
      <c r="O25" s="109">
        <v>408295</v>
      </c>
      <c r="P25" s="110">
        <f t="shared" si="4"/>
        <v>9585434</v>
      </c>
      <c r="Q25" s="40">
        <f t="shared" si="5"/>
        <v>0.1772630463763489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21413395</v>
      </c>
      <c r="AA25" s="81">
        <f t="shared" si="11"/>
        <v>447965</v>
      </c>
      <c r="AB25" s="81">
        <f t="shared" si="12"/>
        <v>21861360</v>
      </c>
      <c r="AC25" s="40">
        <f t="shared" si="13"/>
        <v>0.40428125336109544</v>
      </c>
      <c r="AD25" s="80">
        <v>8501325</v>
      </c>
      <c r="AE25" s="81">
        <v>0</v>
      </c>
      <c r="AF25" s="81">
        <f t="shared" si="14"/>
        <v>8501325</v>
      </c>
      <c r="AG25" s="40">
        <f t="shared" si="15"/>
        <v>0.3966986115688283</v>
      </c>
      <c r="AH25" s="40">
        <f t="shared" si="16"/>
        <v>0.12752235680908575</v>
      </c>
      <c r="AI25" s="12">
        <v>50577084</v>
      </c>
      <c r="AJ25" s="12">
        <v>63477084</v>
      </c>
      <c r="AK25" s="12">
        <v>20063859</v>
      </c>
      <c r="AL25" s="12"/>
    </row>
    <row r="26" spans="1:38" s="13" customFormat="1" ht="12.75">
      <c r="A26" s="29" t="s">
        <v>96</v>
      </c>
      <c r="B26" s="63" t="s">
        <v>516</v>
      </c>
      <c r="C26" s="39" t="s">
        <v>517</v>
      </c>
      <c r="D26" s="80">
        <v>60024600</v>
      </c>
      <c r="E26" s="81">
        <v>12639000</v>
      </c>
      <c r="F26" s="82">
        <f t="shared" si="0"/>
        <v>72663600</v>
      </c>
      <c r="G26" s="80">
        <v>60024600</v>
      </c>
      <c r="H26" s="81">
        <v>12639000</v>
      </c>
      <c r="I26" s="83">
        <f t="shared" si="1"/>
        <v>72663600</v>
      </c>
      <c r="J26" s="80">
        <v>15199585</v>
      </c>
      <c r="K26" s="81">
        <v>4542129</v>
      </c>
      <c r="L26" s="81">
        <f t="shared" si="2"/>
        <v>19741714</v>
      </c>
      <c r="M26" s="40">
        <f t="shared" si="3"/>
        <v>0.271686428968562</v>
      </c>
      <c r="N26" s="108">
        <v>9522900</v>
      </c>
      <c r="O26" s="109">
        <v>2180980</v>
      </c>
      <c r="P26" s="110">
        <f t="shared" si="4"/>
        <v>11703880</v>
      </c>
      <c r="Q26" s="40">
        <f t="shared" si="5"/>
        <v>0.1610693662301345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24722485</v>
      </c>
      <c r="AA26" s="81">
        <f t="shared" si="11"/>
        <v>6723109</v>
      </c>
      <c r="AB26" s="81">
        <f t="shared" si="12"/>
        <v>31445594</v>
      </c>
      <c r="AC26" s="40">
        <f t="shared" si="13"/>
        <v>0.43275579519869645</v>
      </c>
      <c r="AD26" s="80">
        <v>3019979</v>
      </c>
      <c r="AE26" s="81">
        <v>0</v>
      </c>
      <c r="AF26" s="81">
        <f t="shared" si="14"/>
        <v>3019979</v>
      </c>
      <c r="AG26" s="40">
        <f t="shared" si="15"/>
        <v>0.1582449238623081</v>
      </c>
      <c r="AH26" s="40">
        <f t="shared" si="16"/>
        <v>2.8754839023715064</v>
      </c>
      <c r="AI26" s="12">
        <v>59449136</v>
      </c>
      <c r="AJ26" s="12">
        <v>59449136</v>
      </c>
      <c r="AK26" s="12">
        <v>9407524</v>
      </c>
      <c r="AL26" s="12"/>
    </row>
    <row r="27" spans="1:38" s="13" customFormat="1" ht="12.75">
      <c r="A27" s="29" t="s">
        <v>96</v>
      </c>
      <c r="B27" s="63" t="s">
        <v>518</v>
      </c>
      <c r="C27" s="39" t="s">
        <v>519</v>
      </c>
      <c r="D27" s="80">
        <v>56710801</v>
      </c>
      <c r="E27" s="81">
        <v>31372900</v>
      </c>
      <c r="F27" s="82">
        <f t="shared" si="0"/>
        <v>88083701</v>
      </c>
      <c r="G27" s="80">
        <v>56710801</v>
      </c>
      <c r="H27" s="81">
        <v>31372900</v>
      </c>
      <c r="I27" s="83">
        <f t="shared" si="1"/>
        <v>88083701</v>
      </c>
      <c r="J27" s="80">
        <v>7952610</v>
      </c>
      <c r="K27" s="81">
        <v>2207817</v>
      </c>
      <c r="L27" s="81">
        <f t="shared" si="2"/>
        <v>10160427</v>
      </c>
      <c r="M27" s="40">
        <f t="shared" si="3"/>
        <v>0.11534968313831409</v>
      </c>
      <c r="N27" s="108">
        <v>9645667</v>
      </c>
      <c r="O27" s="109">
        <v>1798951</v>
      </c>
      <c r="P27" s="110">
        <f t="shared" si="4"/>
        <v>11444618</v>
      </c>
      <c r="Q27" s="40">
        <f t="shared" si="5"/>
        <v>0.12992889569887622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17598277</v>
      </c>
      <c r="AA27" s="81">
        <f t="shared" si="11"/>
        <v>4006768</v>
      </c>
      <c r="AB27" s="81">
        <f t="shared" si="12"/>
        <v>21605045</v>
      </c>
      <c r="AC27" s="40">
        <f t="shared" si="13"/>
        <v>0.24527857883719031</v>
      </c>
      <c r="AD27" s="80">
        <v>7686569</v>
      </c>
      <c r="AE27" s="81">
        <v>12787985</v>
      </c>
      <c r="AF27" s="81">
        <f t="shared" si="14"/>
        <v>20474554</v>
      </c>
      <c r="AG27" s="40">
        <f t="shared" si="15"/>
        <v>0.3153246627398081</v>
      </c>
      <c r="AH27" s="40">
        <f t="shared" si="16"/>
        <v>-0.44103212211606657</v>
      </c>
      <c r="AI27" s="12">
        <v>108479079</v>
      </c>
      <c r="AJ27" s="12">
        <v>88240887</v>
      </c>
      <c r="AK27" s="12">
        <v>34206129</v>
      </c>
      <c r="AL27" s="12"/>
    </row>
    <row r="28" spans="1:38" s="13" customFormat="1" ht="12.75">
      <c r="A28" s="29" t="s">
        <v>96</v>
      </c>
      <c r="B28" s="63" t="s">
        <v>520</v>
      </c>
      <c r="C28" s="39" t="s">
        <v>521</v>
      </c>
      <c r="D28" s="80">
        <v>96307000</v>
      </c>
      <c r="E28" s="81">
        <v>23035000</v>
      </c>
      <c r="F28" s="82">
        <f t="shared" si="0"/>
        <v>119342000</v>
      </c>
      <c r="G28" s="80">
        <v>96307000</v>
      </c>
      <c r="H28" s="81">
        <v>23035000</v>
      </c>
      <c r="I28" s="83">
        <f t="shared" si="1"/>
        <v>119342000</v>
      </c>
      <c r="J28" s="80">
        <v>16185215</v>
      </c>
      <c r="K28" s="81">
        <v>1543516</v>
      </c>
      <c r="L28" s="81">
        <f t="shared" si="2"/>
        <v>17728731</v>
      </c>
      <c r="M28" s="40">
        <f t="shared" si="3"/>
        <v>0.1485539960784971</v>
      </c>
      <c r="N28" s="108">
        <v>10771470</v>
      </c>
      <c r="O28" s="109">
        <v>4557325</v>
      </c>
      <c r="P28" s="110">
        <f t="shared" si="4"/>
        <v>15328795</v>
      </c>
      <c r="Q28" s="40">
        <f t="shared" si="5"/>
        <v>0.12844426103132175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26956685</v>
      </c>
      <c r="AA28" s="81">
        <f t="shared" si="11"/>
        <v>6100841</v>
      </c>
      <c r="AB28" s="81">
        <f t="shared" si="12"/>
        <v>33057526</v>
      </c>
      <c r="AC28" s="40">
        <f t="shared" si="13"/>
        <v>0.27699825710981885</v>
      </c>
      <c r="AD28" s="80">
        <v>15259129</v>
      </c>
      <c r="AE28" s="81">
        <v>669719</v>
      </c>
      <c r="AF28" s="81">
        <f t="shared" si="14"/>
        <v>15928848</v>
      </c>
      <c r="AG28" s="40">
        <f t="shared" si="15"/>
        <v>0.35504847841988696</v>
      </c>
      <c r="AH28" s="40">
        <f t="shared" si="16"/>
        <v>-0.03767083470191945</v>
      </c>
      <c r="AI28" s="12">
        <v>99654135</v>
      </c>
      <c r="AJ28" s="12">
        <v>99654135</v>
      </c>
      <c r="AK28" s="12">
        <v>35382049</v>
      </c>
      <c r="AL28" s="12"/>
    </row>
    <row r="29" spans="1:38" s="13" customFormat="1" ht="12.75">
      <c r="A29" s="29" t="s">
        <v>96</v>
      </c>
      <c r="B29" s="63" t="s">
        <v>522</v>
      </c>
      <c r="C29" s="39" t="s">
        <v>523</v>
      </c>
      <c r="D29" s="80">
        <v>129327000</v>
      </c>
      <c r="E29" s="81">
        <v>26515000</v>
      </c>
      <c r="F29" s="82">
        <f t="shared" si="0"/>
        <v>155842000</v>
      </c>
      <c r="G29" s="80">
        <v>129327000</v>
      </c>
      <c r="H29" s="81">
        <v>26515000</v>
      </c>
      <c r="I29" s="83">
        <f t="shared" si="1"/>
        <v>155842000</v>
      </c>
      <c r="J29" s="80">
        <v>32957359</v>
      </c>
      <c r="K29" s="81">
        <v>5423135</v>
      </c>
      <c r="L29" s="81">
        <f t="shared" si="2"/>
        <v>38380494</v>
      </c>
      <c r="M29" s="40">
        <f t="shared" si="3"/>
        <v>0.246278243349033</v>
      </c>
      <c r="N29" s="108">
        <v>26764989</v>
      </c>
      <c r="O29" s="109">
        <v>4377813</v>
      </c>
      <c r="P29" s="110">
        <f t="shared" si="4"/>
        <v>31142802</v>
      </c>
      <c r="Q29" s="40">
        <f t="shared" si="5"/>
        <v>0.1998357438944572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59722348</v>
      </c>
      <c r="AA29" s="81">
        <f t="shared" si="11"/>
        <v>9800948</v>
      </c>
      <c r="AB29" s="81">
        <f t="shared" si="12"/>
        <v>69523296</v>
      </c>
      <c r="AC29" s="40">
        <f t="shared" si="13"/>
        <v>0.4461139872434902</v>
      </c>
      <c r="AD29" s="80">
        <v>21446646</v>
      </c>
      <c r="AE29" s="81">
        <v>0</v>
      </c>
      <c r="AF29" s="81">
        <f t="shared" si="14"/>
        <v>21446646</v>
      </c>
      <c r="AG29" s="40">
        <f t="shared" si="15"/>
        <v>1.6091804341227678</v>
      </c>
      <c r="AH29" s="40">
        <f t="shared" si="16"/>
        <v>0.45210593768368246</v>
      </c>
      <c r="AI29" s="12">
        <v>27302369</v>
      </c>
      <c r="AJ29" s="12">
        <v>27302369</v>
      </c>
      <c r="AK29" s="12">
        <v>43934438</v>
      </c>
      <c r="AL29" s="12"/>
    </row>
    <row r="30" spans="1:38" s="13" customFormat="1" ht="12.75">
      <c r="A30" s="29" t="s">
        <v>115</v>
      </c>
      <c r="B30" s="63" t="s">
        <v>524</v>
      </c>
      <c r="C30" s="39" t="s">
        <v>525</v>
      </c>
      <c r="D30" s="80">
        <v>39284351</v>
      </c>
      <c r="E30" s="81">
        <v>350000</v>
      </c>
      <c r="F30" s="82">
        <f t="shared" si="0"/>
        <v>39634351</v>
      </c>
      <c r="G30" s="80">
        <v>39284351</v>
      </c>
      <c r="H30" s="81">
        <v>350000</v>
      </c>
      <c r="I30" s="83">
        <f t="shared" si="1"/>
        <v>39634351</v>
      </c>
      <c r="J30" s="80">
        <v>9964367</v>
      </c>
      <c r="K30" s="81">
        <v>412</v>
      </c>
      <c r="L30" s="81">
        <f t="shared" si="2"/>
        <v>9964779</v>
      </c>
      <c r="M30" s="40">
        <f t="shared" si="3"/>
        <v>0.25141774114075943</v>
      </c>
      <c r="N30" s="108">
        <v>10383301</v>
      </c>
      <c r="O30" s="109">
        <v>8698</v>
      </c>
      <c r="P30" s="110">
        <f t="shared" si="4"/>
        <v>10391999</v>
      </c>
      <c r="Q30" s="40">
        <f t="shared" si="5"/>
        <v>0.26219677471191594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20347668</v>
      </c>
      <c r="AA30" s="81">
        <f t="shared" si="11"/>
        <v>9110</v>
      </c>
      <c r="AB30" s="81">
        <f t="shared" si="12"/>
        <v>20356778</v>
      </c>
      <c r="AC30" s="40">
        <f t="shared" si="13"/>
        <v>0.5136145158526754</v>
      </c>
      <c r="AD30" s="80">
        <v>8404701</v>
      </c>
      <c r="AE30" s="81">
        <v>750</v>
      </c>
      <c r="AF30" s="81">
        <f t="shared" si="14"/>
        <v>8405451</v>
      </c>
      <c r="AG30" s="40">
        <f t="shared" si="15"/>
        <v>0.35631719195244405</v>
      </c>
      <c r="AH30" s="40">
        <f t="shared" si="16"/>
        <v>0.23634044145876287</v>
      </c>
      <c r="AI30" s="12">
        <v>54204780</v>
      </c>
      <c r="AJ30" s="12">
        <v>54204780</v>
      </c>
      <c r="AK30" s="12">
        <v>19314095</v>
      </c>
      <c r="AL30" s="12"/>
    </row>
    <row r="31" spans="1:38" s="59" customFormat="1" ht="12.75">
      <c r="A31" s="64"/>
      <c r="B31" s="65" t="s">
        <v>526</v>
      </c>
      <c r="C31" s="32"/>
      <c r="D31" s="84">
        <f>SUM(D22:D30)</f>
        <v>819530028</v>
      </c>
      <c r="E31" s="85">
        <f>SUM(E22:E30)</f>
        <v>228983470</v>
      </c>
      <c r="F31" s="86">
        <f t="shared" si="0"/>
        <v>1048513498</v>
      </c>
      <c r="G31" s="84">
        <f>SUM(G22:G30)</f>
        <v>819530028</v>
      </c>
      <c r="H31" s="85">
        <f>SUM(H22:H30)</f>
        <v>228983470</v>
      </c>
      <c r="I31" s="86">
        <f t="shared" si="1"/>
        <v>1048513498</v>
      </c>
      <c r="J31" s="84">
        <f>SUM(J22:J30)</f>
        <v>178739003</v>
      </c>
      <c r="K31" s="85">
        <f>SUM(K22:K30)</f>
        <v>24091275</v>
      </c>
      <c r="L31" s="85">
        <f t="shared" si="2"/>
        <v>202830278</v>
      </c>
      <c r="M31" s="44">
        <f t="shared" si="3"/>
        <v>0.19344555734083643</v>
      </c>
      <c r="N31" s="114">
        <f>SUM(N22:N30)</f>
        <v>156472139</v>
      </c>
      <c r="O31" s="115">
        <f>SUM(O22:O30)</f>
        <v>25257136</v>
      </c>
      <c r="P31" s="116">
        <f t="shared" si="4"/>
        <v>181729275</v>
      </c>
      <c r="Q31" s="44">
        <f t="shared" si="5"/>
        <v>0.173320873166289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4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335211142</v>
      </c>
      <c r="AA31" s="85">
        <f t="shared" si="11"/>
        <v>49348411</v>
      </c>
      <c r="AB31" s="85">
        <f t="shared" si="12"/>
        <v>384559553</v>
      </c>
      <c r="AC31" s="44">
        <f t="shared" si="13"/>
        <v>0.36676643050712543</v>
      </c>
      <c r="AD31" s="84">
        <f>SUM(AD22:AD30)</f>
        <v>130358014</v>
      </c>
      <c r="AE31" s="85">
        <f>SUM(AE22:AE30)</f>
        <v>25782374</v>
      </c>
      <c r="AF31" s="85">
        <f t="shared" si="14"/>
        <v>156140388</v>
      </c>
      <c r="AG31" s="44">
        <f t="shared" si="15"/>
        <v>0.392378624139281</v>
      </c>
      <c r="AH31" s="44">
        <f t="shared" si="16"/>
        <v>0.16388384406986356</v>
      </c>
      <c r="AI31" s="66">
        <f>SUM(AI22:AI30)</f>
        <v>819050958</v>
      </c>
      <c r="AJ31" s="66">
        <f>SUM(AJ22:AJ30)</f>
        <v>835681400</v>
      </c>
      <c r="AK31" s="66">
        <f>SUM(AK22:AK30)</f>
        <v>321378088</v>
      </c>
      <c r="AL31" s="66"/>
    </row>
    <row r="32" spans="1:38" s="13" customFormat="1" ht="12.75">
      <c r="A32" s="29" t="s">
        <v>96</v>
      </c>
      <c r="B32" s="63" t="s">
        <v>527</v>
      </c>
      <c r="C32" s="39" t="s">
        <v>528</v>
      </c>
      <c r="D32" s="80">
        <v>20364950</v>
      </c>
      <c r="E32" s="81">
        <v>13116000</v>
      </c>
      <c r="F32" s="82">
        <f t="shared" si="0"/>
        <v>33480950</v>
      </c>
      <c r="G32" s="80">
        <v>20364950</v>
      </c>
      <c r="H32" s="81">
        <v>13116000</v>
      </c>
      <c r="I32" s="83">
        <f t="shared" si="1"/>
        <v>33480950</v>
      </c>
      <c r="J32" s="80">
        <v>2997526</v>
      </c>
      <c r="K32" s="81">
        <v>0</v>
      </c>
      <c r="L32" s="81">
        <f t="shared" si="2"/>
        <v>2997526</v>
      </c>
      <c r="M32" s="40">
        <f t="shared" si="3"/>
        <v>0.08952929949717675</v>
      </c>
      <c r="N32" s="108">
        <v>3882477</v>
      </c>
      <c r="O32" s="109">
        <v>270477</v>
      </c>
      <c r="P32" s="110">
        <f t="shared" si="4"/>
        <v>4152954</v>
      </c>
      <c r="Q32" s="40">
        <f t="shared" si="5"/>
        <v>0.12403931190721888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6880003</v>
      </c>
      <c r="AA32" s="81">
        <f t="shared" si="11"/>
        <v>270477</v>
      </c>
      <c r="AB32" s="81">
        <f t="shared" si="12"/>
        <v>7150480</v>
      </c>
      <c r="AC32" s="40">
        <f t="shared" si="13"/>
        <v>0.21356861140439565</v>
      </c>
      <c r="AD32" s="80">
        <v>5547280</v>
      </c>
      <c r="AE32" s="81">
        <v>750026</v>
      </c>
      <c r="AF32" s="81">
        <f t="shared" si="14"/>
        <v>6297306</v>
      </c>
      <c r="AG32" s="40">
        <f t="shared" si="15"/>
        <v>0.4174577172017945</v>
      </c>
      <c r="AH32" s="40">
        <f t="shared" si="16"/>
        <v>-0.3405189457205986</v>
      </c>
      <c r="AI32" s="12">
        <v>31539599</v>
      </c>
      <c r="AJ32" s="12">
        <v>38206477</v>
      </c>
      <c r="AK32" s="12">
        <v>13166449</v>
      </c>
      <c r="AL32" s="12"/>
    </row>
    <row r="33" spans="1:38" s="13" customFormat="1" ht="12.75">
      <c r="A33" s="29" t="s">
        <v>96</v>
      </c>
      <c r="B33" s="63" t="s">
        <v>529</v>
      </c>
      <c r="C33" s="39" t="s">
        <v>530</v>
      </c>
      <c r="D33" s="80">
        <v>152666678</v>
      </c>
      <c r="E33" s="81">
        <v>33953500</v>
      </c>
      <c r="F33" s="82">
        <f t="shared" si="0"/>
        <v>186620178</v>
      </c>
      <c r="G33" s="80">
        <v>152666678</v>
      </c>
      <c r="H33" s="81">
        <v>33953500</v>
      </c>
      <c r="I33" s="83">
        <f t="shared" si="1"/>
        <v>186620178</v>
      </c>
      <c r="J33" s="80">
        <v>36302396</v>
      </c>
      <c r="K33" s="81">
        <v>1732639</v>
      </c>
      <c r="L33" s="81">
        <f t="shared" si="2"/>
        <v>38035035</v>
      </c>
      <c r="M33" s="40">
        <f t="shared" si="3"/>
        <v>0.20380987419270385</v>
      </c>
      <c r="N33" s="108">
        <v>41210253</v>
      </c>
      <c r="O33" s="109">
        <v>6244731</v>
      </c>
      <c r="P33" s="110">
        <f t="shared" si="4"/>
        <v>47454984</v>
      </c>
      <c r="Q33" s="40">
        <f t="shared" si="5"/>
        <v>0.2542864577055542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77512649</v>
      </c>
      <c r="AA33" s="81">
        <f t="shared" si="11"/>
        <v>7977370</v>
      </c>
      <c r="AB33" s="81">
        <f t="shared" si="12"/>
        <v>85490019</v>
      </c>
      <c r="AC33" s="40">
        <f t="shared" si="13"/>
        <v>0.4580963318982581</v>
      </c>
      <c r="AD33" s="80">
        <v>31466706</v>
      </c>
      <c r="AE33" s="81">
        <v>6905216</v>
      </c>
      <c r="AF33" s="81">
        <f t="shared" si="14"/>
        <v>38371922</v>
      </c>
      <c r="AG33" s="40">
        <f t="shared" si="15"/>
        <v>0.42917573596608755</v>
      </c>
      <c r="AH33" s="40">
        <f t="shared" si="16"/>
        <v>0.23671115562050815</v>
      </c>
      <c r="AI33" s="12">
        <v>173931112</v>
      </c>
      <c r="AJ33" s="12">
        <v>181297095</v>
      </c>
      <c r="AK33" s="12">
        <v>74647013</v>
      </c>
      <c r="AL33" s="12"/>
    </row>
    <row r="34" spans="1:38" s="13" customFormat="1" ht="12.75">
      <c r="A34" s="29" t="s">
        <v>96</v>
      </c>
      <c r="B34" s="63" t="s">
        <v>531</v>
      </c>
      <c r="C34" s="39" t="s">
        <v>532</v>
      </c>
      <c r="D34" s="80">
        <v>585008343</v>
      </c>
      <c r="E34" s="81">
        <v>65814924</v>
      </c>
      <c r="F34" s="82">
        <f t="shared" si="0"/>
        <v>650823267</v>
      </c>
      <c r="G34" s="80">
        <v>585008343</v>
      </c>
      <c r="H34" s="81">
        <v>65814924</v>
      </c>
      <c r="I34" s="83">
        <f t="shared" si="1"/>
        <v>650823267</v>
      </c>
      <c r="J34" s="80">
        <v>96702323</v>
      </c>
      <c r="K34" s="81">
        <v>19204824</v>
      </c>
      <c r="L34" s="81">
        <f t="shared" si="2"/>
        <v>115907147</v>
      </c>
      <c r="M34" s="40">
        <f t="shared" si="3"/>
        <v>0.17809312124669324</v>
      </c>
      <c r="N34" s="108">
        <v>114270431</v>
      </c>
      <c r="O34" s="109">
        <v>32202936</v>
      </c>
      <c r="P34" s="110">
        <f t="shared" si="4"/>
        <v>146473367</v>
      </c>
      <c r="Q34" s="40">
        <f t="shared" si="5"/>
        <v>0.22505859029160985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210972754</v>
      </c>
      <c r="AA34" s="81">
        <f t="shared" si="11"/>
        <v>51407760</v>
      </c>
      <c r="AB34" s="81">
        <f t="shared" si="12"/>
        <v>262380514</v>
      </c>
      <c r="AC34" s="40">
        <f t="shared" si="13"/>
        <v>0.4031517115383031</v>
      </c>
      <c r="AD34" s="80">
        <v>109472835</v>
      </c>
      <c r="AE34" s="81">
        <v>18430963</v>
      </c>
      <c r="AF34" s="81">
        <f t="shared" si="14"/>
        <v>127903798</v>
      </c>
      <c r="AG34" s="40">
        <f t="shared" si="15"/>
        <v>0.48891606853697755</v>
      </c>
      <c r="AH34" s="40">
        <f t="shared" si="16"/>
        <v>0.14518387483693007</v>
      </c>
      <c r="AI34" s="12">
        <v>499724400</v>
      </c>
      <c r="AJ34" s="12">
        <v>694922923</v>
      </c>
      <c r="AK34" s="12">
        <v>244323289</v>
      </c>
      <c r="AL34" s="12"/>
    </row>
    <row r="35" spans="1:38" s="13" customFormat="1" ht="12.75">
      <c r="A35" s="29" t="s">
        <v>96</v>
      </c>
      <c r="B35" s="63" t="s">
        <v>533</v>
      </c>
      <c r="C35" s="39" t="s">
        <v>534</v>
      </c>
      <c r="D35" s="80">
        <v>45569469</v>
      </c>
      <c r="E35" s="81">
        <v>14533000</v>
      </c>
      <c r="F35" s="82">
        <f t="shared" si="0"/>
        <v>60102469</v>
      </c>
      <c r="G35" s="80">
        <v>45569469</v>
      </c>
      <c r="H35" s="81">
        <v>14533000</v>
      </c>
      <c r="I35" s="83">
        <f t="shared" si="1"/>
        <v>60102469</v>
      </c>
      <c r="J35" s="80">
        <v>8652301</v>
      </c>
      <c r="K35" s="81">
        <v>7795902</v>
      </c>
      <c r="L35" s="81">
        <f t="shared" si="2"/>
        <v>16448203</v>
      </c>
      <c r="M35" s="40">
        <f t="shared" si="3"/>
        <v>0.2736693396073296</v>
      </c>
      <c r="N35" s="108">
        <v>5805069</v>
      </c>
      <c r="O35" s="109">
        <v>4996474</v>
      </c>
      <c r="P35" s="110">
        <f t="shared" si="4"/>
        <v>10801543</v>
      </c>
      <c r="Q35" s="40">
        <f t="shared" si="5"/>
        <v>0.17971878992192483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14457370</v>
      </c>
      <c r="AA35" s="81">
        <f t="shared" si="11"/>
        <v>12792376</v>
      </c>
      <c r="AB35" s="81">
        <f t="shared" si="12"/>
        <v>27249746</v>
      </c>
      <c r="AC35" s="40">
        <f t="shared" si="13"/>
        <v>0.45338812952925445</v>
      </c>
      <c r="AD35" s="80">
        <v>5531127</v>
      </c>
      <c r="AE35" s="81">
        <v>2837571</v>
      </c>
      <c r="AF35" s="81">
        <f t="shared" si="14"/>
        <v>8368698</v>
      </c>
      <c r="AG35" s="40">
        <f t="shared" si="15"/>
        <v>0.41329616609005343</v>
      </c>
      <c r="AH35" s="40">
        <f t="shared" si="16"/>
        <v>0.2907077062644632</v>
      </c>
      <c r="AI35" s="12">
        <v>49061481</v>
      </c>
      <c r="AJ35" s="12">
        <v>49061481</v>
      </c>
      <c r="AK35" s="12">
        <v>20276922</v>
      </c>
      <c r="AL35" s="12"/>
    </row>
    <row r="36" spans="1:38" s="13" customFormat="1" ht="12.75">
      <c r="A36" s="29" t="s">
        <v>96</v>
      </c>
      <c r="B36" s="63" t="s">
        <v>535</v>
      </c>
      <c r="C36" s="39" t="s">
        <v>536</v>
      </c>
      <c r="D36" s="80">
        <v>168258000</v>
      </c>
      <c r="E36" s="81">
        <v>34700100</v>
      </c>
      <c r="F36" s="82">
        <f t="shared" si="0"/>
        <v>202958100</v>
      </c>
      <c r="G36" s="80">
        <v>168258000</v>
      </c>
      <c r="H36" s="81">
        <v>34700100</v>
      </c>
      <c r="I36" s="83">
        <f t="shared" si="1"/>
        <v>202958100</v>
      </c>
      <c r="J36" s="80">
        <v>26503576</v>
      </c>
      <c r="K36" s="81">
        <v>2540724</v>
      </c>
      <c r="L36" s="81">
        <f t="shared" si="2"/>
        <v>29044300</v>
      </c>
      <c r="M36" s="40">
        <f t="shared" si="3"/>
        <v>0.14310490687486727</v>
      </c>
      <c r="N36" s="108">
        <v>7650041</v>
      </c>
      <c r="O36" s="109">
        <v>4846839</v>
      </c>
      <c r="P36" s="110">
        <f t="shared" si="4"/>
        <v>12496880</v>
      </c>
      <c r="Q36" s="40">
        <f t="shared" si="5"/>
        <v>0.06157369427482815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34153617</v>
      </c>
      <c r="AA36" s="81">
        <f t="shared" si="11"/>
        <v>7387563</v>
      </c>
      <c r="AB36" s="81">
        <f t="shared" si="12"/>
        <v>41541180</v>
      </c>
      <c r="AC36" s="40">
        <f t="shared" si="13"/>
        <v>0.20467860114969544</v>
      </c>
      <c r="AD36" s="80">
        <v>34229170</v>
      </c>
      <c r="AE36" s="81">
        <v>1581211</v>
      </c>
      <c r="AF36" s="81">
        <f t="shared" si="14"/>
        <v>35810381</v>
      </c>
      <c r="AG36" s="40">
        <f t="shared" si="15"/>
        <v>0.3646137794073258</v>
      </c>
      <c r="AH36" s="40">
        <f t="shared" si="16"/>
        <v>-0.6510263322805753</v>
      </c>
      <c r="AI36" s="12">
        <v>214216180</v>
      </c>
      <c r="AJ36" s="12">
        <v>227682180</v>
      </c>
      <c r="AK36" s="12">
        <v>78106171</v>
      </c>
      <c r="AL36" s="12"/>
    </row>
    <row r="37" spans="1:38" s="13" customFormat="1" ht="12.75">
      <c r="A37" s="29" t="s">
        <v>96</v>
      </c>
      <c r="B37" s="63" t="s">
        <v>537</v>
      </c>
      <c r="C37" s="39" t="s">
        <v>538</v>
      </c>
      <c r="D37" s="80">
        <v>66676000</v>
      </c>
      <c r="E37" s="81">
        <v>22798000</v>
      </c>
      <c r="F37" s="82">
        <f t="shared" si="0"/>
        <v>89474000</v>
      </c>
      <c r="G37" s="80">
        <v>66676000</v>
      </c>
      <c r="H37" s="81">
        <v>22798000</v>
      </c>
      <c r="I37" s="83">
        <f t="shared" si="1"/>
        <v>89474000</v>
      </c>
      <c r="J37" s="80">
        <v>12321097</v>
      </c>
      <c r="K37" s="81">
        <v>1771474</v>
      </c>
      <c r="L37" s="81">
        <f t="shared" si="2"/>
        <v>14092571</v>
      </c>
      <c r="M37" s="40">
        <f t="shared" si="3"/>
        <v>0.15750464939535508</v>
      </c>
      <c r="N37" s="108">
        <v>10878529</v>
      </c>
      <c r="O37" s="109">
        <v>803983</v>
      </c>
      <c r="P37" s="110">
        <f t="shared" si="4"/>
        <v>11682512</v>
      </c>
      <c r="Q37" s="40">
        <f t="shared" si="5"/>
        <v>0.13056879093367907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23199626</v>
      </c>
      <c r="AA37" s="81">
        <f t="shared" si="11"/>
        <v>2575457</v>
      </c>
      <c r="AB37" s="81">
        <f t="shared" si="12"/>
        <v>25775083</v>
      </c>
      <c r="AC37" s="40">
        <f t="shared" si="13"/>
        <v>0.28807344032903415</v>
      </c>
      <c r="AD37" s="80">
        <v>11874204</v>
      </c>
      <c r="AE37" s="81">
        <v>775000</v>
      </c>
      <c r="AF37" s="81">
        <f t="shared" si="14"/>
        <v>12649204</v>
      </c>
      <c r="AG37" s="40">
        <f t="shared" si="15"/>
        <v>0.45801921559709674</v>
      </c>
      <c r="AH37" s="40">
        <f t="shared" si="16"/>
        <v>-0.07642314884003765</v>
      </c>
      <c r="AI37" s="12">
        <v>65298101</v>
      </c>
      <c r="AJ37" s="12">
        <v>105915000</v>
      </c>
      <c r="AK37" s="12">
        <v>29907785</v>
      </c>
      <c r="AL37" s="12"/>
    </row>
    <row r="38" spans="1:38" s="13" customFormat="1" ht="12.75">
      <c r="A38" s="29" t="s">
        <v>115</v>
      </c>
      <c r="B38" s="63" t="s">
        <v>539</v>
      </c>
      <c r="C38" s="39" t="s">
        <v>540</v>
      </c>
      <c r="D38" s="80">
        <v>54747870</v>
      </c>
      <c r="E38" s="81">
        <v>2470000</v>
      </c>
      <c r="F38" s="82">
        <f t="shared" si="0"/>
        <v>57217870</v>
      </c>
      <c r="G38" s="80">
        <v>54747870</v>
      </c>
      <c r="H38" s="81">
        <v>2470000</v>
      </c>
      <c r="I38" s="83">
        <f t="shared" si="1"/>
        <v>57217870</v>
      </c>
      <c r="J38" s="80">
        <v>12600263</v>
      </c>
      <c r="K38" s="81">
        <v>189727</v>
      </c>
      <c r="L38" s="81">
        <f t="shared" si="2"/>
        <v>12789990</v>
      </c>
      <c r="M38" s="40">
        <f t="shared" si="3"/>
        <v>0.22353138975638207</v>
      </c>
      <c r="N38" s="108">
        <v>14720726</v>
      </c>
      <c r="O38" s="109">
        <v>20459</v>
      </c>
      <c r="P38" s="110">
        <f t="shared" si="4"/>
        <v>14741185</v>
      </c>
      <c r="Q38" s="40">
        <f t="shared" si="5"/>
        <v>0.25763253682809234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27320989</v>
      </c>
      <c r="AA38" s="81">
        <f t="shared" si="11"/>
        <v>210186</v>
      </c>
      <c r="AB38" s="81">
        <f t="shared" si="12"/>
        <v>27531175</v>
      </c>
      <c r="AC38" s="40">
        <f t="shared" si="13"/>
        <v>0.4811639265844744</v>
      </c>
      <c r="AD38" s="80">
        <v>15659735</v>
      </c>
      <c r="AE38" s="81">
        <v>2931807</v>
      </c>
      <c r="AF38" s="81">
        <f t="shared" si="14"/>
        <v>18591542</v>
      </c>
      <c r="AG38" s="40">
        <f t="shared" si="15"/>
        <v>0.48334935591041517</v>
      </c>
      <c r="AH38" s="40">
        <f t="shared" si="16"/>
        <v>-0.20710261687814813</v>
      </c>
      <c r="AI38" s="12">
        <v>69946093</v>
      </c>
      <c r="AJ38" s="12">
        <v>73517065</v>
      </c>
      <c r="AK38" s="12">
        <v>33808399</v>
      </c>
      <c r="AL38" s="12"/>
    </row>
    <row r="39" spans="1:38" s="59" customFormat="1" ht="12.75">
      <c r="A39" s="64"/>
      <c r="B39" s="65" t="s">
        <v>541</v>
      </c>
      <c r="C39" s="32"/>
      <c r="D39" s="84">
        <f>SUM(D32:D38)</f>
        <v>1093291310</v>
      </c>
      <c r="E39" s="85">
        <f>SUM(E32:E38)</f>
        <v>187385524</v>
      </c>
      <c r="F39" s="93">
        <f t="shared" si="0"/>
        <v>1280676834</v>
      </c>
      <c r="G39" s="84">
        <f>SUM(G32:G38)</f>
        <v>1093291310</v>
      </c>
      <c r="H39" s="85">
        <f>SUM(H32:H38)</f>
        <v>187385524</v>
      </c>
      <c r="I39" s="86">
        <f t="shared" si="1"/>
        <v>1280676834</v>
      </c>
      <c r="J39" s="84">
        <f>SUM(J32:J38)</f>
        <v>196079482</v>
      </c>
      <c r="K39" s="85">
        <f>SUM(K32:K38)</f>
        <v>33235290</v>
      </c>
      <c r="L39" s="85">
        <f t="shared" si="2"/>
        <v>229314772</v>
      </c>
      <c r="M39" s="44">
        <f t="shared" si="3"/>
        <v>0.17905748422400214</v>
      </c>
      <c r="N39" s="114">
        <f>SUM(N32:N38)</f>
        <v>198417526</v>
      </c>
      <c r="O39" s="115">
        <f>SUM(O32:O38)</f>
        <v>49385899</v>
      </c>
      <c r="P39" s="116">
        <f t="shared" si="4"/>
        <v>247803425</v>
      </c>
      <c r="Q39" s="44">
        <f t="shared" si="5"/>
        <v>0.19349411063056676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4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394497008</v>
      </c>
      <c r="AA39" s="85">
        <f t="shared" si="11"/>
        <v>82621189</v>
      </c>
      <c r="AB39" s="85">
        <f t="shared" si="12"/>
        <v>477118197</v>
      </c>
      <c r="AC39" s="44">
        <f t="shared" si="13"/>
        <v>0.3725515948545689</v>
      </c>
      <c r="AD39" s="84">
        <f>SUM(AD32:AD38)</f>
        <v>213781057</v>
      </c>
      <c r="AE39" s="85">
        <f>SUM(AE32:AE38)</f>
        <v>34211794</v>
      </c>
      <c r="AF39" s="85">
        <f t="shared" si="14"/>
        <v>247992851</v>
      </c>
      <c r="AG39" s="44">
        <f t="shared" si="15"/>
        <v>0.44779236273876394</v>
      </c>
      <c r="AH39" s="44">
        <f t="shared" si="16"/>
        <v>-0.0007638365349491583</v>
      </c>
      <c r="AI39" s="66">
        <f>SUM(AI32:AI38)</f>
        <v>1103716966</v>
      </c>
      <c r="AJ39" s="66">
        <f>SUM(AJ32:AJ38)</f>
        <v>1370602221</v>
      </c>
      <c r="AK39" s="66">
        <f>SUM(AK32:AK38)</f>
        <v>494236028</v>
      </c>
      <c r="AL39" s="66"/>
    </row>
    <row r="40" spans="1:38" s="13" customFormat="1" ht="12.75">
      <c r="A40" s="29" t="s">
        <v>96</v>
      </c>
      <c r="B40" s="63" t="s">
        <v>84</v>
      </c>
      <c r="C40" s="39" t="s">
        <v>85</v>
      </c>
      <c r="D40" s="80">
        <v>1495603395</v>
      </c>
      <c r="E40" s="81">
        <v>238867113</v>
      </c>
      <c r="F40" s="82">
        <f t="shared" si="0"/>
        <v>1734470508</v>
      </c>
      <c r="G40" s="80">
        <v>1495603395</v>
      </c>
      <c r="H40" s="81">
        <v>238867113</v>
      </c>
      <c r="I40" s="83">
        <f t="shared" si="1"/>
        <v>1734470508</v>
      </c>
      <c r="J40" s="80">
        <v>419517498</v>
      </c>
      <c r="K40" s="81">
        <v>26658389</v>
      </c>
      <c r="L40" s="81">
        <f t="shared" si="2"/>
        <v>446175887</v>
      </c>
      <c r="M40" s="40">
        <f t="shared" si="3"/>
        <v>0.25724039984656805</v>
      </c>
      <c r="N40" s="108">
        <v>306735978</v>
      </c>
      <c r="O40" s="109">
        <v>46158445</v>
      </c>
      <c r="P40" s="110">
        <f t="shared" si="4"/>
        <v>352894423</v>
      </c>
      <c r="Q40" s="40">
        <f t="shared" si="5"/>
        <v>0.20345945426706558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726253476</v>
      </c>
      <c r="AA40" s="81">
        <f t="shared" si="11"/>
        <v>72816834</v>
      </c>
      <c r="AB40" s="81">
        <f t="shared" si="12"/>
        <v>799070310</v>
      </c>
      <c r="AC40" s="40">
        <f t="shared" si="13"/>
        <v>0.4606998541136336</v>
      </c>
      <c r="AD40" s="80">
        <v>268362105</v>
      </c>
      <c r="AE40" s="81">
        <v>77365546</v>
      </c>
      <c r="AF40" s="81">
        <f t="shared" si="14"/>
        <v>345727651</v>
      </c>
      <c r="AG40" s="40">
        <f t="shared" si="15"/>
        <v>0.45346790506182516</v>
      </c>
      <c r="AH40" s="40">
        <f t="shared" si="16"/>
        <v>0.020729530829456166</v>
      </c>
      <c r="AI40" s="12">
        <v>1656857468</v>
      </c>
      <c r="AJ40" s="12">
        <v>1683084527</v>
      </c>
      <c r="AK40" s="12">
        <v>751331685</v>
      </c>
      <c r="AL40" s="12"/>
    </row>
    <row r="41" spans="1:38" s="13" customFormat="1" ht="12.75">
      <c r="A41" s="29" t="s">
        <v>96</v>
      </c>
      <c r="B41" s="63" t="s">
        <v>542</v>
      </c>
      <c r="C41" s="39" t="s">
        <v>543</v>
      </c>
      <c r="D41" s="80">
        <v>107595000</v>
      </c>
      <c r="E41" s="81">
        <v>1</v>
      </c>
      <c r="F41" s="82">
        <f t="shared" si="0"/>
        <v>107595001</v>
      </c>
      <c r="G41" s="80">
        <v>107595000</v>
      </c>
      <c r="H41" s="81">
        <v>1</v>
      </c>
      <c r="I41" s="83">
        <f t="shared" si="1"/>
        <v>107595001</v>
      </c>
      <c r="J41" s="80">
        <v>19413213</v>
      </c>
      <c r="K41" s="81">
        <v>2720857</v>
      </c>
      <c r="L41" s="81">
        <f t="shared" si="2"/>
        <v>22134070</v>
      </c>
      <c r="M41" s="40">
        <f t="shared" si="3"/>
        <v>0.20571652766655954</v>
      </c>
      <c r="N41" s="108">
        <v>21231341</v>
      </c>
      <c r="O41" s="109">
        <v>10038277</v>
      </c>
      <c r="P41" s="110">
        <f t="shared" si="4"/>
        <v>31269618</v>
      </c>
      <c r="Q41" s="40">
        <f t="shared" si="5"/>
        <v>0.29062333481459796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40644554</v>
      </c>
      <c r="AA41" s="81">
        <f t="shared" si="11"/>
        <v>12759134</v>
      </c>
      <c r="AB41" s="81">
        <f t="shared" si="12"/>
        <v>53403688</v>
      </c>
      <c r="AC41" s="40">
        <f t="shared" si="13"/>
        <v>0.49633986248115747</v>
      </c>
      <c r="AD41" s="80">
        <v>17588151</v>
      </c>
      <c r="AE41" s="81">
        <v>13732973</v>
      </c>
      <c r="AF41" s="81">
        <f t="shared" si="14"/>
        <v>31321124</v>
      </c>
      <c r="AG41" s="40">
        <f t="shared" si="15"/>
        <v>0.7398922570959068</v>
      </c>
      <c r="AH41" s="40">
        <f t="shared" si="16"/>
        <v>-0.0016444492860473447</v>
      </c>
      <c r="AI41" s="12">
        <v>84725394</v>
      </c>
      <c r="AJ41" s="12">
        <v>82024001</v>
      </c>
      <c r="AK41" s="12">
        <v>62687663</v>
      </c>
      <c r="AL41" s="12"/>
    </row>
    <row r="42" spans="1:38" s="13" customFormat="1" ht="12.75">
      <c r="A42" s="29" t="s">
        <v>96</v>
      </c>
      <c r="B42" s="63" t="s">
        <v>544</v>
      </c>
      <c r="C42" s="39" t="s">
        <v>545</v>
      </c>
      <c r="D42" s="80">
        <v>105531988</v>
      </c>
      <c r="E42" s="81">
        <v>20235000</v>
      </c>
      <c r="F42" s="82">
        <f t="shared" si="0"/>
        <v>125766988</v>
      </c>
      <c r="G42" s="80">
        <v>105531988</v>
      </c>
      <c r="H42" s="81">
        <v>20235000</v>
      </c>
      <c r="I42" s="83">
        <f t="shared" si="1"/>
        <v>125766988</v>
      </c>
      <c r="J42" s="80">
        <v>22837341</v>
      </c>
      <c r="K42" s="81">
        <v>353905</v>
      </c>
      <c r="L42" s="81">
        <f t="shared" si="2"/>
        <v>23191246</v>
      </c>
      <c r="M42" s="40">
        <f t="shared" si="3"/>
        <v>0.18439851640559285</v>
      </c>
      <c r="N42" s="108">
        <v>23589149</v>
      </c>
      <c r="O42" s="109">
        <v>901388</v>
      </c>
      <c r="P42" s="110">
        <f t="shared" si="4"/>
        <v>24490537</v>
      </c>
      <c r="Q42" s="40">
        <f t="shared" si="5"/>
        <v>0.1947294547596226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46426490</v>
      </c>
      <c r="AA42" s="81">
        <f t="shared" si="11"/>
        <v>1255293</v>
      </c>
      <c r="AB42" s="81">
        <f t="shared" si="12"/>
        <v>47681783</v>
      </c>
      <c r="AC42" s="40">
        <f t="shared" si="13"/>
        <v>0.37912797116521546</v>
      </c>
      <c r="AD42" s="80">
        <v>55127735</v>
      </c>
      <c r="AE42" s="81">
        <v>4980097</v>
      </c>
      <c r="AF42" s="81">
        <f t="shared" si="14"/>
        <v>60107832</v>
      </c>
      <c r="AG42" s="40">
        <f t="shared" si="15"/>
        <v>0.5251008791546941</v>
      </c>
      <c r="AH42" s="40">
        <f t="shared" si="16"/>
        <v>-0.5925566405389567</v>
      </c>
      <c r="AI42" s="12">
        <v>151016085</v>
      </c>
      <c r="AJ42" s="12">
        <v>164115087</v>
      </c>
      <c r="AK42" s="12">
        <v>79298679</v>
      </c>
      <c r="AL42" s="12"/>
    </row>
    <row r="43" spans="1:38" s="13" customFormat="1" ht="12.75">
      <c r="A43" s="29" t="s">
        <v>96</v>
      </c>
      <c r="B43" s="63" t="s">
        <v>546</v>
      </c>
      <c r="C43" s="39" t="s">
        <v>547</v>
      </c>
      <c r="D43" s="80">
        <v>187545286</v>
      </c>
      <c r="E43" s="81">
        <v>45594000</v>
      </c>
      <c r="F43" s="83">
        <f t="shared" si="0"/>
        <v>233139286</v>
      </c>
      <c r="G43" s="80">
        <v>187545286</v>
      </c>
      <c r="H43" s="81">
        <v>45594000</v>
      </c>
      <c r="I43" s="82">
        <f t="shared" si="1"/>
        <v>233139286</v>
      </c>
      <c r="J43" s="80">
        <v>38613809</v>
      </c>
      <c r="K43" s="94">
        <v>11575021</v>
      </c>
      <c r="L43" s="81">
        <f t="shared" si="2"/>
        <v>50188830</v>
      </c>
      <c r="M43" s="40">
        <f t="shared" si="3"/>
        <v>0.21527401435037422</v>
      </c>
      <c r="N43" s="108">
        <v>38065652</v>
      </c>
      <c r="O43" s="109">
        <v>8488340</v>
      </c>
      <c r="P43" s="110">
        <f t="shared" si="4"/>
        <v>46553992</v>
      </c>
      <c r="Q43" s="40">
        <f t="shared" si="5"/>
        <v>0.19968317137249875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76679461</v>
      </c>
      <c r="AA43" s="81">
        <f t="shared" si="11"/>
        <v>20063361</v>
      </c>
      <c r="AB43" s="81">
        <f t="shared" si="12"/>
        <v>96742822</v>
      </c>
      <c r="AC43" s="40">
        <f t="shared" si="13"/>
        <v>0.414957185722873</v>
      </c>
      <c r="AD43" s="80">
        <v>36110110</v>
      </c>
      <c r="AE43" s="81">
        <v>13922600</v>
      </c>
      <c r="AF43" s="81">
        <f t="shared" si="14"/>
        <v>50032710</v>
      </c>
      <c r="AG43" s="40">
        <f t="shared" si="15"/>
        <v>0.37248789395444337</v>
      </c>
      <c r="AH43" s="40">
        <f t="shared" si="16"/>
        <v>-0.06952887421049148</v>
      </c>
      <c r="AI43" s="12">
        <v>240974849</v>
      </c>
      <c r="AJ43" s="12">
        <v>234189443</v>
      </c>
      <c r="AK43" s="12">
        <v>89760214</v>
      </c>
      <c r="AL43" s="12"/>
    </row>
    <row r="44" spans="1:38" s="13" customFormat="1" ht="12.75">
      <c r="A44" s="29" t="s">
        <v>115</v>
      </c>
      <c r="B44" s="63" t="s">
        <v>548</v>
      </c>
      <c r="C44" s="39" t="s">
        <v>549</v>
      </c>
      <c r="D44" s="80">
        <v>121160790</v>
      </c>
      <c r="E44" s="81">
        <v>4289690</v>
      </c>
      <c r="F44" s="83">
        <f t="shared" si="0"/>
        <v>125450480</v>
      </c>
      <c r="G44" s="80">
        <v>121160790</v>
      </c>
      <c r="H44" s="81">
        <v>4289690</v>
      </c>
      <c r="I44" s="82">
        <f t="shared" si="1"/>
        <v>125450480</v>
      </c>
      <c r="J44" s="80">
        <v>17524174</v>
      </c>
      <c r="K44" s="94">
        <v>351795</v>
      </c>
      <c r="L44" s="81">
        <f t="shared" si="2"/>
        <v>17875969</v>
      </c>
      <c r="M44" s="40">
        <f t="shared" si="3"/>
        <v>0.14249422560997774</v>
      </c>
      <c r="N44" s="108">
        <v>23932458</v>
      </c>
      <c r="O44" s="109">
        <v>286694</v>
      </c>
      <c r="P44" s="110">
        <f t="shared" si="4"/>
        <v>24219152</v>
      </c>
      <c r="Q44" s="40">
        <f t="shared" si="5"/>
        <v>0.19305746777533256</v>
      </c>
      <c r="R44" s="108">
        <v>0</v>
      </c>
      <c r="S44" s="110">
        <v>0</v>
      </c>
      <c r="T44" s="110">
        <f t="shared" si="6"/>
        <v>0</v>
      </c>
      <c r="U44" s="40">
        <f t="shared" si="7"/>
        <v>0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41456632</v>
      </c>
      <c r="AA44" s="81">
        <f t="shared" si="11"/>
        <v>638489</v>
      </c>
      <c r="AB44" s="81">
        <f t="shared" si="12"/>
        <v>42095121</v>
      </c>
      <c r="AC44" s="40">
        <f t="shared" si="13"/>
        <v>0.33555169338531027</v>
      </c>
      <c r="AD44" s="80">
        <v>23627858</v>
      </c>
      <c r="AE44" s="81">
        <v>1848847</v>
      </c>
      <c r="AF44" s="81">
        <f t="shared" si="14"/>
        <v>25476705</v>
      </c>
      <c r="AG44" s="40">
        <f t="shared" si="15"/>
        <v>0.32353922812190666</v>
      </c>
      <c r="AH44" s="40">
        <f t="shared" si="16"/>
        <v>-0.04936089655236031</v>
      </c>
      <c r="AI44" s="12">
        <v>129088260</v>
      </c>
      <c r="AJ44" s="12">
        <v>128472540</v>
      </c>
      <c r="AK44" s="12">
        <v>41765116</v>
      </c>
      <c r="AL44" s="12"/>
    </row>
    <row r="45" spans="1:38" s="59" customFormat="1" ht="12.75">
      <c r="A45" s="64"/>
      <c r="B45" s="65" t="s">
        <v>550</v>
      </c>
      <c r="C45" s="32"/>
      <c r="D45" s="84">
        <f>SUM(D40:D44)</f>
        <v>2017436459</v>
      </c>
      <c r="E45" s="85">
        <f>SUM(E40:E44)</f>
        <v>308985804</v>
      </c>
      <c r="F45" s="93">
        <f t="shared" si="0"/>
        <v>2326422263</v>
      </c>
      <c r="G45" s="84">
        <f>SUM(G40:G44)</f>
        <v>2017436459</v>
      </c>
      <c r="H45" s="85">
        <f>SUM(H40:H44)</f>
        <v>308985804</v>
      </c>
      <c r="I45" s="86">
        <f t="shared" si="1"/>
        <v>2326422263</v>
      </c>
      <c r="J45" s="84">
        <f>SUM(J40:J44)</f>
        <v>517906035</v>
      </c>
      <c r="K45" s="85">
        <f>SUM(K40:K44)</f>
        <v>41659967</v>
      </c>
      <c r="L45" s="85">
        <f t="shared" si="2"/>
        <v>559566002</v>
      </c>
      <c r="M45" s="44">
        <f t="shared" si="3"/>
        <v>0.2405264129816316</v>
      </c>
      <c r="N45" s="114">
        <f>SUM(N40:N44)</f>
        <v>413554578</v>
      </c>
      <c r="O45" s="115">
        <f>SUM(O40:O44)</f>
        <v>65873144</v>
      </c>
      <c r="P45" s="116">
        <f t="shared" si="4"/>
        <v>479427722</v>
      </c>
      <c r="Q45" s="44">
        <f t="shared" si="5"/>
        <v>0.20607940769177552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4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931460613</v>
      </c>
      <c r="AA45" s="85">
        <f t="shared" si="11"/>
        <v>107533111</v>
      </c>
      <c r="AB45" s="85">
        <f t="shared" si="12"/>
        <v>1038993724</v>
      </c>
      <c r="AC45" s="44">
        <f t="shared" si="13"/>
        <v>0.44660582067340715</v>
      </c>
      <c r="AD45" s="84">
        <f>SUM(AD40:AD44)</f>
        <v>400815959</v>
      </c>
      <c r="AE45" s="85">
        <f>SUM(AE40:AE44)</f>
        <v>111850063</v>
      </c>
      <c r="AF45" s="85">
        <f t="shared" si="14"/>
        <v>512666022</v>
      </c>
      <c r="AG45" s="44">
        <f t="shared" si="15"/>
        <v>0.4529369970572397</v>
      </c>
      <c r="AH45" s="44">
        <f t="shared" si="16"/>
        <v>-0.06483421676812429</v>
      </c>
      <c r="AI45" s="66">
        <f>SUM(AI40:AI44)</f>
        <v>2262662056</v>
      </c>
      <c r="AJ45" s="66">
        <f>SUM(AJ40:AJ44)</f>
        <v>2291885598</v>
      </c>
      <c r="AK45" s="66">
        <f>SUM(AK40:AK44)</f>
        <v>1024843357</v>
      </c>
      <c r="AL45" s="66"/>
    </row>
    <row r="46" spans="1:38" s="59" customFormat="1" ht="12.75">
      <c r="A46" s="64"/>
      <c r="B46" s="65" t="s">
        <v>551</v>
      </c>
      <c r="C46" s="32"/>
      <c r="D46" s="84">
        <f>SUM(D9:D12,D14:D20,D22:D30,D32:D38,D40:D44)</f>
        <v>5171248737</v>
      </c>
      <c r="E46" s="85">
        <f>SUM(E9:E12,E14:E20,E22:E30,E32:E38,E40:E44)</f>
        <v>1254732032</v>
      </c>
      <c r="F46" s="93">
        <f t="shared" si="0"/>
        <v>6425980769</v>
      </c>
      <c r="G46" s="84">
        <f>SUM(G9:G12,G14:G20,G22:G30,G32:G38,G40:G44)</f>
        <v>5171248737</v>
      </c>
      <c r="H46" s="85">
        <f>SUM(H9:H12,H14:H20,H22:H30,H32:H38,H40:H44)</f>
        <v>1254732032</v>
      </c>
      <c r="I46" s="86">
        <f t="shared" si="1"/>
        <v>6425980769</v>
      </c>
      <c r="J46" s="84">
        <f>SUM(J9:J12,J14:J20,J22:J30,J32:J38,J40:J44)</f>
        <v>1162721664</v>
      </c>
      <c r="K46" s="85">
        <f>SUM(K9:K12,K14:K20,K22:K30,K32:K38,K40:K44)</f>
        <v>166705801</v>
      </c>
      <c r="L46" s="85">
        <f t="shared" si="2"/>
        <v>1329427465</v>
      </c>
      <c r="M46" s="44">
        <f t="shared" si="3"/>
        <v>0.20688320005770625</v>
      </c>
      <c r="N46" s="114">
        <f>SUM(N9:N12,N14:N20,N22:N30,N32:N38,N40:N44)</f>
        <v>1056111509</v>
      </c>
      <c r="O46" s="115">
        <f>SUM(O9:O12,O14:O20,O22:O30,O32:O38,O40:O44)</f>
        <v>264488975</v>
      </c>
      <c r="P46" s="116">
        <f t="shared" si="4"/>
        <v>1320600484</v>
      </c>
      <c r="Q46" s="44">
        <f t="shared" si="5"/>
        <v>0.20550956055934627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4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2218833173</v>
      </c>
      <c r="AA46" s="85">
        <f t="shared" si="11"/>
        <v>431194776</v>
      </c>
      <c r="AB46" s="85">
        <f t="shared" si="12"/>
        <v>2650027949</v>
      </c>
      <c r="AC46" s="44">
        <f t="shared" si="13"/>
        <v>0.4123927606170525</v>
      </c>
      <c r="AD46" s="84">
        <f>SUM(AD9:AD12,AD14:AD20,AD22:AD30,AD32:AD38,AD40:AD44)</f>
        <v>993344991</v>
      </c>
      <c r="AE46" s="85">
        <f>SUM(AE9:AE12,AE14:AE20,AE22:AE30,AE32:AE38,AE40:AE44)</f>
        <v>267726330</v>
      </c>
      <c r="AF46" s="85">
        <f t="shared" si="14"/>
        <v>1261071321</v>
      </c>
      <c r="AG46" s="44">
        <f t="shared" si="15"/>
        <v>0.4363067787685743</v>
      </c>
      <c r="AH46" s="44">
        <f t="shared" si="16"/>
        <v>0.04720523098788321</v>
      </c>
      <c r="AI46" s="66">
        <f>SUM(AI9:AI12,AI14:AI20,AI22:AI30,AI32:AI38,AI40:AI44)</f>
        <v>5711128264</v>
      </c>
      <c r="AJ46" s="66">
        <f>SUM(AJ9:AJ12,AJ14:AJ20,AJ22:AJ30,AJ32:AJ38,AJ40:AJ44)</f>
        <v>6192641902</v>
      </c>
      <c r="AK46" s="66">
        <f>SUM(AK9:AK12,AK14:AK20,AK22:AK30,AK32:AK38,AK40:AK44)</f>
        <v>2491803976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552</v>
      </c>
      <c r="C9" s="39" t="s">
        <v>553</v>
      </c>
      <c r="D9" s="80">
        <v>232120361</v>
      </c>
      <c r="E9" s="81">
        <v>111660000</v>
      </c>
      <c r="F9" s="82">
        <f>$D9+$E9</f>
        <v>343780361</v>
      </c>
      <c r="G9" s="80">
        <v>232120361</v>
      </c>
      <c r="H9" s="81">
        <v>111660000</v>
      </c>
      <c r="I9" s="83">
        <f>$G9+$H9</f>
        <v>343780361</v>
      </c>
      <c r="J9" s="80">
        <v>46603676</v>
      </c>
      <c r="K9" s="81">
        <v>12507904</v>
      </c>
      <c r="L9" s="81">
        <f>$J9+$K9</f>
        <v>59111580</v>
      </c>
      <c r="M9" s="40">
        <f>IF($F9=0,0,$L9/$F9)</f>
        <v>0.17194577324910076</v>
      </c>
      <c r="N9" s="108">
        <v>53918289</v>
      </c>
      <c r="O9" s="109">
        <v>19249145</v>
      </c>
      <c r="P9" s="110">
        <f>$N9+$O9</f>
        <v>73167434</v>
      </c>
      <c r="Q9" s="40">
        <f>IF($F9=0,0,$P9/$F9)</f>
        <v>0.21283191915666178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100521965</v>
      </c>
      <c r="AA9" s="81">
        <f>$K9+$O9</f>
        <v>31757049</v>
      </c>
      <c r="AB9" s="81">
        <f>$Z9+$AA9</f>
        <v>132279014</v>
      </c>
      <c r="AC9" s="40">
        <f>IF($F9=0,0,$AB9/$F9)</f>
        <v>0.38477769240576254</v>
      </c>
      <c r="AD9" s="80">
        <v>58955453</v>
      </c>
      <c r="AE9" s="81">
        <v>30503099</v>
      </c>
      <c r="AF9" s="81">
        <f>$AD9+$AE9</f>
        <v>89458552</v>
      </c>
      <c r="AG9" s="40">
        <f>IF($AI9=0,0,$AK9/$AI9)</f>
        <v>0.43497160744609276</v>
      </c>
      <c r="AH9" s="40">
        <f>IF($AF9=0,0,(($P9/$AF9)-1))</f>
        <v>-0.18210800013843287</v>
      </c>
      <c r="AI9" s="12">
        <v>338507414</v>
      </c>
      <c r="AJ9" s="12">
        <v>352639000</v>
      </c>
      <c r="AK9" s="12">
        <v>147241114</v>
      </c>
      <c r="AL9" s="12"/>
    </row>
    <row r="10" spans="1:38" s="13" customFormat="1" ht="12.75">
      <c r="A10" s="29" t="s">
        <v>96</v>
      </c>
      <c r="B10" s="63" t="s">
        <v>68</v>
      </c>
      <c r="C10" s="39" t="s">
        <v>69</v>
      </c>
      <c r="D10" s="80">
        <v>1203146167</v>
      </c>
      <c r="E10" s="81">
        <v>221956000</v>
      </c>
      <c r="F10" s="83">
        <f aca="true" t="shared" si="0" ref="F10:F36">$D10+$E10</f>
        <v>1425102167</v>
      </c>
      <c r="G10" s="80">
        <v>1203146167</v>
      </c>
      <c r="H10" s="81">
        <v>221956000</v>
      </c>
      <c r="I10" s="83">
        <f aca="true" t="shared" si="1" ref="I10:I36">$G10+$H10</f>
        <v>1425102167</v>
      </c>
      <c r="J10" s="80">
        <v>249987035</v>
      </c>
      <c r="K10" s="81">
        <v>31596987</v>
      </c>
      <c r="L10" s="81">
        <f aca="true" t="shared" si="2" ref="L10:L36">$J10+$K10</f>
        <v>281584022</v>
      </c>
      <c r="M10" s="40">
        <f aca="true" t="shared" si="3" ref="M10:M36">IF($F10=0,0,$L10/$F10)</f>
        <v>0.19758865611211998</v>
      </c>
      <c r="N10" s="108">
        <v>303981311</v>
      </c>
      <c r="O10" s="109">
        <v>41144507</v>
      </c>
      <c r="P10" s="110">
        <f aca="true" t="shared" si="4" ref="P10:P36">$N10+$O10</f>
        <v>345125818</v>
      </c>
      <c r="Q10" s="40">
        <f aca="true" t="shared" si="5" ref="Q10:Q36">IF($F10=0,0,$P10/$F10)</f>
        <v>0.24217619339287694</v>
      </c>
      <c r="R10" s="108">
        <v>0</v>
      </c>
      <c r="S10" s="110">
        <v>0</v>
      </c>
      <c r="T10" s="110">
        <f aca="true" t="shared" si="6" ref="T10:T36">$R10+$S10</f>
        <v>0</v>
      </c>
      <c r="U10" s="40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</f>
        <v>553968346</v>
      </c>
      <c r="AA10" s="81">
        <f aca="true" t="shared" si="11" ref="AA10:AA36">$K10+$O10</f>
        <v>72741494</v>
      </c>
      <c r="AB10" s="81">
        <f aca="true" t="shared" si="12" ref="AB10:AB36">$Z10+$AA10</f>
        <v>626709840</v>
      </c>
      <c r="AC10" s="40">
        <f aca="true" t="shared" si="13" ref="AC10:AC36">IF($F10=0,0,$AB10/$F10)</f>
        <v>0.43976484950499695</v>
      </c>
      <c r="AD10" s="80">
        <v>181486454</v>
      </c>
      <c r="AE10" s="81">
        <v>49477335</v>
      </c>
      <c r="AF10" s="81">
        <f aca="true" t="shared" si="14" ref="AF10:AF36">$AD10+$AE10</f>
        <v>230963789</v>
      </c>
      <c r="AG10" s="40">
        <f aca="true" t="shared" si="15" ref="AG10:AG36">IF($AI10=0,0,$AK10/$AI10)</f>
        <v>0.35807398842519855</v>
      </c>
      <c r="AH10" s="40">
        <f aca="true" t="shared" si="16" ref="AH10:AH36">IF($AF10=0,0,(($P10/$AF10)-1))</f>
        <v>0.49428540073006855</v>
      </c>
      <c r="AI10" s="12">
        <v>1376680200</v>
      </c>
      <c r="AJ10" s="12">
        <v>1319845051</v>
      </c>
      <c r="AK10" s="12">
        <v>492953370</v>
      </c>
      <c r="AL10" s="12"/>
    </row>
    <row r="11" spans="1:38" s="13" customFormat="1" ht="12.75">
      <c r="A11" s="29" t="s">
        <v>96</v>
      </c>
      <c r="B11" s="63" t="s">
        <v>82</v>
      </c>
      <c r="C11" s="39" t="s">
        <v>83</v>
      </c>
      <c r="D11" s="80">
        <v>2773723580</v>
      </c>
      <c r="E11" s="81">
        <v>1363578974</v>
      </c>
      <c r="F11" s="82">
        <f t="shared" si="0"/>
        <v>4137302554</v>
      </c>
      <c r="G11" s="80">
        <v>2773723580</v>
      </c>
      <c r="H11" s="81">
        <v>1363578974</v>
      </c>
      <c r="I11" s="83">
        <f t="shared" si="1"/>
        <v>4137302554</v>
      </c>
      <c r="J11" s="80">
        <v>637242015</v>
      </c>
      <c r="K11" s="81">
        <v>186314506</v>
      </c>
      <c r="L11" s="81">
        <f t="shared" si="2"/>
        <v>823556521</v>
      </c>
      <c r="M11" s="40">
        <f t="shared" si="3"/>
        <v>0.19905639248059692</v>
      </c>
      <c r="N11" s="108">
        <v>656696967</v>
      </c>
      <c r="O11" s="109">
        <v>296165871</v>
      </c>
      <c r="P11" s="110">
        <f t="shared" si="4"/>
        <v>952862838</v>
      </c>
      <c r="Q11" s="40">
        <f t="shared" si="5"/>
        <v>0.2303101659990419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1293938982</v>
      </c>
      <c r="AA11" s="81">
        <f t="shared" si="11"/>
        <v>482480377</v>
      </c>
      <c r="AB11" s="81">
        <f t="shared" si="12"/>
        <v>1776419359</v>
      </c>
      <c r="AC11" s="40">
        <f t="shared" si="13"/>
        <v>0.4293665584796388</v>
      </c>
      <c r="AD11" s="80">
        <v>618514736</v>
      </c>
      <c r="AE11" s="81">
        <v>136404135</v>
      </c>
      <c r="AF11" s="81">
        <f t="shared" si="14"/>
        <v>754918871</v>
      </c>
      <c r="AG11" s="40">
        <f t="shared" si="15"/>
        <v>0.35505570417810545</v>
      </c>
      <c r="AH11" s="40">
        <f t="shared" si="16"/>
        <v>0.26220561520444496</v>
      </c>
      <c r="AI11" s="12">
        <v>3475918622</v>
      </c>
      <c r="AJ11" s="12">
        <v>3536894737</v>
      </c>
      <c r="AK11" s="12">
        <v>1234144734</v>
      </c>
      <c r="AL11" s="12"/>
    </row>
    <row r="12" spans="1:38" s="13" customFormat="1" ht="12.75">
      <c r="A12" s="29" t="s">
        <v>96</v>
      </c>
      <c r="B12" s="63" t="s">
        <v>554</v>
      </c>
      <c r="C12" s="39" t="s">
        <v>555</v>
      </c>
      <c r="D12" s="80">
        <v>109361999</v>
      </c>
      <c r="E12" s="81">
        <v>29523980</v>
      </c>
      <c r="F12" s="82">
        <f t="shared" si="0"/>
        <v>138885979</v>
      </c>
      <c r="G12" s="80">
        <v>109361999</v>
      </c>
      <c r="H12" s="81">
        <v>29523980</v>
      </c>
      <c r="I12" s="83">
        <f t="shared" si="1"/>
        <v>138885979</v>
      </c>
      <c r="J12" s="80">
        <v>20382586</v>
      </c>
      <c r="K12" s="81">
        <v>8368036</v>
      </c>
      <c r="L12" s="81">
        <f t="shared" si="2"/>
        <v>28750622</v>
      </c>
      <c r="M12" s="40">
        <f t="shared" si="3"/>
        <v>0.20700881548309494</v>
      </c>
      <c r="N12" s="108">
        <v>23908793</v>
      </c>
      <c r="O12" s="109">
        <v>4892369</v>
      </c>
      <c r="P12" s="110">
        <f t="shared" si="4"/>
        <v>28801162</v>
      </c>
      <c r="Q12" s="40">
        <f t="shared" si="5"/>
        <v>0.20737271110714495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44291379</v>
      </c>
      <c r="AA12" s="81">
        <f t="shared" si="11"/>
        <v>13260405</v>
      </c>
      <c r="AB12" s="81">
        <f t="shared" si="12"/>
        <v>57551784</v>
      </c>
      <c r="AC12" s="40">
        <f t="shared" si="13"/>
        <v>0.4143815265902399</v>
      </c>
      <c r="AD12" s="80">
        <v>18610796</v>
      </c>
      <c r="AE12" s="81">
        <v>2862221</v>
      </c>
      <c r="AF12" s="81">
        <f t="shared" si="14"/>
        <v>21473017</v>
      </c>
      <c r="AG12" s="40">
        <f t="shared" si="15"/>
        <v>0.3891635479141341</v>
      </c>
      <c r="AH12" s="40">
        <f t="shared" si="16"/>
        <v>0.34127225810886275</v>
      </c>
      <c r="AI12" s="12">
        <v>143037960</v>
      </c>
      <c r="AJ12" s="12">
        <v>159468266</v>
      </c>
      <c r="AK12" s="12">
        <v>55665160</v>
      </c>
      <c r="AL12" s="12"/>
    </row>
    <row r="13" spans="1:38" s="13" customFormat="1" ht="12.75">
      <c r="A13" s="29" t="s">
        <v>96</v>
      </c>
      <c r="B13" s="63" t="s">
        <v>556</v>
      </c>
      <c r="C13" s="39" t="s">
        <v>557</v>
      </c>
      <c r="D13" s="80">
        <v>470852859</v>
      </c>
      <c r="E13" s="81">
        <v>146441000</v>
      </c>
      <c r="F13" s="82">
        <f t="shared" si="0"/>
        <v>617293859</v>
      </c>
      <c r="G13" s="80">
        <v>470852859</v>
      </c>
      <c r="H13" s="81">
        <v>146441000</v>
      </c>
      <c r="I13" s="83">
        <f t="shared" si="1"/>
        <v>617293859</v>
      </c>
      <c r="J13" s="80">
        <v>89311002</v>
      </c>
      <c r="K13" s="81">
        <v>51871038</v>
      </c>
      <c r="L13" s="81">
        <f t="shared" si="2"/>
        <v>141182040</v>
      </c>
      <c r="M13" s="40">
        <f t="shared" si="3"/>
        <v>0.2287112336233366</v>
      </c>
      <c r="N13" s="108">
        <v>120212415</v>
      </c>
      <c r="O13" s="109">
        <v>29735584</v>
      </c>
      <c r="P13" s="110">
        <f t="shared" si="4"/>
        <v>149947999</v>
      </c>
      <c r="Q13" s="40">
        <f t="shared" si="5"/>
        <v>0.24291185926085812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209523417</v>
      </c>
      <c r="AA13" s="81">
        <f t="shared" si="11"/>
        <v>81606622</v>
      </c>
      <c r="AB13" s="81">
        <f t="shared" si="12"/>
        <v>291130039</v>
      </c>
      <c r="AC13" s="40">
        <f t="shared" si="13"/>
        <v>0.47162309288419474</v>
      </c>
      <c r="AD13" s="80">
        <v>102389003</v>
      </c>
      <c r="AE13" s="81">
        <v>23186165</v>
      </c>
      <c r="AF13" s="81">
        <f t="shared" si="14"/>
        <v>125575168</v>
      </c>
      <c r="AG13" s="40">
        <f t="shared" si="15"/>
        <v>0.37834039961113486</v>
      </c>
      <c r="AH13" s="40">
        <f t="shared" si="16"/>
        <v>0.1940895750981595</v>
      </c>
      <c r="AI13" s="12">
        <v>588885943</v>
      </c>
      <c r="AJ13" s="12">
        <v>687251297</v>
      </c>
      <c r="AK13" s="12">
        <v>222799343</v>
      </c>
      <c r="AL13" s="12"/>
    </row>
    <row r="14" spans="1:38" s="13" customFormat="1" ht="12.75">
      <c r="A14" s="29" t="s">
        <v>115</v>
      </c>
      <c r="B14" s="63" t="s">
        <v>558</v>
      </c>
      <c r="C14" s="39" t="s">
        <v>559</v>
      </c>
      <c r="D14" s="80">
        <v>253992000</v>
      </c>
      <c r="E14" s="81">
        <v>3355000</v>
      </c>
      <c r="F14" s="82">
        <f t="shared" si="0"/>
        <v>257347000</v>
      </c>
      <c r="G14" s="80">
        <v>253992000</v>
      </c>
      <c r="H14" s="81">
        <v>3355000</v>
      </c>
      <c r="I14" s="83">
        <f t="shared" si="1"/>
        <v>257347000</v>
      </c>
      <c r="J14" s="80">
        <v>53662485</v>
      </c>
      <c r="K14" s="81">
        <v>315372</v>
      </c>
      <c r="L14" s="81">
        <f t="shared" si="2"/>
        <v>53977857</v>
      </c>
      <c r="M14" s="40">
        <f t="shared" si="3"/>
        <v>0.20974737222505022</v>
      </c>
      <c r="N14" s="108">
        <v>68229371</v>
      </c>
      <c r="O14" s="109">
        <v>840595</v>
      </c>
      <c r="P14" s="110">
        <f t="shared" si="4"/>
        <v>69069966</v>
      </c>
      <c r="Q14" s="40">
        <f t="shared" si="5"/>
        <v>0.2683923496291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121891856</v>
      </c>
      <c r="AA14" s="81">
        <f t="shared" si="11"/>
        <v>1155967</v>
      </c>
      <c r="AB14" s="81">
        <f t="shared" si="12"/>
        <v>123047823</v>
      </c>
      <c r="AC14" s="40">
        <f t="shared" si="13"/>
        <v>0.4781397218541502</v>
      </c>
      <c r="AD14" s="80">
        <v>62039425</v>
      </c>
      <c r="AE14" s="81">
        <v>386191</v>
      </c>
      <c r="AF14" s="81">
        <f t="shared" si="14"/>
        <v>62425616</v>
      </c>
      <c r="AG14" s="40">
        <f t="shared" si="15"/>
        <v>0.5044990618048968</v>
      </c>
      <c r="AH14" s="40">
        <f t="shared" si="16"/>
        <v>0.10643627449347082</v>
      </c>
      <c r="AI14" s="12">
        <v>241421000</v>
      </c>
      <c r="AJ14" s="12">
        <v>248811786</v>
      </c>
      <c r="AK14" s="12">
        <v>121796668</v>
      </c>
      <c r="AL14" s="12"/>
    </row>
    <row r="15" spans="1:38" s="59" customFormat="1" ht="12.75">
      <c r="A15" s="64"/>
      <c r="B15" s="65" t="s">
        <v>560</v>
      </c>
      <c r="C15" s="32"/>
      <c r="D15" s="84">
        <f>SUM(D9:D14)</f>
        <v>5043196966</v>
      </c>
      <c r="E15" s="85">
        <f>SUM(E9:E14)</f>
        <v>1876514954</v>
      </c>
      <c r="F15" s="93">
        <f t="shared" si="0"/>
        <v>6919711920</v>
      </c>
      <c r="G15" s="84">
        <f>SUM(G9:G14)</f>
        <v>5043196966</v>
      </c>
      <c r="H15" s="85">
        <f>SUM(H9:H14)</f>
        <v>1876514954</v>
      </c>
      <c r="I15" s="86">
        <f t="shared" si="1"/>
        <v>6919711920</v>
      </c>
      <c r="J15" s="84">
        <f>SUM(J9:J14)</f>
        <v>1097188799</v>
      </c>
      <c r="K15" s="85">
        <f>SUM(K9:K14)</f>
        <v>290973843</v>
      </c>
      <c r="L15" s="85">
        <f t="shared" si="2"/>
        <v>1388162642</v>
      </c>
      <c r="M15" s="44">
        <f t="shared" si="3"/>
        <v>0.20060988926255763</v>
      </c>
      <c r="N15" s="114">
        <f>SUM(N9:N14)</f>
        <v>1226947146</v>
      </c>
      <c r="O15" s="115">
        <f>SUM(O9:O14)</f>
        <v>392028071</v>
      </c>
      <c r="P15" s="116">
        <f t="shared" si="4"/>
        <v>1618975217</v>
      </c>
      <c r="Q15" s="44">
        <f t="shared" si="5"/>
        <v>0.23396569621933047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2324135945</v>
      </c>
      <c r="AA15" s="85">
        <f t="shared" si="11"/>
        <v>683001914</v>
      </c>
      <c r="AB15" s="85">
        <f t="shared" si="12"/>
        <v>3007137859</v>
      </c>
      <c r="AC15" s="44">
        <f t="shared" si="13"/>
        <v>0.43457558548188807</v>
      </c>
      <c r="AD15" s="84">
        <f>SUM(AD9:AD14)</f>
        <v>1041995867</v>
      </c>
      <c r="AE15" s="85">
        <f>SUM(AE9:AE14)</f>
        <v>242819146</v>
      </c>
      <c r="AF15" s="85">
        <f t="shared" si="14"/>
        <v>1284815013</v>
      </c>
      <c r="AG15" s="44">
        <f t="shared" si="15"/>
        <v>0.36898668473654034</v>
      </c>
      <c r="AH15" s="44">
        <f t="shared" si="16"/>
        <v>0.26008429277281486</v>
      </c>
      <c r="AI15" s="66">
        <f>SUM(AI9:AI14)</f>
        <v>6164451139</v>
      </c>
      <c r="AJ15" s="66">
        <f>SUM(AJ9:AJ14)</f>
        <v>6304910137</v>
      </c>
      <c r="AK15" s="66">
        <f>SUM(AK9:AK14)</f>
        <v>2274600389</v>
      </c>
      <c r="AL15" s="66"/>
    </row>
    <row r="16" spans="1:38" s="13" customFormat="1" ht="12.75">
      <c r="A16" s="29" t="s">
        <v>96</v>
      </c>
      <c r="B16" s="63" t="s">
        <v>561</v>
      </c>
      <c r="C16" s="39" t="s">
        <v>562</v>
      </c>
      <c r="D16" s="80">
        <v>79966998</v>
      </c>
      <c r="E16" s="81">
        <v>33211000</v>
      </c>
      <c r="F16" s="82">
        <f t="shared" si="0"/>
        <v>113177998</v>
      </c>
      <c r="G16" s="80">
        <v>79966998</v>
      </c>
      <c r="H16" s="81">
        <v>33211000</v>
      </c>
      <c r="I16" s="83">
        <f t="shared" si="1"/>
        <v>113177998</v>
      </c>
      <c r="J16" s="80">
        <v>24861329</v>
      </c>
      <c r="K16" s="81">
        <v>9347669</v>
      </c>
      <c r="L16" s="81">
        <f t="shared" si="2"/>
        <v>34208998</v>
      </c>
      <c r="M16" s="40">
        <f t="shared" si="3"/>
        <v>0.302258377109657</v>
      </c>
      <c r="N16" s="108">
        <v>25940726</v>
      </c>
      <c r="O16" s="109">
        <v>7795877</v>
      </c>
      <c r="P16" s="110">
        <f t="shared" si="4"/>
        <v>33736603</v>
      </c>
      <c r="Q16" s="40">
        <f t="shared" si="5"/>
        <v>0.29808446514489506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50802055</v>
      </c>
      <c r="AA16" s="81">
        <f t="shared" si="11"/>
        <v>17143546</v>
      </c>
      <c r="AB16" s="81">
        <f t="shared" si="12"/>
        <v>67945601</v>
      </c>
      <c r="AC16" s="40">
        <f t="shared" si="13"/>
        <v>0.600342842254552</v>
      </c>
      <c r="AD16" s="80">
        <v>24419648</v>
      </c>
      <c r="AE16" s="81">
        <v>6693347</v>
      </c>
      <c r="AF16" s="81">
        <f t="shared" si="14"/>
        <v>31112995</v>
      </c>
      <c r="AG16" s="40">
        <f t="shared" si="15"/>
        <v>0.5440256696086152</v>
      </c>
      <c r="AH16" s="40">
        <f t="shared" si="16"/>
        <v>0.08432515095380566</v>
      </c>
      <c r="AI16" s="12">
        <v>97781000</v>
      </c>
      <c r="AJ16" s="12">
        <v>119881000</v>
      </c>
      <c r="AK16" s="12">
        <v>53195374</v>
      </c>
      <c r="AL16" s="12"/>
    </row>
    <row r="17" spans="1:38" s="13" customFormat="1" ht="12.75">
      <c r="A17" s="29" t="s">
        <v>96</v>
      </c>
      <c r="B17" s="63" t="s">
        <v>563</v>
      </c>
      <c r="C17" s="39" t="s">
        <v>564</v>
      </c>
      <c r="D17" s="80">
        <v>142486104</v>
      </c>
      <c r="E17" s="81">
        <v>43815000</v>
      </c>
      <c r="F17" s="82">
        <f t="shared" si="0"/>
        <v>186301104</v>
      </c>
      <c r="G17" s="80">
        <v>142486104</v>
      </c>
      <c r="H17" s="81">
        <v>43815000</v>
      </c>
      <c r="I17" s="83">
        <f t="shared" si="1"/>
        <v>186301104</v>
      </c>
      <c r="J17" s="80">
        <v>33819290</v>
      </c>
      <c r="K17" s="81">
        <v>10702784</v>
      </c>
      <c r="L17" s="81">
        <f t="shared" si="2"/>
        <v>44522074</v>
      </c>
      <c r="M17" s="40">
        <f t="shared" si="3"/>
        <v>0.23897912059608623</v>
      </c>
      <c r="N17" s="108">
        <v>29468688</v>
      </c>
      <c r="O17" s="109">
        <v>9217792</v>
      </c>
      <c r="P17" s="110">
        <f t="shared" si="4"/>
        <v>38686480</v>
      </c>
      <c r="Q17" s="40">
        <f t="shared" si="5"/>
        <v>0.20765566692508702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63287978</v>
      </c>
      <c r="AA17" s="81">
        <f t="shared" si="11"/>
        <v>19920576</v>
      </c>
      <c r="AB17" s="81">
        <f t="shared" si="12"/>
        <v>83208554</v>
      </c>
      <c r="AC17" s="40">
        <f t="shared" si="13"/>
        <v>0.44663478752117325</v>
      </c>
      <c r="AD17" s="80">
        <v>30380264</v>
      </c>
      <c r="AE17" s="81">
        <v>4070350</v>
      </c>
      <c r="AF17" s="81">
        <f t="shared" si="14"/>
        <v>34450614</v>
      </c>
      <c r="AG17" s="40">
        <f t="shared" si="15"/>
        <v>0.4642326667397588</v>
      </c>
      <c r="AH17" s="40">
        <f t="shared" si="16"/>
        <v>0.12295473166312787</v>
      </c>
      <c r="AI17" s="12">
        <v>183494418</v>
      </c>
      <c r="AJ17" s="12">
        <v>183494418</v>
      </c>
      <c r="AK17" s="12">
        <v>85184103</v>
      </c>
      <c r="AL17" s="12"/>
    </row>
    <row r="18" spans="1:38" s="13" customFormat="1" ht="12.75">
      <c r="A18" s="29" t="s">
        <v>96</v>
      </c>
      <c r="B18" s="63" t="s">
        <v>565</v>
      </c>
      <c r="C18" s="39" t="s">
        <v>566</v>
      </c>
      <c r="D18" s="80">
        <v>479642060</v>
      </c>
      <c r="E18" s="81">
        <v>78268000</v>
      </c>
      <c r="F18" s="82">
        <f t="shared" si="0"/>
        <v>557910060</v>
      </c>
      <c r="G18" s="80">
        <v>479642060</v>
      </c>
      <c r="H18" s="81">
        <v>78268000</v>
      </c>
      <c r="I18" s="83">
        <f t="shared" si="1"/>
        <v>557910060</v>
      </c>
      <c r="J18" s="80">
        <v>73793498</v>
      </c>
      <c r="K18" s="81">
        <v>8226905</v>
      </c>
      <c r="L18" s="81">
        <f t="shared" si="2"/>
        <v>82020403</v>
      </c>
      <c r="M18" s="40">
        <f t="shared" si="3"/>
        <v>0.14701366560767878</v>
      </c>
      <c r="N18" s="108">
        <v>63614297</v>
      </c>
      <c r="O18" s="109">
        <v>7896771</v>
      </c>
      <c r="P18" s="110">
        <f t="shared" si="4"/>
        <v>71511068</v>
      </c>
      <c r="Q18" s="40">
        <f t="shared" si="5"/>
        <v>0.1281766957204536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137407795</v>
      </c>
      <c r="AA18" s="81">
        <f t="shared" si="11"/>
        <v>16123676</v>
      </c>
      <c r="AB18" s="81">
        <f t="shared" si="12"/>
        <v>153531471</v>
      </c>
      <c r="AC18" s="40">
        <f t="shared" si="13"/>
        <v>0.27519036132813235</v>
      </c>
      <c r="AD18" s="80">
        <v>135754371</v>
      </c>
      <c r="AE18" s="81">
        <v>3549355</v>
      </c>
      <c r="AF18" s="81">
        <f t="shared" si="14"/>
        <v>139303726</v>
      </c>
      <c r="AG18" s="40">
        <f t="shared" si="15"/>
        <v>0.3891282836915357</v>
      </c>
      <c r="AH18" s="40">
        <f t="shared" si="16"/>
        <v>-0.48665358742809217</v>
      </c>
      <c r="AI18" s="12">
        <v>535373407</v>
      </c>
      <c r="AJ18" s="12">
        <v>535373407</v>
      </c>
      <c r="AK18" s="12">
        <v>208328935</v>
      </c>
      <c r="AL18" s="12"/>
    </row>
    <row r="19" spans="1:38" s="13" customFormat="1" ht="12.75">
      <c r="A19" s="29" t="s">
        <v>96</v>
      </c>
      <c r="B19" s="63" t="s">
        <v>567</v>
      </c>
      <c r="C19" s="39" t="s">
        <v>568</v>
      </c>
      <c r="D19" s="80">
        <v>335623000</v>
      </c>
      <c r="E19" s="81">
        <v>36427000</v>
      </c>
      <c r="F19" s="82">
        <f t="shared" si="0"/>
        <v>372050000</v>
      </c>
      <c r="G19" s="80">
        <v>335623000</v>
      </c>
      <c r="H19" s="81">
        <v>36427000</v>
      </c>
      <c r="I19" s="83">
        <f t="shared" si="1"/>
        <v>372050000</v>
      </c>
      <c r="J19" s="80">
        <v>76185275</v>
      </c>
      <c r="K19" s="81">
        <v>402598</v>
      </c>
      <c r="L19" s="81">
        <f t="shared" si="2"/>
        <v>76587873</v>
      </c>
      <c r="M19" s="40">
        <f t="shared" si="3"/>
        <v>0.2058537105227792</v>
      </c>
      <c r="N19" s="108">
        <v>60999980</v>
      </c>
      <c r="O19" s="109">
        <v>1597459</v>
      </c>
      <c r="P19" s="110">
        <f t="shared" si="4"/>
        <v>62597439</v>
      </c>
      <c r="Q19" s="40">
        <f t="shared" si="5"/>
        <v>0.16825007122698563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137185255</v>
      </c>
      <c r="AA19" s="81">
        <f t="shared" si="11"/>
        <v>2000057</v>
      </c>
      <c r="AB19" s="81">
        <f t="shared" si="12"/>
        <v>139185312</v>
      </c>
      <c r="AC19" s="40">
        <f t="shared" si="13"/>
        <v>0.37410378174976483</v>
      </c>
      <c r="AD19" s="80">
        <v>50310821</v>
      </c>
      <c r="AE19" s="81">
        <v>10549047</v>
      </c>
      <c r="AF19" s="81">
        <f t="shared" si="14"/>
        <v>60859868</v>
      </c>
      <c r="AG19" s="40">
        <f t="shared" si="15"/>
        <v>0.29544864599124493</v>
      </c>
      <c r="AH19" s="40">
        <f t="shared" si="16"/>
        <v>0.028550357683983174</v>
      </c>
      <c r="AI19" s="12">
        <v>409979513</v>
      </c>
      <c r="AJ19" s="12">
        <v>409979513</v>
      </c>
      <c r="AK19" s="12">
        <v>121127892</v>
      </c>
      <c r="AL19" s="12"/>
    </row>
    <row r="20" spans="1:38" s="13" customFormat="1" ht="12.75">
      <c r="A20" s="29" t="s">
        <v>96</v>
      </c>
      <c r="B20" s="63" t="s">
        <v>569</v>
      </c>
      <c r="C20" s="39" t="s">
        <v>570</v>
      </c>
      <c r="D20" s="80">
        <v>255342810</v>
      </c>
      <c r="E20" s="81">
        <v>104059957</v>
      </c>
      <c r="F20" s="82">
        <f t="shared" si="0"/>
        <v>359402767</v>
      </c>
      <c r="G20" s="80">
        <v>255342810</v>
      </c>
      <c r="H20" s="81">
        <v>104059957</v>
      </c>
      <c r="I20" s="83">
        <f t="shared" si="1"/>
        <v>359402767</v>
      </c>
      <c r="J20" s="80">
        <v>37772164</v>
      </c>
      <c r="K20" s="81">
        <v>10470272</v>
      </c>
      <c r="L20" s="81">
        <f t="shared" si="2"/>
        <v>48242436</v>
      </c>
      <c r="M20" s="40">
        <f t="shared" si="3"/>
        <v>0.1342294507153864</v>
      </c>
      <c r="N20" s="108">
        <v>27920350</v>
      </c>
      <c r="O20" s="109">
        <v>23084444</v>
      </c>
      <c r="P20" s="110">
        <f t="shared" si="4"/>
        <v>51004794</v>
      </c>
      <c r="Q20" s="40">
        <f t="shared" si="5"/>
        <v>0.14191541825274817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65692514</v>
      </c>
      <c r="AA20" s="81">
        <f t="shared" si="11"/>
        <v>33554716</v>
      </c>
      <c r="AB20" s="81">
        <f t="shared" si="12"/>
        <v>99247230</v>
      </c>
      <c r="AC20" s="40">
        <f t="shared" si="13"/>
        <v>0.27614486896813456</v>
      </c>
      <c r="AD20" s="80">
        <v>32651165</v>
      </c>
      <c r="AE20" s="81">
        <v>4727373</v>
      </c>
      <c r="AF20" s="81">
        <f t="shared" si="14"/>
        <v>37378538</v>
      </c>
      <c r="AG20" s="40">
        <f t="shared" si="15"/>
        <v>0.27624335761581503</v>
      </c>
      <c r="AH20" s="40">
        <f t="shared" si="16"/>
        <v>0.364547591454754</v>
      </c>
      <c r="AI20" s="12">
        <v>358549157</v>
      </c>
      <c r="AJ20" s="12">
        <v>358549157</v>
      </c>
      <c r="AK20" s="12">
        <v>99046823</v>
      </c>
      <c r="AL20" s="12"/>
    </row>
    <row r="21" spans="1:38" s="13" customFormat="1" ht="12.75">
      <c r="A21" s="29" t="s">
        <v>115</v>
      </c>
      <c r="B21" s="63" t="s">
        <v>571</v>
      </c>
      <c r="C21" s="39" t="s">
        <v>572</v>
      </c>
      <c r="D21" s="80">
        <v>401960000</v>
      </c>
      <c r="E21" s="81">
        <v>330305000</v>
      </c>
      <c r="F21" s="83">
        <f t="shared" si="0"/>
        <v>732265000</v>
      </c>
      <c r="G21" s="80">
        <v>401960000</v>
      </c>
      <c r="H21" s="81">
        <v>330305000</v>
      </c>
      <c r="I21" s="83">
        <f t="shared" si="1"/>
        <v>732265000</v>
      </c>
      <c r="J21" s="80">
        <v>117213477</v>
      </c>
      <c r="K21" s="81">
        <v>65500201</v>
      </c>
      <c r="L21" s="81">
        <f t="shared" si="2"/>
        <v>182713678</v>
      </c>
      <c r="M21" s="40">
        <f t="shared" si="3"/>
        <v>0.24951851856909726</v>
      </c>
      <c r="N21" s="108">
        <v>217146141</v>
      </c>
      <c r="O21" s="109">
        <v>93704904</v>
      </c>
      <c r="P21" s="110">
        <f t="shared" si="4"/>
        <v>310851045</v>
      </c>
      <c r="Q21" s="40">
        <f t="shared" si="5"/>
        <v>0.424506217011601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334359618</v>
      </c>
      <c r="AA21" s="81">
        <f t="shared" si="11"/>
        <v>159205105</v>
      </c>
      <c r="AB21" s="81">
        <f t="shared" si="12"/>
        <v>493564723</v>
      </c>
      <c r="AC21" s="40">
        <f t="shared" si="13"/>
        <v>0.6740247355806982</v>
      </c>
      <c r="AD21" s="80">
        <v>108876246</v>
      </c>
      <c r="AE21" s="81">
        <v>133561984</v>
      </c>
      <c r="AF21" s="81">
        <f t="shared" si="14"/>
        <v>242438230</v>
      </c>
      <c r="AG21" s="40">
        <f t="shared" si="15"/>
        <v>0.5582910182033167</v>
      </c>
      <c r="AH21" s="40">
        <f t="shared" si="16"/>
        <v>0.28218658006206354</v>
      </c>
      <c r="AI21" s="12">
        <v>740854000</v>
      </c>
      <c r="AJ21" s="12">
        <v>740854000</v>
      </c>
      <c r="AK21" s="12">
        <v>413612134</v>
      </c>
      <c r="AL21" s="12"/>
    </row>
    <row r="22" spans="1:38" s="59" customFormat="1" ht="12.75">
      <c r="A22" s="64"/>
      <c r="B22" s="65" t="s">
        <v>573</v>
      </c>
      <c r="C22" s="32"/>
      <c r="D22" s="84">
        <f>SUM(D16:D21)</f>
        <v>1695020972</v>
      </c>
      <c r="E22" s="85">
        <f>SUM(E16:E21)</f>
        <v>626085957</v>
      </c>
      <c r="F22" s="93">
        <f t="shared" si="0"/>
        <v>2321106929</v>
      </c>
      <c r="G22" s="84">
        <f>SUM(G16:G21)</f>
        <v>1695020972</v>
      </c>
      <c r="H22" s="85">
        <f>SUM(H16:H21)</f>
        <v>626085957</v>
      </c>
      <c r="I22" s="86">
        <f t="shared" si="1"/>
        <v>2321106929</v>
      </c>
      <c r="J22" s="84">
        <f>SUM(J16:J21)</f>
        <v>363645033</v>
      </c>
      <c r="K22" s="85">
        <f>SUM(K16:K21)</f>
        <v>104650429</v>
      </c>
      <c r="L22" s="85">
        <f t="shared" si="2"/>
        <v>468295462</v>
      </c>
      <c r="M22" s="44">
        <f t="shared" si="3"/>
        <v>0.20175522986429378</v>
      </c>
      <c r="N22" s="114">
        <f>SUM(N16:N21)</f>
        <v>425090182</v>
      </c>
      <c r="O22" s="115">
        <f>SUM(O16:O21)</f>
        <v>143297247</v>
      </c>
      <c r="P22" s="116">
        <f t="shared" si="4"/>
        <v>568387429</v>
      </c>
      <c r="Q22" s="44">
        <f t="shared" si="5"/>
        <v>0.24487774427732967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4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788735215</v>
      </c>
      <c r="AA22" s="85">
        <f t="shared" si="11"/>
        <v>247947676</v>
      </c>
      <c r="AB22" s="85">
        <f t="shared" si="12"/>
        <v>1036682891</v>
      </c>
      <c r="AC22" s="44">
        <f t="shared" si="13"/>
        <v>0.44663297414162345</v>
      </c>
      <c r="AD22" s="84">
        <f>SUM(AD16:AD21)</f>
        <v>382392515</v>
      </c>
      <c r="AE22" s="85">
        <f>SUM(AE16:AE21)</f>
        <v>163151456</v>
      </c>
      <c r="AF22" s="85">
        <f t="shared" si="14"/>
        <v>545543971</v>
      </c>
      <c r="AG22" s="44">
        <f t="shared" si="15"/>
        <v>0.42153137784576733</v>
      </c>
      <c r="AH22" s="44">
        <f t="shared" si="16"/>
        <v>0.04187280808571159</v>
      </c>
      <c r="AI22" s="66">
        <f>SUM(AI16:AI21)</f>
        <v>2326031495</v>
      </c>
      <c r="AJ22" s="66">
        <f>SUM(AJ16:AJ21)</f>
        <v>2348131495</v>
      </c>
      <c r="AK22" s="66">
        <f>SUM(AK16:AK21)</f>
        <v>980495261</v>
      </c>
      <c r="AL22" s="66"/>
    </row>
    <row r="23" spans="1:38" s="13" customFormat="1" ht="12.75">
      <c r="A23" s="29" t="s">
        <v>96</v>
      </c>
      <c r="B23" s="63" t="s">
        <v>574</v>
      </c>
      <c r="C23" s="39" t="s">
        <v>575</v>
      </c>
      <c r="D23" s="80">
        <v>309689786</v>
      </c>
      <c r="E23" s="81">
        <v>92605750</v>
      </c>
      <c r="F23" s="82">
        <f t="shared" si="0"/>
        <v>402295536</v>
      </c>
      <c r="G23" s="80">
        <v>309689786</v>
      </c>
      <c r="H23" s="81">
        <v>92605750</v>
      </c>
      <c r="I23" s="83">
        <f t="shared" si="1"/>
        <v>402295536</v>
      </c>
      <c r="J23" s="80">
        <v>76567851</v>
      </c>
      <c r="K23" s="81">
        <v>3647427</v>
      </c>
      <c r="L23" s="81">
        <f t="shared" si="2"/>
        <v>80215278</v>
      </c>
      <c r="M23" s="40">
        <f t="shared" si="3"/>
        <v>0.19939390528061937</v>
      </c>
      <c r="N23" s="108">
        <v>77811015</v>
      </c>
      <c r="O23" s="109">
        <v>8578352</v>
      </c>
      <c r="P23" s="110">
        <f t="shared" si="4"/>
        <v>86389367</v>
      </c>
      <c r="Q23" s="40">
        <f t="shared" si="5"/>
        <v>0.21474105295565596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154378866</v>
      </c>
      <c r="AA23" s="81">
        <f t="shared" si="11"/>
        <v>12225779</v>
      </c>
      <c r="AB23" s="81">
        <f t="shared" si="12"/>
        <v>166604645</v>
      </c>
      <c r="AC23" s="40">
        <f t="shared" si="13"/>
        <v>0.41413495823627533</v>
      </c>
      <c r="AD23" s="80">
        <v>59087131</v>
      </c>
      <c r="AE23" s="81">
        <v>1996663</v>
      </c>
      <c r="AF23" s="81">
        <f t="shared" si="14"/>
        <v>61083794</v>
      </c>
      <c r="AG23" s="40">
        <f t="shared" si="15"/>
        <v>0.448883350859796</v>
      </c>
      <c r="AH23" s="40">
        <f t="shared" si="16"/>
        <v>0.4142763790998314</v>
      </c>
      <c r="AI23" s="12">
        <v>257635178</v>
      </c>
      <c r="AJ23" s="12">
        <v>354562846</v>
      </c>
      <c r="AK23" s="12">
        <v>115648142</v>
      </c>
      <c r="AL23" s="12"/>
    </row>
    <row r="24" spans="1:38" s="13" customFormat="1" ht="12.75">
      <c r="A24" s="29" t="s">
        <v>96</v>
      </c>
      <c r="B24" s="63" t="s">
        <v>576</v>
      </c>
      <c r="C24" s="39" t="s">
        <v>577</v>
      </c>
      <c r="D24" s="80">
        <v>127322794</v>
      </c>
      <c r="E24" s="81">
        <v>36622000</v>
      </c>
      <c r="F24" s="82">
        <f t="shared" si="0"/>
        <v>163944794</v>
      </c>
      <c r="G24" s="80">
        <v>127322794</v>
      </c>
      <c r="H24" s="81">
        <v>36622000</v>
      </c>
      <c r="I24" s="83">
        <f t="shared" si="1"/>
        <v>163944794</v>
      </c>
      <c r="J24" s="80">
        <v>25195747</v>
      </c>
      <c r="K24" s="81">
        <v>7502479</v>
      </c>
      <c r="L24" s="81">
        <f t="shared" si="2"/>
        <v>32698226</v>
      </c>
      <c r="M24" s="40">
        <f t="shared" si="3"/>
        <v>0.19944656492111607</v>
      </c>
      <c r="N24" s="108">
        <v>33389541</v>
      </c>
      <c r="O24" s="109">
        <v>4941452</v>
      </c>
      <c r="P24" s="110">
        <f t="shared" si="4"/>
        <v>38330993</v>
      </c>
      <c r="Q24" s="40">
        <f t="shared" si="5"/>
        <v>0.23380427072298496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58585288</v>
      </c>
      <c r="AA24" s="81">
        <f t="shared" si="11"/>
        <v>12443931</v>
      </c>
      <c r="AB24" s="81">
        <f t="shared" si="12"/>
        <v>71029219</v>
      </c>
      <c r="AC24" s="40">
        <f t="shared" si="13"/>
        <v>0.43325083564410105</v>
      </c>
      <c r="AD24" s="80">
        <v>55014450</v>
      </c>
      <c r="AE24" s="81">
        <v>6588916</v>
      </c>
      <c r="AF24" s="81">
        <f t="shared" si="14"/>
        <v>61603366</v>
      </c>
      <c r="AG24" s="40">
        <f t="shared" si="15"/>
        <v>0.713404032928171</v>
      </c>
      <c r="AH24" s="40">
        <f t="shared" si="16"/>
        <v>-0.37777762013848404</v>
      </c>
      <c r="AI24" s="12">
        <v>125521700</v>
      </c>
      <c r="AJ24" s="12">
        <v>142299610</v>
      </c>
      <c r="AK24" s="12">
        <v>89547687</v>
      </c>
      <c r="AL24" s="12"/>
    </row>
    <row r="25" spans="1:38" s="13" customFormat="1" ht="12.75">
      <c r="A25" s="29" t="s">
        <v>96</v>
      </c>
      <c r="B25" s="63" t="s">
        <v>578</v>
      </c>
      <c r="C25" s="39" t="s">
        <v>579</v>
      </c>
      <c r="D25" s="80">
        <v>197646838</v>
      </c>
      <c r="E25" s="81">
        <v>72704000</v>
      </c>
      <c r="F25" s="82">
        <f t="shared" si="0"/>
        <v>270350838</v>
      </c>
      <c r="G25" s="80">
        <v>197646838</v>
      </c>
      <c r="H25" s="81">
        <v>72704000</v>
      </c>
      <c r="I25" s="83">
        <f t="shared" si="1"/>
        <v>270350838</v>
      </c>
      <c r="J25" s="80">
        <v>27225770</v>
      </c>
      <c r="K25" s="81">
        <v>904315</v>
      </c>
      <c r="L25" s="81">
        <f t="shared" si="2"/>
        <v>28130085</v>
      </c>
      <c r="M25" s="40">
        <f t="shared" si="3"/>
        <v>0.104050297044021</v>
      </c>
      <c r="N25" s="108">
        <v>26687102</v>
      </c>
      <c r="O25" s="109">
        <v>506632</v>
      </c>
      <c r="P25" s="110">
        <f t="shared" si="4"/>
        <v>27193734</v>
      </c>
      <c r="Q25" s="40">
        <f t="shared" si="5"/>
        <v>0.10058683080538482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53912872</v>
      </c>
      <c r="AA25" s="81">
        <f t="shared" si="11"/>
        <v>1410947</v>
      </c>
      <c r="AB25" s="81">
        <f t="shared" si="12"/>
        <v>55323819</v>
      </c>
      <c r="AC25" s="40">
        <f t="shared" si="13"/>
        <v>0.20463712784940583</v>
      </c>
      <c r="AD25" s="80">
        <v>24540795</v>
      </c>
      <c r="AE25" s="81">
        <v>773026</v>
      </c>
      <c r="AF25" s="81">
        <f t="shared" si="14"/>
        <v>25313821</v>
      </c>
      <c r="AG25" s="40">
        <f t="shared" si="15"/>
        <v>0.26643914637944816</v>
      </c>
      <c r="AH25" s="40">
        <f t="shared" si="16"/>
        <v>0.0742642922220238</v>
      </c>
      <c r="AI25" s="12">
        <v>179963146</v>
      </c>
      <c r="AJ25" s="12">
        <v>179963146</v>
      </c>
      <c r="AK25" s="12">
        <v>47949227</v>
      </c>
      <c r="AL25" s="12"/>
    </row>
    <row r="26" spans="1:38" s="13" customFormat="1" ht="12.75">
      <c r="A26" s="29" t="s">
        <v>96</v>
      </c>
      <c r="B26" s="63" t="s">
        <v>580</v>
      </c>
      <c r="C26" s="39" t="s">
        <v>581</v>
      </c>
      <c r="D26" s="80">
        <v>229309215</v>
      </c>
      <c r="E26" s="81">
        <v>20267000</v>
      </c>
      <c r="F26" s="82">
        <f t="shared" si="0"/>
        <v>249576215</v>
      </c>
      <c r="G26" s="80">
        <v>229309215</v>
      </c>
      <c r="H26" s="81">
        <v>20267000</v>
      </c>
      <c r="I26" s="83">
        <f t="shared" si="1"/>
        <v>249576215</v>
      </c>
      <c r="J26" s="80">
        <v>36044164</v>
      </c>
      <c r="K26" s="81">
        <v>3309377</v>
      </c>
      <c r="L26" s="81">
        <f t="shared" si="2"/>
        <v>39353541</v>
      </c>
      <c r="M26" s="40">
        <f t="shared" si="3"/>
        <v>0.1576814561435672</v>
      </c>
      <c r="N26" s="108">
        <v>37910958</v>
      </c>
      <c r="O26" s="109">
        <v>6070747</v>
      </c>
      <c r="P26" s="110">
        <f t="shared" si="4"/>
        <v>43981705</v>
      </c>
      <c r="Q26" s="40">
        <f t="shared" si="5"/>
        <v>0.176225546973697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73955122</v>
      </c>
      <c r="AA26" s="81">
        <f t="shared" si="11"/>
        <v>9380124</v>
      </c>
      <c r="AB26" s="81">
        <f t="shared" si="12"/>
        <v>83335246</v>
      </c>
      <c r="AC26" s="40">
        <f t="shared" si="13"/>
        <v>0.3339070031172642</v>
      </c>
      <c r="AD26" s="80">
        <v>40520353</v>
      </c>
      <c r="AE26" s="81">
        <v>4954253</v>
      </c>
      <c r="AF26" s="81">
        <f t="shared" si="14"/>
        <v>45474606</v>
      </c>
      <c r="AG26" s="40">
        <f t="shared" si="15"/>
        <v>0.3764622677891389</v>
      </c>
      <c r="AH26" s="40">
        <f t="shared" si="16"/>
        <v>-0.03282933336464755</v>
      </c>
      <c r="AI26" s="12">
        <v>213691878</v>
      </c>
      <c r="AJ26" s="12">
        <v>208209730</v>
      </c>
      <c r="AK26" s="12">
        <v>80446929</v>
      </c>
      <c r="AL26" s="12"/>
    </row>
    <row r="27" spans="1:38" s="13" customFormat="1" ht="12.75">
      <c r="A27" s="29" t="s">
        <v>96</v>
      </c>
      <c r="B27" s="63" t="s">
        <v>582</v>
      </c>
      <c r="C27" s="39" t="s">
        <v>583</v>
      </c>
      <c r="D27" s="80">
        <v>143485320</v>
      </c>
      <c r="E27" s="81">
        <v>79839000</v>
      </c>
      <c r="F27" s="82">
        <f t="shared" si="0"/>
        <v>223324320</v>
      </c>
      <c r="G27" s="80">
        <v>143485320</v>
      </c>
      <c r="H27" s="81">
        <v>79839000</v>
      </c>
      <c r="I27" s="83">
        <f t="shared" si="1"/>
        <v>223324320</v>
      </c>
      <c r="J27" s="80">
        <v>12780299</v>
      </c>
      <c r="K27" s="81">
        <v>10927690</v>
      </c>
      <c r="L27" s="81">
        <f t="shared" si="2"/>
        <v>23707989</v>
      </c>
      <c r="M27" s="40">
        <f t="shared" si="3"/>
        <v>0.10615945903249588</v>
      </c>
      <c r="N27" s="108">
        <v>15529340</v>
      </c>
      <c r="O27" s="109">
        <v>11178788</v>
      </c>
      <c r="P27" s="110">
        <f t="shared" si="4"/>
        <v>26708128</v>
      </c>
      <c r="Q27" s="40">
        <f t="shared" si="5"/>
        <v>0.11959345941364559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28309639</v>
      </c>
      <c r="AA27" s="81">
        <f t="shared" si="11"/>
        <v>22106478</v>
      </c>
      <c r="AB27" s="81">
        <f t="shared" si="12"/>
        <v>50416117</v>
      </c>
      <c r="AC27" s="40">
        <f t="shared" si="13"/>
        <v>0.22575291844614148</v>
      </c>
      <c r="AD27" s="80">
        <v>17074284</v>
      </c>
      <c r="AE27" s="81">
        <v>2189484</v>
      </c>
      <c r="AF27" s="81">
        <f t="shared" si="14"/>
        <v>19263768</v>
      </c>
      <c r="AG27" s="40">
        <f t="shared" si="15"/>
        <v>0.3839614925347116</v>
      </c>
      <c r="AH27" s="40">
        <f t="shared" si="16"/>
        <v>0.38644360750191753</v>
      </c>
      <c r="AI27" s="12">
        <v>114731000</v>
      </c>
      <c r="AJ27" s="12">
        <v>114731000</v>
      </c>
      <c r="AK27" s="12">
        <v>44052286</v>
      </c>
      <c r="AL27" s="12"/>
    </row>
    <row r="28" spans="1:38" s="13" customFormat="1" ht="12.75">
      <c r="A28" s="29" t="s">
        <v>115</v>
      </c>
      <c r="B28" s="63" t="s">
        <v>584</v>
      </c>
      <c r="C28" s="39" t="s">
        <v>585</v>
      </c>
      <c r="D28" s="80">
        <v>261339638</v>
      </c>
      <c r="E28" s="81">
        <v>192786000</v>
      </c>
      <c r="F28" s="82">
        <f t="shared" si="0"/>
        <v>454125638</v>
      </c>
      <c r="G28" s="80">
        <v>261339638</v>
      </c>
      <c r="H28" s="81">
        <v>192786000</v>
      </c>
      <c r="I28" s="83">
        <f t="shared" si="1"/>
        <v>454125638</v>
      </c>
      <c r="J28" s="80">
        <v>48434287</v>
      </c>
      <c r="K28" s="81">
        <v>32789888</v>
      </c>
      <c r="L28" s="81">
        <f t="shared" si="2"/>
        <v>81224175</v>
      </c>
      <c r="M28" s="40">
        <f t="shared" si="3"/>
        <v>0.17885837795398815</v>
      </c>
      <c r="N28" s="108">
        <v>68680388</v>
      </c>
      <c r="O28" s="109">
        <v>64922290</v>
      </c>
      <c r="P28" s="110">
        <f t="shared" si="4"/>
        <v>133602678</v>
      </c>
      <c r="Q28" s="40">
        <f t="shared" si="5"/>
        <v>0.29419761145482826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117114675</v>
      </c>
      <c r="AA28" s="81">
        <f t="shared" si="11"/>
        <v>97712178</v>
      </c>
      <c r="AB28" s="81">
        <f t="shared" si="12"/>
        <v>214826853</v>
      </c>
      <c r="AC28" s="40">
        <f t="shared" si="13"/>
        <v>0.47305598940881644</v>
      </c>
      <c r="AD28" s="80">
        <v>90336378</v>
      </c>
      <c r="AE28" s="81">
        <v>102974663</v>
      </c>
      <c r="AF28" s="81">
        <f t="shared" si="14"/>
        <v>193311041</v>
      </c>
      <c r="AG28" s="40">
        <f t="shared" si="15"/>
        <v>0.5852229177264369</v>
      </c>
      <c r="AH28" s="40">
        <f t="shared" si="16"/>
        <v>-0.30887197488114504</v>
      </c>
      <c r="AI28" s="12">
        <v>523999221</v>
      </c>
      <c r="AJ28" s="12">
        <v>523999221</v>
      </c>
      <c r="AK28" s="12">
        <v>306656353</v>
      </c>
      <c r="AL28" s="12"/>
    </row>
    <row r="29" spans="1:38" s="59" customFormat="1" ht="12.75">
      <c r="A29" s="64"/>
      <c r="B29" s="65" t="s">
        <v>586</v>
      </c>
      <c r="C29" s="32"/>
      <c r="D29" s="84">
        <f>SUM(D23:D28)</f>
        <v>1268793591</v>
      </c>
      <c r="E29" s="85">
        <f>SUM(E23:E28)</f>
        <v>494823750</v>
      </c>
      <c r="F29" s="93">
        <f t="shared" si="0"/>
        <v>1763617341</v>
      </c>
      <c r="G29" s="84">
        <f>SUM(G23:G28)</f>
        <v>1268793591</v>
      </c>
      <c r="H29" s="85">
        <f>SUM(H23:H28)</f>
        <v>494823750</v>
      </c>
      <c r="I29" s="86">
        <f t="shared" si="1"/>
        <v>1763617341</v>
      </c>
      <c r="J29" s="84">
        <f>SUM(J23:J28)</f>
        <v>226248118</v>
      </c>
      <c r="K29" s="85">
        <f>SUM(K23:K28)</f>
        <v>59081176</v>
      </c>
      <c r="L29" s="85">
        <f t="shared" si="2"/>
        <v>285329294</v>
      </c>
      <c r="M29" s="44">
        <f t="shared" si="3"/>
        <v>0.1617863962701873</v>
      </c>
      <c r="N29" s="114">
        <f>SUM(N23:N28)</f>
        <v>260008344</v>
      </c>
      <c r="O29" s="115">
        <f>SUM(O23:O28)</f>
        <v>96198261</v>
      </c>
      <c r="P29" s="116">
        <f t="shared" si="4"/>
        <v>356206605</v>
      </c>
      <c r="Q29" s="44">
        <f t="shared" si="5"/>
        <v>0.20197499577659234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4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486256462</v>
      </c>
      <c r="AA29" s="85">
        <f t="shared" si="11"/>
        <v>155279437</v>
      </c>
      <c r="AB29" s="85">
        <f t="shared" si="12"/>
        <v>641535899</v>
      </c>
      <c r="AC29" s="44">
        <f t="shared" si="13"/>
        <v>0.3637613920467796</v>
      </c>
      <c r="AD29" s="84">
        <f>SUM(AD23:AD28)</f>
        <v>286573391</v>
      </c>
      <c r="AE29" s="85">
        <f>SUM(AE23:AE28)</f>
        <v>119477005</v>
      </c>
      <c r="AF29" s="85">
        <f t="shared" si="14"/>
        <v>406050396</v>
      </c>
      <c r="AG29" s="44">
        <f t="shared" si="15"/>
        <v>0.4834194708029893</v>
      </c>
      <c r="AH29" s="44">
        <f t="shared" si="16"/>
        <v>-0.12275272106864288</v>
      </c>
      <c r="AI29" s="66">
        <f>SUM(AI23:AI28)</f>
        <v>1415542123</v>
      </c>
      <c r="AJ29" s="66">
        <f>SUM(AJ23:AJ28)</f>
        <v>1523765553</v>
      </c>
      <c r="AK29" s="66">
        <f>SUM(AK23:AK28)</f>
        <v>684300624</v>
      </c>
      <c r="AL29" s="66"/>
    </row>
    <row r="30" spans="1:38" s="13" customFormat="1" ht="12.75">
      <c r="A30" s="29" t="s">
        <v>96</v>
      </c>
      <c r="B30" s="63" t="s">
        <v>587</v>
      </c>
      <c r="C30" s="39" t="s">
        <v>588</v>
      </c>
      <c r="D30" s="80">
        <v>119049409</v>
      </c>
      <c r="E30" s="81">
        <v>35483000</v>
      </c>
      <c r="F30" s="83">
        <f t="shared" si="0"/>
        <v>154532409</v>
      </c>
      <c r="G30" s="80">
        <v>119049409</v>
      </c>
      <c r="H30" s="81">
        <v>35483000</v>
      </c>
      <c r="I30" s="83">
        <f t="shared" si="1"/>
        <v>154532409</v>
      </c>
      <c r="J30" s="80">
        <v>31199753</v>
      </c>
      <c r="K30" s="81">
        <v>14021200</v>
      </c>
      <c r="L30" s="81">
        <f t="shared" si="2"/>
        <v>45220953</v>
      </c>
      <c r="M30" s="40">
        <f t="shared" si="3"/>
        <v>0.2926308681307104</v>
      </c>
      <c r="N30" s="108">
        <v>27473587</v>
      </c>
      <c r="O30" s="109">
        <v>9863402</v>
      </c>
      <c r="P30" s="110">
        <f t="shared" si="4"/>
        <v>37336989</v>
      </c>
      <c r="Q30" s="40">
        <f t="shared" si="5"/>
        <v>0.24161267685926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58673340</v>
      </c>
      <c r="AA30" s="81">
        <f t="shared" si="11"/>
        <v>23884602</v>
      </c>
      <c r="AB30" s="81">
        <f t="shared" si="12"/>
        <v>82557942</v>
      </c>
      <c r="AC30" s="40">
        <f t="shared" si="13"/>
        <v>0.5342435449899704</v>
      </c>
      <c r="AD30" s="80">
        <v>26341058</v>
      </c>
      <c r="AE30" s="81">
        <v>10562627</v>
      </c>
      <c r="AF30" s="81">
        <f t="shared" si="14"/>
        <v>36903685</v>
      </c>
      <c r="AG30" s="40">
        <f t="shared" si="15"/>
        <v>0.34455224040120236</v>
      </c>
      <c r="AH30" s="40">
        <f t="shared" si="16"/>
        <v>0.0117414832692182</v>
      </c>
      <c r="AI30" s="12">
        <v>167055637</v>
      </c>
      <c r="AJ30" s="12">
        <v>171791784</v>
      </c>
      <c r="AK30" s="12">
        <v>57559394</v>
      </c>
      <c r="AL30" s="12"/>
    </row>
    <row r="31" spans="1:38" s="13" customFormat="1" ht="12.75">
      <c r="A31" s="29" t="s">
        <v>96</v>
      </c>
      <c r="B31" s="63" t="s">
        <v>90</v>
      </c>
      <c r="C31" s="39" t="s">
        <v>91</v>
      </c>
      <c r="D31" s="80">
        <v>1035383934</v>
      </c>
      <c r="E31" s="81">
        <v>126144997</v>
      </c>
      <c r="F31" s="82">
        <f t="shared" si="0"/>
        <v>1161528931</v>
      </c>
      <c r="G31" s="80">
        <v>1035383934</v>
      </c>
      <c r="H31" s="81">
        <v>126144997</v>
      </c>
      <c r="I31" s="83">
        <f t="shared" si="1"/>
        <v>1161528931</v>
      </c>
      <c r="J31" s="80">
        <v>232614896</v>
      </c>
      <c r="K31" s="81">
        <v>8748251</v>
      </c>
      <c r="L31" s="81">
        <f t="shared" si="2"/>
        <v>241363147</v>
      </c>
      <c r="M31" s="40">
        <f t="shared" si="3"/>
        <v>0.20779779182271613</v>
      </c>
      <c r="N31" s="108">
        <v>223228014</v>
      </c>
      <c r="O31" s="109">
        <v>30696999</v>
      </c>
      <c r="P31" s="110">
        <f t="shared" si="4"/>
        <v>253925013</v>
      </c>
      <c r="Q31" s="40">
        <f t="shared" si="5"/>
        <v>0.2186127320835541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455842910</v>
      </c>
      <c r="AA31" s="81">
        <f t="shared" si="11"/>
        <v>39445250</v>
      </c>
      <c r="AB31" s="81">
        <f t="shared" si="12"/>
        <v>495288160</v>
      </c>
      <c r="AC31" s="40">
        <f t="shared" si="13"/>
        <v>0.4264105239062702</v>
      </c>
      <c r="AD31" s="80">
        <v>196217044</v>
      </c>
      <c r="AE31" s="81">
        <v>24573436</v>
      </c>
      <c r="AF31" s="81">
        <f t="shared" si="14"/>
        <v>220790480</v>
      </c>
      <c r="AG31" s="40">
        <f t="shared" si="15"/>
        <v>0.44684437641544766</v>
      </c>
      <c r="AH31" s="40">
        <f t="shared" si="16"/>
        <v>0.1500722902545435</v>
      </c>
      <c r="AI31" s="12">
        <v>1037157732</v>
      </c>
      <c r="AJ31" s="12">
        <v>1037157732</v>
      </c>
      <c r="AK31" s="12">
        <v>463448100</v>
      </c>
      <c r="AL31" s="12"/>
    </row>
    <row r="32" spans="1:38" s="13" customFormat="1" ht="12.75">
      <c r="A32" s="29" t="s">
        <v>96</v>
      </c>
      <c r="B32" s="63" t="s">
        <v>56</v>
      </c>
      <c r="C32" s="39" t="s">
        <v>57</v>
      </c>
      <c r="D32" s="80">
        <v>1789389995</v>
      </c>
      <c r="E32" s="81">
        <v>148335000</v>
      </c>
      <c r="F32" s="82">
        <f t="shared" si="0"/>
        <v>1937724995</v>
      </c>
      <c r="G32" s="80">
        <v>1789389995</v>
      </c>
      <c r="H32" s="81">
        <v>148335000</v>
      </c>
      <c r="I32" s="83">
        <f t="shared" si="1"/>
        <v>1937724995</v>
      </c>
      <c r="J32" s="80">
        <v>268837410</v>
      </c>
      <c r="K32" s="81">
        <v>266928</v>
      </c>
      <c r="L32" s="81">
        <f t="shared" si="2"/>
        <v>269104338</v>
      </c>
      <c r="M32" s="40">
        <f t="shared" si="3"/>
        <v>0.13887643432085675</v>
      </c>
      <c r="N32" s="108">
        <v>388811938</v>
      </c>
      <c r="O32" s="109">
        <v>10706366</v>
      </c>
      <c r="P32" s="110">
        <f t="shared" si="4"/>
        <v>399518304</v>
      </c>
      <c r="Q32" s="40">
        <f t="shared" si="5"/>
        <v>0.206179052771108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657649348</v>
      </c>
      <c r="AA32" s="81">
        <f t="shared" si="11"/>
        <v>10973294</v>
      </c>
      <c r="AB32" s="81">
        <f t="shared" si="12"/>
        <v>668622642</v>
      </c>
      <c r="AC32" s="40">
        <f t="shared" si="13"/>
        <v>0.34505548709196476</v>
      </c>
      <c r="AD32" s="80">
        <v>401850705</v>
      </c>
      <c r="AE32" s="81">
        <v>32346284</v>
      </c>
      <c r="AF32" s="81">
        <f t="shared" si="14"/>
        <v>434196989</v>
      </c>
      <c r="AG32" s="40">
        <f t="shared" si="15"/>
        <v>0.3744750899804119</v>
      </c>
      <c r="AH32" s="40">
        <f t="shared" si="16"/>
        <v>-0.0798685524740016</v>
      </c>
      <c r="AI32" s="12">
        <v>1943183759</v>
      </c>
      <c r="AJ32" s="12">
        <v>1957365765</v>
      </c>
      <c r="AK32" s="12">
        <v>727673913</v>
      </c>
      <c r="AL32" s="12"/>
    </row>
    <row r="33" spans="1:38" s="13" customFormat="1" ht="12.75">
      <c r="A33" s="29" t="s">
        <v>96</v>
      </c>
      <c r="B33" s="63" t="s">
        <v>589</v>
      </c>
      <c r="C33" s="39" t="s">
        <v>590</v>
      </c>
      <c r="D33" s="80">
        <v>271692356</v>
      </c>
      <c r="E33" s="81">
        <v>47031452</v>
      </c>
      <c r="F33" s="82">
        <f t="shared" si="0"/>
        <v>318723808</v>
      </c>
      <c r="G33" s="80">
        <v>271692356</v>
      </c>
      <c r="H33" s="81">
        <v>47031452</v>
      </c>
      <c r="I33" s="83">
        <f t="shared" si="1"/>
        <v>318723808</v>
      </c>
      <c r="J33" s="80">
        <v>33797596</v>
      </c>
      <c r="K33" s="81">
        <v>2293608</v>
      </c>
      <c r="L33" s="81">
        <f t="shared" si="2"/>
        <v>36091204</v>
      </c>
      <c r="M33" s="40">
        <f t="shared" si="3"/>
        <v>0.11323661143004415</v>
      </c>
      <c r="N33" s="108">
        <v>29519353</v>
      </c>
      <c r="O33" s="109">
        <v>8208582</v>
      </c>
      <c r="P33" s="110">
        <f t="shared" si="4"/>
        <v>37727935</v>
      </c>
      <c r="Q33" s="40">
        <f t="shared" si="5"/>
        <v>0.1183718757526893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63316949</v>
      </c>
      <c r="AA33" s="81">
        <f t="shared" si="11"/>
        <v>10502190</v>
      </c>
      <c r="AB33" s="81">
        <f t="shared" si="12"/>
        <v>73819139</v>
      </c>
      <c r="AC33" s="40">
        <f t="shared" si="13"/>
        <v>0.23160848718273347</v>
      </c>
      <c r="AD33" s="80">
        <v>51599438</v>
      </c>
      <c r="AE33" s="81">
        <v>16608498</v>
      </c>
      <c r="AF33" s="81">
        <f t="shared" si="14"/>
        <v>68207936</v>
      </c>
      <c r="AG33" s="40">
        <f t="shared" si="15"/>
        <v>0.37509971971567124</v>
      </c>
      <c r="AH33" s="40">
        <f t="shared" si="16"/>
        <v>-0.44686883649433407</v>
      </c>
      <c r="AI33" s="12">
        <v>300666471</v>
      </c>
      <c r="AJ33" s="12">
        <v>300666471</v>
      </c>
      <c r="AK33" s="12">
        <v>112779909</v>
      </c>
      <c r="AL33" s="12"/>
    </row>
    <row r="34" spans="1:38" s="13" customFormat="1" ht="12.75">
      <c r="A34" s="29" t="s">
        <v>115</v>
      </c>
      <c r="B34" s="63" t="s">
        <v>591</v>
      </c>
      <c r="C34" s="39" t="s">
        <v>592</v>
      </c>
      <c r="D34" s="80">
        <v>288523967</v>
      </c>
      <c r="E34" s="81">
        <v>14094250</v>
      </c>
      <c r="F34" s="82">
        <f t="shared" si="0"/>
        <v>302618217</v>
      </c>
      <c r="G34" s="80">
        <v>288523967</v>
      </c>
      <c r="H34" s="81">
        <v>14094250</v>
      </c>
      <c r="I34" s="83">
        <f t="shared" si="1"/>
        <v>302618217</v>
      </c>
      <c r="J34" s="80">
        <v>27551877</v>
      </c>
      <c r="K34" s="81">
        <v>105801</v>
      </c>
      <c r="L34" s="81">
        <f t="shared" si="2"/>
        <v>27657678</v>
      </c>
      <c r="M34" s="40">
        <f t="shared" si="3"/>
        <v>0.09139462347701295</v>
      </c>
      <c r="N34" s="108">
        <v>44299996</v>
      </c>
      <c r="O34" s="109">
        <v>122338</v>
      </c>
      <c r="P34" s="110">
        <f t="shared" si="4"/>
        <v>44422334</v>
      </c>
      <c r="Q34" s="40">
        <f t="shared" si="5"/>
        <v>0.14679332407804122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71851873</v>
      </c>
      <c r="AA34" s="81">
        <f t="shared" si="11"/>
        <v>228139</v>
      </c>
      <c r="AB34" s="81">
        <f t="shared" si="12"/>
        <v>72080012</v>
      </c>
      <c r="AC34" s="40">
        <f t="shared" si="13"/>
        <v>0.23818794755505415</v>
      </c>
      <c r="AD34" s="80">
        <v>40706436</v>
      </c>
      <c r="AE34" s="81">
        <v>484626</v>
      </c>
      <c r="AF34" s="81">
        <f t="shared" si="14"/>
        <v>41191062</v>
      </c>
      <c r="AG34" s="40">
        <f t="shared" si="15"/>
        <v>0.2303269399499409</v>
      </c>
      <c r="AH34" s="40">
        <f t="shared" si="16"/>
        <v>0.07844595024037004</v>
      </c>
      <c r="AI34" s="12">
        <v>361879544</v>
      </c>
      <c r="AJ34" s="12">
        <v>369895409</v>
      </c>
      <c r="AK34" s="12">
        <v>83350608</v>
      </c>
      <c r="AL34" s="12"/>
    </row>
    <row r="35" spans="1:38" s="59" customFormat="1" ht="12.75">
      <c r="A35" s="64"/>
      <c r="B35" s="65" t="s">
        <v>593</v>
      </c>
      <c r="C35" s="32"/>
      <c r="D35" s="84">
        <f>SUM(D30:D34)</f>
        <v>3504039661</v>
      </c>
      <c r="E35" s="85">
        <f>SUM(E30:E34)</f>
        <v>371088699</v>
      </c>
      <c r="F35" s="93">
        <f t="shared" si="0"/>
        <v>3875128360</v>
      </c>
      <c r="G35" s="84">
        <f>SUM(G30:G34)</f>
        <v>3504039661</v>
      </c>
      <c r="H35" s="85">
        <f>SUM(H30:H34)</f>
        <v>371088699</v>
      </c>
      <c r="I35" s="86">
        <f t="shared" si="1"/>
        <v>3875128360</v>
      </c>
      <c r="J35" s="84">
        <f>SUM(J30:J34)</f>
        <v>594001532</v>
      </c>
      <c r="K35" s="85">
        <f>SUM(K30:K34)</f>
        <v>25435788</v>
      </c>
      <c r="L35" s="85">
        <f t="shared" si="2"/>
        <v>619437320</v>
      </c>
      <c r="M35" s="44">
        <f t="shared" si="3"/>
        <v>0.15984949721768701</v>
      </c>
      <c r="N35" s="114">
        <f>SUM(N30:N34)</f>
        <v>713332888</v>
      </c>
      <c r="O35" s="115">
        <f>SUM(O30:O34)</f>
        <v>59597687</v>
      </c>
      <c r="P35" s="116">
        <f t="shared" si="4"/>
        <v>772930575</v>
      </c>
      <c r="Q35" s="44">
        <f t="shared" si="5"/>
        <v>0.19945934771564575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4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1307334420</v>
      </c>
      <c r="AA35" s="85">
        <f t="shared" si="11"/>
        <v>85033475</v>
      </c>
      <c r="AB35" s="85">
        <f t="shared" si="12"/>
        <v>1392367895</v>
      </c>
      <c r="AC35" s="44">
        <f t="shared" si="13"/>
        <v>0.35930884493333276</v>
      </c>
      <c r="AD35" s="84">
        <f>SUM(AD30:AD34)</f>
        <v>716714681</v>
      </c>
      <c r="AE35" s="85">
        <f>SUM(AE30:AE34)</f>
        <v>84575471</v>
      </c>
      <c r="AF35" s="85">
        <f t="shared" si="14"/>
        <v>801290152</v>
      </c>
      <c r="AG35" s="44">
        <f t="shared" si="15"/>
        <v>0.37922138724157856</v>
      </c>
      <c r="AH35" s="44">
        <f t="shared" si="16"/>
        <v>-0.03539239428965302</v>
      </c>
      <c r="AI35" s="66">
        <f>SUM(AI30:AI34)</f>
        <v>3809943143</v>
      </c>
      <c r="AJ35" s="66">
        <f>SUM(AJ30:AJ34)</f>
        <v>3836877161</v>
      </c>
      <c r="AK35" s="66">
        <f>SUM(AK30:AK34)</f>
        <v>1444811924</v>
      </c>
      <c r="AL35" s="66"/>
    </row>
    <row r="36" spans="1:38" s="59" customFormat="1" ht="12.75">
      <c r="A36" s="64"/>
      <c r="B36" s="65" t="s">
        <v>594</v>
      </c>
      <c r="C36" s="32"/>
      <c r="D36" s="84">
        <f>SUM(D9:D14,D16:D21,D23:D28,D30:D34)</f>
        <v>11511051190</v>
      </c>
      <c r="E36" s="85">
        <f>SUM(E9:E14,E16:E21,E23:E28,E30:E34)</f>
        <v>3368513360</v>
      </c>
      <c r="F36" s="86">
        <f t="shared" si="0"/>
        <v>14879564550</v>
      </c>
      <c r="G36" s="84">
        <f>SUM(G9:G14,G16:G21,G23:G28,G30:G34)</f>
        <v>11511051190</v>
      </c>
      <c r="H36" s="85">
        <f>SUM(H9:H14,H16:H21,H23:H28,H30:H34)</f>
        <v>3368513360</v>
      </c>
      <c r="I36" s="93">
        <f t="shared" si="1"/>
        <v>14879564550</v>
      </c>
      <c r="J36" s="84">
        <f>SUM(J9:J14,J16:J21,J23:J28,J30:J34)</f>
        <v>2281083482</v>
      </c>
      <c r="K36" s="95">
        <f>SUM(K9:K14,K16:K21,K23:K28,K30:K34)</f>
        <v>480141236</v>
      </c>
      <c r="L36" s="85">
        <f t="shared" si="2"/>
        <v>2761224718</v>
      </c>
      <c r="M36" s="44">
        <f t="shared" si="3"/>
        <v>0.1855716078734307</v>
      </c>
      <c r="N36" s="114">
        <f>SUM(N9:N14,N16:N21,N23:N28,N30:N34)</f>
        <v>2625378560</v>
      </c>
      <c r="O36" s="115">
        <f>SUM(O9:O14,O16:O21,O23:O28,O30:O34)</f>
        <v>691121266</v>
      </c>
      <c r="P36" s="116">
        <f t="shared" si="4"/>
        <v>3316499826</v>
      </c>
      <c r="Q36" s="44">
        <f t="shared" si="5"/>
        <v>0.2228895754882827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4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4906462042</v>
      </c>
      <c r="AA36" s="85">
        <f t="shared" si="11"/>
        <v>1171262502</v>
      </c>
      <c r="AB36" s="85">
        <f t="shared" si="12"/>
        <v>6077724544</v>
      </c>
      <c r="AC36" s="44">
        <f t="shared" si="13"/>
        <v>0.4084611833617134</v>
      </c>
      <c r="AD36" s="84">
        <f>SUM(AD9:AD14,AD16:AD21,AD23:AD28,AD30:AD34)</f>
        <v>2427676454</v>
      </c>
      <c r="AE36" s="85">
        <f>SUM(AE9:AE14,AE16:AE21,AE23:AE28,AE30:AE34)</f>
        <v>610023078</v>
      </c>
      <c r="AF36" s="85">
        <f t="shared" si="14"/>
        <v>3037699532</v>
      </c>
      <c r="AG36" s="44">
        <f t="shared" si="15"/>
        <v>0.3925503644551399</v>
      </c>
      <c r="AH36" s="44">
        <f t="shared" si="16"/>
        <v>0.09178007602892824</v>
      </c>
      <c r="AI36" s="66">
        <f>SUM(AI9:AI14,AI16:AI21,AI23:AI28,AI30:AI34)</f>
        <v>13715967900</v>
      </c>
      <c r="AJ36" s="66">
        <f>SUM(AJ9:AJ14,AJ16:AJ21,AJ23:AJ28,AJ30:AJ34)</f>
        <v>14013684346</v>
      </c>
      <c r="AK36" s="66">
        <f>SUM(AK9:AK14,AK16:AK21,AK23:AK28,AK30:AK34)</f>
        <v>5384208198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41</v>
      </c>
      <c r="C9" s="39" t="s">
        <v>42</v>
      </c>
      <c r="D9" s="80">
        <v>36082717308</v>
      </c>
      <c r="E9" s="81">
        <v>5450592474</v>
      </c>
      <c r="F9" s="82">
        <f>$D9+$E9</f>
        <v>41533309782</v>
      </c>
      <c r="G9" s="80">
        <v>36068114148</v>
      </c>
      <c r="H9" s="81">
        <v>5612765466</v>
      </c>
      <c r="I9" s="83">
        <f>$G9+$H9</f>
        <v>41680879614</v>
      </c>
      <c r="J9" s="80">
        <v>8111309680</v>
      </c>
      <c r="K9" s="81">
        <v>506160389</v>
      </c>
      <c r="L9" s="81">
        <f>$J9+$K9</f>
        <v>8617470069</v>
      </c>
      <c r="M9" s="40">
        <f>IF($F9=0,0,$L9/$F9)</f>
        <v>0.2074833456382689</v>
      </c>
      <c r="N9" s="108">
        <v>9197165648</v>
      </c>
      <c r="O9" s="109">
        <v>1117122175</v>
      </c>
      <c r="P9" s="110">
        <f>$N9+$O9</f>
        <v>10314287823</v>
      </c>
      <c r="Q9" s="40">
        <f>IF($F9=0,0,$P9/$F9)</f>
        <v>0.24833772885275998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17308475328</v>
      </c>
      <c r="AA9" s="81">
        <f>$K9+$O9</f>
        <v>1623282564</v>
      </c>
      <c r="AB9" s="81">
        <f>$Z9+$AA9</f>
        <v>18931757892</v>
      </c>
      <c r="AC9" s="40">
        <f>IF($F9=0,0,$AB9/$F9)</f>
        <v>0.4558210744910289</v>
      </c>
      <c r="AD9" s="80">
        <v>8017264333</v>
      </c>
      <c r="AE9" s="81">
        <v>1232609615</v>
      </c>
      <c r="AF9" s="81">
        <f>$AD9+$AE9</f>
        <v>9249873948</v>
      </c>
      <c r="AG9" s="40">
        <f>IF($AI9=0,0,$AK9/$AI9)</f>
        <v>0.4366825631444489</v>
      </c>
      <c r="AH9" s="40">
        <f>IF($AF9=0,0,(($P9/$AF9)-1))</f>
        <v>0.11507333840264344</v>
      </c>
      <c r="AI9" s="12">
        <v>39644278980</v>
      </c>
      <c r="AJ9" s="12">
        <v>40055177088</v>
      </c>
      <c r="AK9" s="12">
        <v>17311965359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36082717308</v>
      </c>
      <c r="E10" s="85">
        <f>E9</f>
        <v>5450592474</v>
      </c>
      <c r="F10" s="86">
        <f aca="true" t="shared" si="0" ref="F10:F45">$D10+$E10</f>
        <v>41533309782</v>
      </c>
      <c r="G10" s="84">
        <f>G9</f>
        <v>36068114148</v>
      </c>
      <c r="H10" s="85">
        <f>H9</f>
        <v>5612765466</v>
      </c>
      <c r="I10" s="86">
        <f aca="true" t="shared" si="1" ref="I10:I45">$G10+$H10</f>
        <v>41680879614</v>
      </c>
      <c r="J10" s="84">
        <f>J9</f>
        <v>8111309680</v>
      </c>
      <c r="K10" s="85">
        <f>K9</f>
        <v>506160389</v>
      </c>
      <c r="L10" s="85">
        <f aca="true" t="shared" si="2" ref="L10:L45">$J10+$K10</f>
        <v>8617470069</v>
      </c>
      <c r="M10" s="44">
        <f aca="true" t="shared" si="3" ref="M10:M45">IF($F10=0,0,$L10/$F10)</f>
        <v>0.2074833456382689</v>
      </c>
      <c r="N10" s="114">
        <f>N9</f>
        <v>9197165648</v>
      </c>
      <c r="O10" s="115">
        <f>O9</f>
        <v>1117122175</v>
      </c>
      <c r="P10" s="116">
        <f aca="true" t="shared" si="4" ref="P10:P45">$N10+$O10</f>
        <v>10314287823</v>
      </c>
      <c r="Q10" s="44">
        <f aca="true" t="shared" si="5" ref="Q10:Q45">IF($F10=0,0,$P10/$F10)</f>
        <v>0.24833772885275998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4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</f>
        <v>17308475328</v>
      </c>
      <c r="AA10" s="85">
        <f aca="true" t="shared" si="11" ref="AA10:AA45">$K10+$O10</f>
        <v>1623282564</v>
      </c>
      <c r="AB10" s="85">
        <f aca="true" t="shared" si="12" ref="AB10:AB45">$Z10+$AA10</f>
        <v>18931757892</v>
      </c>
      <c r="AC10" s="44">
        <f aca="true" t="shared" si="13" ref="AC10:AC45">IF($F10=0,0,$AB10/$F10)</f>
        <v>0.4558210744910289</v>
      </c>
      <c r="AD10" s="84">
        <f>AD9</f>
        <v>8017264333</v>
      </c>
      <c r="AE10" s="85">
        <f>AE9</f>
        <v>1232609615</v>
      </c>
      <c r="AF10" s="85">
        <f aca="true" t="shared" si="14" ref="AF10:AF45">$AD10+$AE10</f>
        <v>9249873948</v>
      </c>
      <c r="AG10" s="44">
        <f aca="true" t="shared" si="15" ref="AG10:AG45">IF($AI10=0,0,$AK10/$AI10)</f>
        <v>0.4366825631444489</v>
      </c>
      <c r="AH10" s="44">
        <f aca="true" t="shared" si="16" ref="AH10:AH45">IF($AF10=0,0,(($P10/$AF10)-1))</f>
        <v>0.11507333840264344</v>
      </c>
      <c r="AI10" s="66">
        <f>AI9</f>
        <v>39644278980</v>
      </c>
      <c r="AJ10" s="66">
        <f>AJ9</f>
        <v>40055177088</v>
      </c>
      <c r="AK10" s="66">
        <f>AK9</f>
        <v>17311965359</v>
      </c>
      <c r="AL10" s="66"/>
    </row>
    <row r="11" spans="1:38" s="13" customFormat="1" ht="12.75">
      <c r="A11" s="29" t="s">
        <v>96</v>
      </c>
      <c r="B11" s="63" t="s">
        <v>595</v>
      </c>
      <c r="C11" s="39" t="s">
        <v>596</v>
      </c>
      <c r="D11" s="80">
        <v>212653313</v>
      </c>
      <c r="E11" s="81">
        <v>59253000</v>
      </c>
      <c r="F11" s="82">
        <f t="shared" si="0"/>
        <v>271906313</v>
      </c>
      <c r="G11" s="80">
        <v>212653313</v>
      </c>
      <c r="H11" s="81">
        <v>59253000</v>
      </c>
      <c r="I11" s="83">
        <f t="shared" si="1"/>
        <v>271906313</v>
      </c>
      <c r="J11" s="80">
        <v>43477190</v>
      </c>
      <c r="K11" s="81">
        <v>5312678</v>
      </c>
      <c r="L11" s="81">
        <f t="shared" si="2"/>
        <v>48789868</v>
      </c>
      <c r="M11" s="40">
        <f t="shared" si="3"/>
        <v>0.17943631930311232</v>
      </c>
      <c r="N11" s="108">
        <v>43372571</v>
      </c>
      <c r="O11" s="109">
        <v>8413163</v>
      </c>
      <c r="P11" s="110">
        <f t="shared" si="4"/>
        <v>51785734</v>
      </c>
      <c r="Q11" s="40">
        <f t="shared" si="5"/>
        <v>0.1904543275536232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86849761</v>
      </c>
      <c r="AA11" s="81">
        <f t="shared" si="11"/>
        <v>13725841</v>
      </c>
      <c r="AB11" s="81">
        <f t="shared" si="12"/>
        <v>100575602</v>
      </c>
      <c r="AC11" s="40">
        <f t="shared" si="13"/>
        <v>0.36989064685673556</v>
      </c>
      <c r="AD11" s="80">
        <v>45290491</v>
      </c>
      <c r="AE11" s="81">
        <v>7355517</v>
      </c>
      <c r="AF11" s="81">
        <f t="shared" si="14"/>
        <v>52646008</v>
      </c>
      <c r="AG11" s="40">
        <f t="shared" si="15"/>
        <v>0.3685116997569073</v>
      </c>
      <c r="AH11" s="40">
        <f t="shared" si="16"/>
        <v>-0.01634072615724258</v>
      </c>
      <c r="AI11" s="12">
        <v>278213601</v>
      </c>
      <c r="AJ11" s="12">
        <v>248142698</v>
      </c>
      <c r="AK11" s="12">
        <v>102524967</v>
      </c>
      <c r="AL11" s="12"/>
    </row>
    <row r="12" spans="1:38" s="13" customFormat="1" ht="12.75">
      <c r="A12" s="29" t="s">
        <v>96</v>
      </c>
      <c r="B12" s="63" t="s">
        <v>597</v>
      </c>
      <c r="C12" s="39" t="s">
        <v>598</v>
      </c>
      <c r="D12" s="80">
        <v>173097000</v>
      </c>
      <c r="E12" s="81">
        <v>75008100</v>
      </c>
      <c r="F12" s="82">
        <f t="shared" si="0"/>
        <v>248105100</v>
      </c>
      <c r="G12" s="80">
        <v>188219000</v>
      </c>
      <c r="H12" s="81">
        <v>63391000</v>
      </c>
      <c r="I12" s="83">
        <f t="shared" si="1"/>
        <v>251610000</v>
      </c>
      <c r="J12" s="80">
        <v>41142503</v>
      </c>
      <c r="K12" s="81">
        <v>7686080</v>
      </c>
      <c r="L12" s="81">
        <f t="shared" si="2"/>
        <v>48828583</v>
      </c>
      <c r="M12" s="40">
        <f t="shared" si="3"/>
        <v>0.1968060430841607</v>
      </c>
      <c r="N12" s="108">
        <v>43923696</v>
      </c>
      <c r="O12" s="109">
        <v>5812223</v>
      </c>
      <c r="P12" s="110">
        <f t="shared" si="4"/>
        <v>49735919</v>
      </c>
      <c r="Q12" s="40">
        <f t="shared" si="5"/>
        <v>0.20046310615944612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85066199</v>
      </c>
      <c r="AA12" s="81">
        <f t="shared" si="11"/>
        <v>13498303</v>
      </c>
      <c r="AB12" s="81">
        <f t="shared" si="12"/>
        <v>98564502</v>
      </c>
      <c r="AC12" s="40">
        <f t="shared" si="13"/>
        <v>0.39726914924360685</v>
      </c>
      <c r="AD12" s="80">
        <v>46416834</v>
      </c>
      <c r="AE12" s="81">
        <v>532317</v>
      </c>
      <c r="AF12" s="81">
        <f t="shared" si="14"/>
        <v>46949151</v>
      </c>
      <c r="AG12" s="40">
        <f t="shared" si="15"/>
        <v>0.6287197574210023</v>
      </c>
      <c r="AH12" s="40">
        <f t="shared" si="16"/>
        <v>0.059357154296570735</v>
      </c>
      <c r="AI12" s="12">
        <v>137852000</v>
      </c>
      <c r="AJ12" s="12">
        <v>251517000</v>
      </c>
      <c r="AK12" s="12">
        <v>86670276</v>
      </c>
      <c r="AL12" s="12"/>
    </row>
    <row r="13" spans="1:38" s="13" customFormat="1" ht="12.75">
      <c r="A13" s="29" t="s">
        <v>96</v>
      </c>
      <c r="B13" s="63" t="s">
        <v>599</v>
      </c>
      <c r="C13" s="39" t="s">
        <v>600</v>
      </c>
      <c r="D13" s="80">
        <v>209828570</v>
      </c>
      <c r="E13" s="81">
        <v>23219182</v>
      </c>
      <c r="F13" s="82">
        <f t="shared" si="0"/>
        <v>233047752</v>
      </c>
      <c r="G13" s="80">
        <v>209828570</v>
      </c>
      <c r="H13" s="81">
        <v>23219182</v>
      </c>
      <c r="I13" s="83">
        <f t="shared" si="1"/>
        <v>233047752</v>
      </c>
      <c r="J13" s="80">
        <v>51393782</v>
      </c>
      <c r="K13" s="81">
        <v>3705505</v>
      </c>
      <c r="L13" s="81">
        <f t="shared" si="2"/>
        <v>55099287</v>
      </c>
      <c r="M13" s="40">
        <f t="shared" si="3"/>
        <v>0.23642917182054604</v>
      </c>
      <c r="N13" s="108">
        <v>56056849</v>
      </c>
      <c r="O13" s="109">
        <v>6735353</v>
      </c>
      <c r="P13" s="110">
        <f t="shared" si="4"/>
        <v>62792202</v>
      </c>
      <c r="Q13" s="40">
        <f t="shared" si="5"/>
        <v>0.26943920917975644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107450631</v>
      </c>
      <c r="AA13" s="81">
        <f t="shared" si="11"/>
        <v>10440858</v>
      </c>
      <c r="AB13" s="81">
        <f t="shared" si="12"/>
        <v>117891489</v>
      </c>
      <c r="AC13" s="40">
        <f t="shared" si="13"/>
        <v>0.5058683810003025</v>
      </c>
      <c r="AD13" s="80">
        <v>43549920</v>
      </c>
      <c r="AE13" s="81">
        <v>3788335</v>
      </c>
      <c r="AF13" s="81">
        <f t="shared" si="14"/>
        <v>47338255</v>
      </c>
      <c r="AG13" s="40">
        <f t="shared" si="15"/>
        <v>0.4266521651870922</v>
      </c>
      <c r="AH13" s="40">
        <f t="shared" si="16"/>
        <v>0.3264578933042632</v>
      </c>
      <c r="AI13" s="12">
        <v>216590313</v>
      </c>
      <c r="AJ13" s="12">
        <v>213117915</v>
      </c>
      <c r="AK13" s="12">
        <v>92408726</v>
      </c>
      <c r="AL13" s="12"/>
    </row>
    <row r="14" spans="1:38" s="13" customFormat="1" ht="12.75">
      <c r="A14" s="29" t="s">
        <v>96</v>
      </c>
      <c r="B14" s="63" t="s">
        <v>601</v>
      </c>
      <c r="C14" s="39" t="s">
        <v>602</v>
      </c>
      <c r="D14" s="80">
        <v>757586465</v>
      </c>
      <c r="E14" s="81">
        <v>188900477</v>
      </c>
      <c r="F14" s="82">
        <f t="shared" si="0"/>
        <v>946486942</v>
      </c>
      <c r="G14" s="80">
        <v>758709460</v>
      </c>
      <c r="H14" s="81">
        <v>222662945</v>
      </c>
      <c r="I14" s="83">
        <f t="shared" si="1"/>
        <v>981372405</v>
      </c>
      <c r="J14" s="80">
        <v>160434095</v>
      </c>
      <c r="K14" s="81">
        <v>17564777</v>
      </c>
      <c r="L14" s="81">
        <f t="shared" si="2"/>
        <v>177998872</v>
      </c>
      <c r="M14" s="40">
        <f t="shared" si="3"/>
        <v>0.18806268116480787</v>
      </c>
      <c r="N14" s="108">
        <v>181949114</v>
      </c>
      <c r="O14" s="109">
        <v>44294984</v>
      </c>
      <c r="P14" s="110">
        <f t="shared" si="4"/>
        <v>226244098</v>
      </c>
      <c r="Q14" s="40">
        <f t="shared" si="5"/>
        <v>0.23903562527965652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342383209</v>
      </c>
      <c r="AA14" s="81">
        <f t="shared" si="11"/>
        <v>61859761</v>
      </c>
      <c r="AB14" s="81">
        <f t="shared" si="12"/>
        <v>404242970</v>
      </c>
      <c r="AC14" s="40">
        <f t="shared" si="13"/>
        <v>0.4270983064444644</v>
      </c>
      <c r="AD14" s="80">
        <v>157491984</v>
      </c>
      <c r="AE14" s="81">
        <v>45512647</v>
      </c>
      <c r="AF14" s="81">
        <f t="shared" si="14"/>
        <v>203004631</v>
      </c>
      <c r="AG14" s="40">
        <f t="shared" si="15"/>
        <v>0.4039455106573073</v>
      </c>
      <c r="AH14" s="40">
        <f t="shared" si="16"/>
        <v>0.11447752145122236</v>
      </c>
      <c r="AI14" s="12">
        <v>909277990</v>
      </c>
      <c r="AJ14" s="12">
        <v>920000187</v>
      </c>
      <c r="AK14" s="12">
        <v>367298762</v>
      </c>
      <c r="AL14" s="12"/>
    </row>
    <row r="15" spans="1:38" s="13" customFormat="1" ht="12.75">
      <c r="A15" s="29" t="s">
        <v>96</v>
      </c>
      <c r="B15" s="63" t="s">
        <v>603</v>
      </c>
      <c r="C15" s="39" t="s">
        <v>604</v>
      </c>
      <c r="D15" s="80">
        <v>470108184</v>
      </c>
      <c r="E15" s="81">
        <v>83479509</v>
      </c>
      <c r="F15" s="82">
        <f t="shared" si="0"/>
        <v>553587693</v>
      </c>
      <c r="G15" s="80">
        <v>470108184</v>
      </c>
      <c r="H15" s="81">
        <v>83479509</v>
      </c>
      <c r="I15" s="83">
        <f t="shared" si="1"/>
        <v>553587693</v>
      </c>
      <c r="J15" s="80">
        <v>92035353</v>
      </c>
      <c r="K15" s="81">
        <v>7255570</v>
      </c>
      <c r="L15" s="81">
        <f t="shared" si="2"/>
        <v>99290923</v>
      </c>
      <c r="M15" s="40">
        <f t="shared" si="3"/>
        <v>0.17935897827121675</v>
      </c>
      <c r="N15" s="108">
        <v>109651244</v>
      </c>
      <c r="O15" s="109">
        <v>23873963</v>
      </c>
      <c r="P15" s="110">
        <f t="shared" si="4"/>
        <v>133525207</v>
      </c>
      <c r="Q15" s="40">
        <f t="shared" si="5"/>
        <v>0.24119973888220092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201686597</v>
      </c>
      <c r="AA15" s="81">
        <f t="shared" si="11"/>
        <v>31129533</v>
      </c>
      <c r="AB15" s="81">
        <f t="shared" si="12"/>
        <v>232816130</v>
      </c>
      <c r="AC15" s="40">
        <f t="shared" si="13"/>
        <v>0.42055871715341764</v>
      </c>
      <c r="AD15" s="80">
        <v>121848157</v>
      </c>
      <c r="AE15" s="81">
        <v>26488502</v>
      </c>
      <c r="AF15" s="81">
        <f t="shared" si="14"/>
        <v>148336659</v>
      </c>
      <c r="AG15" s="40">
        <f t="shared" si="15"/>
        <v>0.45887644721257503</v>
      </c>
      <c r="AH15" s="40">
        <f t="shared" si="16"/>
        <v>-0.09985024672828857</v>
      </c>
      <c r="AI15" s="12">
        <v>517328199</v>
      </c>
      <c r="AJ15" s="12">
        <v>516637699</v>
      </c>
      <c r="AK15" s="12">
        <v>237389726</v>
      </c>
      <c r="AL15" s="12"/>
    </row>
    <row r="16" spans="1:38" s="13" customFormat="1" ht="12.75">
      <c r="A16" s="29" t="s">
        <v>115</v>
      </c>
      <c r="B16" s="63" t="s">
        <v>605</v>
      </c>
      <c r="C16" s="39" t="s">
        <v>606</v>
      </c>
      <c r="D16" s="80">
        <v>269805560</v>
      </c>
      <c r="E16" s="81">
        <v>16300000</v>
      </c>
      <c r="F16" s="82">
        <f t="shared" si="0"/>
        <v>286105560</v>
      </c>
      <c r="G16" s="80">
        <v>269805560</v>
      </c>
      <c r="H16" s="81">
        <v>16300000</v>
      </c>
      <c r="I16" s="83">
        <f t="shared" si="1"/>
        <v>286105560</v>
      </c>
      <c r="J16" s="80">
        <v>57583818</v>
      </c>
      <c r="K16" s="81">
        <v>605220</v>
      </c>
      <c r="L16" s="81">
        <f t="shared" si="2"/>
        <v>58189038</v>
      </c>
      <c r="M16" s="40">
        <f t="shared" si="3"/>
        <v>0.20338310796896084</v>
      </c>
      <c r="N16" s="108">
        <v>64432499</v>
      </c>
      <c r="O16" s="109">
        <v>2451974</v>
      </c>
      <c r="P16" s="110">
        <f t="shared" si="4"/>
        <v>66884473</v>
      </c>
      <c r="Q16" s="40">
        <f t="shared" si="5"/>
        <v>0.2337755092910463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122016317</v>
      </c>
      <c r="AA16" s="81">
        <f t="shared" si="11"/>
        <v>3057194</v>
      </c>
      <c r="AB16" s="81">
        <f t="shared" si="12"/>
        <v>125073511</v>
      </c>
      <c r="AC16" s="40">
        <f t="shared" si="13"/>
        <v>0.4371586172600071</v>
      </c>
      <c r="AD16" s="80">
        <v>71196729</v>
      </c>
      <c r="AE16" s="81">
        <v>9295987</v>
      </c>
      <c r="AF16" s="81">
        <f t="shared" si="14"/>
        <v>80492716</v>
      </c>
      <c r="AG16" s="40">
        <f t="shared" si="15"/>
        <v>0.44696781088596</v>
      </c>
      <c r="AH16" s="40">
        <f t="shared" si="16"/>
        <v>-0.1690617943616165</v>
      </c>
      <c r="AI16" s="12">
        <v>294236430</v>
      </c>
      <c r="AJ16" s="12">
        <v>296702430</v>
      </c>
      <c r="AK16" s="12">
        <v>131514213</v>
      </c>
      <c r="AL16" s="12"/>
    </row>
    <row r="17" spans="1:38" s="59" customFormat="1" ht="12.75">
      <c r="A17" s="64"/>
      <c r="B17" s="65" t="s">
        <v>607</v>
      </c>
      <c r="C17" s="32"/>
      <c r="D17" s="84">
        <f>SUM(D11:D16)</f>
        <v>2093079092</v>
      </c>
      <c r="E17" s="85">
        <f>SUM(E11:E16)</f>
        <v>446160268</v>
      </c>
      <c r="F17" s="93">
        <f t="shared" si="0"/>
        <v>2539239360</v>
      </c>
      <c r="G17" s="84">
        <f>SUM(G11:G16)</f>
        <v>2109324087</v>
      </c>
      <c r="H17" s="85">
        <f>SUM(H11:H16)</f>
        <v>468305636</v>
      </c>
      <c r="I17" s="86">
        <f t="shared" si="1"/>
        <v>2577629723</v>
      </c>
      <c r="J17" s="84">
        <f>SUM(J11:J16)</f>
        <v>446066741</v>
      </c>
      <c r="K17" s="85">
        <f>SUM(K11:K16)</f>
        <v>42129830</v>
      </c>
      <c r="L17" s="85">
        <f t="shared" si="2"/>
        <v>488196571</v>
      </c>
      <c r="M17" s="44">
        <f t="shared" si="3"/>
        <v>0.19226094975150354</v>
      </c>
      <c r="N17" s="114">
        <f>SUM(N11:N16)</f>
        <v>499385973</v>
      </c>
      <c r="O17" s="115">
        <f>SUM(O11:O16)</f>
        <v>91581660</v>
      </c>
      <c r="P17" s="116">
        <f t="shared" si="4"/>
        <v>590967633</v>
      </c>
      <c r="Q17" s="44">
        <f t="shared" si="5"/>
        <v>0.2327341180628202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4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945452714</v>
      </c>
      <c r="AA17" s="85">
        <f t="shared" si="11"/>
        <v>133711490</v>
      </c>
      <c r="AB17" s="85">
        <f t="shared" si="12"/>
        <v>1079164204</v>
      </c>
      <c r="AC17" s="44">
        <f t="shared" si="13"/>
        <v>0.4249950678143237</v>
      </c>
      <c r="AD17" s="84">
        <f>SUM(AD11:AD16)</f>
        <v>485794115</v>
      </c>
      <c r="AE17" s="85">
        <f>SUM(AE11:AE16)</f>
        <v>92973305</v>
      </c>
      <c r="AF17" s="85">
        <f t="shared" si="14"/>
        <v>578767420</v>
      </c>
      <c r="AG17" s="44">
        <f t="shared" si="15"/>
        <v>0.43246539385032196</v>
      </c>
      <c r="AH17" s="44">
        <f t="shared" si="16"/>
        <v>0.021079647157747683</v>
      </c>
      <c r="AI17" s="66">
        <f>SUM(AI11:AI16)</f>
        <v>2353498533</v>
      </c>
      <c r="AJ17" s="66">
        <f>SUM(AJ11:AJ16)</f>
        <v>2446117929</v>
      </c>
      <c r="AK17" s="66">
        <f>SUM(AK11:AK16)</f>
        <v>1017806670</v>
      </c>
      <c r="AL17" s="66"/>
    </row>
    <row r="18" spans="1:38" s="13" customFormat="1" ht="12.75">
      <c r="A18" s="29" t="s">
        <v>96</v>
      </c>
      <c r="B18" s="63" t="s">
        <v>608</v>
      </c>
      <c r="C18" s="39" t="s">
        <v>609</v>
      </c>
      <c r="D18" s="80">
        <v>399527457</v>
      </c>
      <c r="E18" s="81">
        <v>51350396</v>
      </c>
      <c r="F18" s="82">
        <f t="shared" si="0"/>
        <v>450877853</v>
      </c>
      <c r="G18" s="80">
        <v>399527457</v>
      </c>
      <c r="H18" s="81">
        <v>51350396</v>
      </c>
      <c r="I18" s="83">
        <f t="shared" si="1"/>
        <v>450877853</v>
      </c>
      <c r="J18" s="80">
        <v>70739027</v>
      </c>
      <c r="K18" s="81">
        <v>4519604</v>
      </c>
      <c r="L18" s="81">
        <f t="shared" si="2"/>
        <v>75258631</v>
      </c>
      <c r="M18" s="40">
        <f t="shared" si="3"/>
        <v>0.16691578550432815</v>
      </c>
      <c r="N18" s="108">
        <v>82625133</v>
      </c>
      <c r="O18" s="109">
        <v>9307355</v>
      </c>
      <c r="P18" s="110">
        <f t="shared" si="4"/>
        <v>91932488</v>
      </c>
      <c r="Q18" s="40">
        <f t="shared" si="5"/>
        <v>0.20389665934645054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153364160</v>
      </c>
      <c r="AA18" s="81">
        <f t="shared" si="11"/>
        <v>13826959</v>
      </c>
      <c r="AB18" s="81">
        <f t="shared" si="12"/>
        <v>167191119</v>
      </c>
      <c r="AC18" s="40">
        <f t="shared" si="13"/>
        <v>0.3708124448507787</v>
      </c>
      <c r="AD18" s="80">
        <v>101187402</v>
      </c>
      <c r="AE18" s="81">
        <v>16896696</v>
      </c>
      <c r="AF18" s="81">
        <f t="shared" si="14"/>
        <v>118084098</v>
      </c>
      <c r="AG18" s="40">
        <f t="shared" si="15"/>
        <v>0.4558492174253991</v>
      </c>
      <c r="AH18" s="40">
        <f t="shared" si="16"/>
        <v>-0.22146597588440742</v>
      </c>
      <c r="AI18" s="12">
        <v>407590918</v>
      </c>
      <c r="AJ18" s="12">
        <v>452422818</v>
      </c>
      <c r="AK18" s="12">
        <v>185800001</v>
      </c>
      <c r="AL18" s="12"/>
    </row>
    <row r="19" spans="1:38" s="13" customFormat="1" ht="12.75">
      <c r="A19" s="29" t="s">
        <v>96</v>
      </c>
      <c r="B19" s="63" t="s">
        <v>58</v>
      </c>
      <c r="C19" s="39" t="s">
        <v>59</v>
      </c>
      <c r="D19" s="80">
        <v>1451395836</v>
      </c>
      <c r="E19" s="81">
        <v>187359852</v>
      </c>
      <c r="F19" s="82">
        <f t="shared" si="0"/>
        <v>1638755688</v>
      </c>
      <c r="G19" s="80">
        <v>1451395836</v>
      </c>
      <c r="H19" s="81">
        <v>247704466</v>
      </c>
      <c r="I19" s="83">
        <f t="shared" si="1"/>
        <v>1699100302</v>
      </c>
      <c r="J19" s="80">
        <v>283888594</v>
      </c>
      <c r="K19" s="81">
        <v>27296816</v>
      </c>
      <c r="L19" s="81">
        <f t="shared" si="2"/>
        <v>311185410</v>
      </c>
      <c r="M19" s="40">
        <f t="shared" si="3"/>
        <v>0.189891276825884</v>
      </c>
      <c r="N19" s="108">
        <v>368927879</v>
      </c>
      <c r="O19" s="109">
        <v>58363295</v>
      </c>
      <c r="P19" s="110">
        <f t="shared" si="4"/>
        <v>427291174</v>
      </c>
      <c r="Q19" s="40">
        <f t="shared" si="5"/>
        <v>0.260741230147297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652816473</v>
      </c>
      <c r="AA19" s="81">
        <f t="shared" si="11"/>
        <v>85660111</v>
      </c>
      <c r="AB19" s="81">
        <f t="shared" si="12"/>
        <v>738476584</v>
      </c>
      <c r="AC19" s="40">
        <f t="shared" si="13"/>
        <v>0.45063250697318097</v>
      </c>
      <c r="AD19" s="80">
        <v>342572441</v>
      </c>
      <c r="AE19" s="81">
        <v>69045429</v>
      </c>
      <c r="AF19" s="81">
        <f t="shared" si="14"/>
        <v>411617870</v>
      </c>
      <c r="AG19" s="40">
        <f t="shared" si="15"/>
        <v>0.4043865352351723</v>
      </c>
      <c r="AH19" s="40">
        <f t="shared" si="16"/>
        <v>0.03807731671124959</v>
      </c>
      <c r="AI19" s="12">
        <v>1601707321</v>
      </c>
      <c r="AJ19" s="12">
        <v>1664811816</v>
      </c>
      <c r="AK19" s="12">
        <v>647708874</v>
      </c>
      <c r="AL19" s="12"/>
    </row>
    <row r="20" spans="1:38" s="13" customFormat="1" ht="12.75">
      <c r="A20" s="29" t="s">
        <v>96</v>
      </c>
      <c r="B20" s="63" t="s">
        <v>86</v>
      </c>
      <c r="C20" s="39" t="s">
        <v>87</v>
      </c>
      <c r="D20" s="80">
        <v>1000960845</v>
      </c>
      <c r="E20" s="81">
        <v>200065525</v>
      </c>
      <c r="F20" s="82">
        <f t="shared" si="0"/>
        <v>1201026370</v>
      </c>
      <c r="G20" s="80">
        <v>1001949734</v>
      </c>
      <c r="H20" s="81">
        <v>212150254</v>
      </c>
      <c r="I20" s="83">
        <f t="shared" si="1"/>
        <v>1214099988</v>
      </c>
      <c r="J20" s="80">
        <v>169257545</v>
      </c>
      <c r="K20" s="81">
        <v>10235709</v>
      </c>
      <c r="L20" s="81">
        <f t="shared" si="2"/>
        <v>179493254</v>
      </c>
      <c r="M20" s="40">
        <f t="shared" si="3"/>
        <v>0.14944988593381175</v>
      </c>
      <c r="N20" s="108">
        <v>203973684</v>
      </c>
      <c r="O20" s="109">
        <v>24566288</v>
      </c>
      <c r="P20" s="110">
        <f t="shared" si="4"/>
        <v>228539972</v>
      </c>
      <c r="Q20" s="40">
        <f t="shared" si="5"/>
        <v>0.19028722241960433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373231229</v>
      </c>
      <c r="AA20" s="81">
        <f t="shared" si="11"/>
        <v>34801997</v>
      </c>
      <c r="AB20" s="81">
        <f t="shared" si="12"/>
        <v>408033226</v>
      </c>
      <c r="AC20" s="40">
        <f t="shared" si="13"/>
        <v>0.3397371083534161</v>
      </c>
      <c r="AD20" s="80">
        <v>189567625</v>
      </c>
      <c r="AE20" s="81">
        <v>23765244</v>
      </c>
      <c r="AF20" s="81">
        <f t="shared" si="14"/>
        <v>213332869</v>
      </c>
      <c r="AG20" s="40">
        <f t="shared" si="15"/>
        <v>0.36086621594495405</v>
      </c>
      <c r="AH20" s="40">
        <f t="shared" si="16"/>
        <v>0.0712834504653852</v>
      </c>
      <c r="AI20" s="12">
        <v>1080350143</v>
      </c>
      <c r="AJ20" s="12">
        <v>1128901060</v>
      </c>
      <c r="AK20" s="12">
        <v>389861868</v>
      </c>
      <c r="AL20" s="12"/>
    </row>
    <row r="21" spans="1:38" s="13" customFormat="1" ht="12.75">
      <c r="A21" s="29" t="s">
        <v>96</v>
      </c>
      <c r="B21" s="63" t="s">
        <v>610</v>
      </c>
      <c r="C21" s="39" t="s">
        <v>611</v>
      </c>
      <c r="D21" s="80">
        <v>736379740</v>
      </c>
      <c r="E21" s="81">
        <v>118231412</v>
      </c>
      <c r="F21" s="83">
        <f t="shared" si="0"/>
        <v>854611152</v>
      </c>
      <c r="G21" s="80">
        <v>745092982</v>
      </c>
      <c r="H21" s="81">
        <v>143665733</v>
      </c>
      <c r="I21" s="83">
        <f t="shared" si="1"/>
        <v>888758715</v>
      </c>
      <c r="J21" s="80">
        <v>151580223</v>
      </c>
      <c r="K21" s="81">
        <v>30058595</v>
      </c>
      <c r="L21" s="81">
        <f t="shared" si="2"/>
        <v>181638818</v>
      </c>
      <c r="M21" s="40">
        <f t="shared" si="3"/>
        <v>0.21253972356307374</v>
      </c>
      <c r="N21" s="108">
        <v>184024064</v>
      </c>
      <c r="O21" s="109">
        <v>22636932</v>
      </c>
      <c r="P21" s="110">
        <f t="shared" si="4"/>
        <v>206660996</v>
      </c>
      <c r="Q21" s="40">
        <f t="shared" si="5"/>
        <v>0.2418187447195868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335604287</v>
      </c>
      <c r="AA21" s="81">
        <f t="shared" si="11"/>
        <v>52695527</v>
      </c>
      <c r="AB21" s="81">
        <f t="shared" si="12"/>
        <v>388299814</v>
      </c>
      <c r="AC21" s="40">
        <f t="shared" si="13"/>
        <v>0.4543584682826606</v>
      </c>
      <c r="AD21" s="80">
        <v>147986215</v>
      </c>
      <c r="AE21" s="81">
        <v>35020850</v>
      </c>
      <c r="AF21" s="81">
        <f t="shared" si="14"/>
        <v>183007065</v>
      </c>
      <c r="AG21" s="40">
        <f t="shared" si="15"/>
        <v>0.45084331939609895</v>
      </c>
      <c r="AH21" s="40">
        <f t="shared" si="16"/>
        <v>0.1292514635978672</v>
      </c>
      <c r="AI21" s="12">
        <v>776816000</v>
      </c>
      <c r="AJ21" s="12">
        <v>823430394</v>
      </c>
      <c r="AK21" s="12">
        <v>350222304</v>
      </c>
      <c r="AL21" s="12"/>
    </row>
    <row r="22" spans="1:38" s="13" customFormat="1" ht="12.75">
      <c r="A22" s="29" t="s">
        <v>96</v>
      </c>
      <c r="B22" s="63" t="s">
        <v>612</v>
      </c>
      <c r="C22" s="39" t="s">
        <v>613</v>
      </c>
      <c r="D22" s="80">
        <v>456307310</v>
      </c>
      <c r="E22" s="81">
        <v>53909730</v>
      </c>
      <c r="F22" s="82">
        <f t="shared" si="0"/>
        <v>510217040</v>
      </c>
      <c r="G22" s="80">
        <v>456417310</v>
      </c>
      <c r="H22" s="81">
        <v>57311372</v>
      </c>
      <c r="I22" s="83">
        <f t="shared" si="1"/>
        <v>513728682</v>
      </c>
      <c r="J22" s="80">
        <v>99813842</v>
      </c>
      <c r="K22" s="81">
        <v>7272612</v>
      </c>
      <c r="L22" s="81">
        <f t="shared" si="2"/>
        <v>107086454</v>
      </c>
      <c r="M22" s="40">
        <f t="shared" si="3"/>
        <v>0.20988411911918897</v>
      </c>
      <c r="N22" s="108">
        <v>99556269</v>
      </c>
      <c r="O22" s="109">
        <v>11024664</v>
      </c>
      <c r="P22" s="110">
        <f t="shared" si="4"/>
        <v>110580933</v>
      </c>
      <c r="Q22" s="40">
        <f t="shared" si="5"/>
        <v>0.21673312400542327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199370111</v>
      </c>
      <c r="AA22" s="81">
        <f t="shared" si="11"/>
        <v>18297276</v>
      </c>
      <c r="AB22" s="81">
        <f t="shared" si="12"/>
        <v>217667387</v>
      </c>
      <c r="AC22" s="40">
        <f t="shared" si="13"/>
        <v>0.42661724312461224</v>
      </c>
      <c r="AD22" s="80">
        <v>94772795</v>
      </c>
      <c r="AE22" s="81">
        <v>7326587</v>
      </c>
      <c r="AF22" s="81">
        <f t="shared" si="14"/>
        <v>102099382</v>
      </c>
      <c r="AG22" s="40">
        <f t="shared" si="15"/>
        <v>0.4185743600340483</v>
      </c>
      <c r="AH22" s="40">
        <f t="shared" si="16"/>
        <v>0.08307152143193197</v>
      </c>
      <c r="AI22" s="12">
        <v>476675750</v>
      </c>
      <c r="AJ22" s="12">
        <v>492200221</v>
      </c>
      <c r="AK22" s="12">
        <v>199524247</v>
      </c>
      <c r="AL22" s="12"/>
    </row>
    <row r="23" spans="1:38" s="13" customFormat="1" ht="12.75">
      <c r="A23" s="29" t="s">
        <v>115</v>
      </c>
      <c r="B23" s="63" t="s">
        <v>614</v>
      </c>
      <c r="C23" s="39" t="s">
        <v>615</v>
      </c>
      <c r="D23" s="80">
        <v>373209698</v>
      </c>
      <c r="E23" s="81">
        <v>6546890</v>
      </c>
      <c r="F23" s="82">
        <f t="shared" si="0"/>
        <v>379756588</v>
      </c>
      <c r="G23" s="80">
        <v>395049265</v>
      </c>
      <c r="H23" s="81">
        <v>8968806</v>
      </c>
      <c r="I23" s="83">
        <f t="shared" si="1"/>
        <v>404018071</v>
      </c>
      <c r="J23" s="80">
        <v>61309045</v>
      </c>
      <c r="K23" s="81">
        <v>1190871</v>
      </c>
      <c r="L23" s="81">
        <f t="shared" si="2"/>
        <v>62499916</v>
      </c>
      <c r="M23" s="40">
        <f t="shared" si="3"/>
        <v>0.1645788854622846</v>
      </c>
      <c r="N23" s="108">
        <v>90641980</v>
      </c>
      <c r="O23" s="109">
        <v>379065</v>
      </c>
      <c r="P23" s="110">
        <f t="shared" si="4"/>
        <v>91021045</v>
      </c>
      <c r="Q23" s="40">
        <f t="shared" si="5"/>
        <v>0.23968259636880876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151951025</v>
      </c>
      <c r="AA23" s="81">
        <f t="shared" si="11"/>
        <v>1569936</v>
      </c>
      <c r="AB23" s="81">
        <f t="shared" si="12"/>
        <v>153520961</v>
      </c>
      <c r="AC23" s="40">
        <f t="shared" si="13"/>
        <v>0.40426148183109334</v>
      </c>
      <c r="AD23" s="80">
        <v>83170223</v>
      </c>
      <c r="AE23" s="81">
        <v>129351</v>
      </c>
      <c r="AF23" s="81">
        <f t="shared" si="14"/>
        <v>83299574</v>
      </c>
      <c r="AG23" s="40">
        <f t="shared" si="15"/>
        <v>0.33292113094187853</v>
      </c>
      <c r="AH23" s="40">
        <f t="shared" si="16"/>
        <v>0.0926952039394584</v>
      </c>
      <c r="AI23" s="12">
        <v>454969057</v>
      </c>
      <c r="AJ23" s="12">
        <v>386146050</v>
      </c>
      <c r="AK23" s="12">
        <v>151468813</v>
      </c>
      <c r="AL23" s="12"/>
    </row>
    <row r="24" spans="1:38" s="59" customFormat="1" ht="12.75">
      <c r="A24" s="64"/>
      <c r="B24" s="65" t="s">
        <v>616</v>
      </c>
      <c r="C24" s="32"/>
      <c r="D24" s="84">
        <f>SUM(D18:D23)</f>
        <v>4417780886</v>
      </c>
      <c r="E24" s="85">
        <f>SUM(E18:E23)</f>
        <v>617463805</v>
      </c>
      <c r="F24" s="93">
        <f t="shared" si="0"/>
        <v>5035244691</v>
      </c>
      <c r="G24" s="84">
        <f>SUM(G18:G23)</f>
        <v>4449432584</v>
      </c>
      <c r="H24" s="85">
        <f>SUM(H18:H23)</f>
        <v>721151027</v>
      </c>
      <c r="I24" s="86">
        <f t="shared" si="1"/>
        <v>5170583611</v>
      </c>
      <c r="J24" s="84">
        <f>SUM(J18:J23)</f>
        <v>836588276</v>
      </c>
      <c r="K24" s="85">
        <f>SUM(K18:K23)</f>
        <v>80574207</v>
      </c>
      <c r="L24" s="85">
        <f t="shared" si="2"/>
        <v>917162483</v>
      </c>
      <c r="M24" s="44">
        <f t="shared" si="3"/>
        <v>0.18214854277873266</v>
      </c>
      <c r="N24" s="114">
        <f>SUM(N18:N23)</f>
        <v>1029749009</v>
      </c>
      <c r="O24" s="115">
        <f>SUM(O18:O23)</f>
        <v>126277599</v>
      </c>
      <c r="P24" s="116">
        <f t="shared" si="4"/>
        <v>1156026608</v>
      </c>
      <c r="Q24" s="44">
        <f t="shared" si="5"/>
        <v>0.22958697718628904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4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1866337285</v>
      </c>
      <c r="AA24" s="85">
        <f t="shared" si="11"/>
        <v>206851806</v>
      </c>
      <c r="AB24" s="85">
        <f t="shared" si="12"/>
        <v>2073189091</v>
      </c>
      <c r="AC24" s="44">
        <f t="shared" si="13"/>
        <v>0.4117355199650217</v>
      </c>
      <c r="AD24" s="84">
        <f>SUM(AD18:AD23)</f>
        <v>959256701</v>
      </c>
      <c r="AE24" s="85">
        <f>SUM(AE18:AE23)</f>
        <v>152184157</v>
      </c>
      <c r="AF24" s="85">
        <f t="shared" si="14"/>
        <v>1111440858</v>
      </c>
      <c r="AG24" s="44">
        <f t="shared" si="15"/>
        <v>0.40111344514881986</v>
      </c>
      <c r="AH24" s="44">
        <f t="shared" si="16"/>
        <v>0.04011526990309733</v>
      </c>
      <c r="AI24" s="66">
        <f>SUM(AI18:AI23)</f>
        <v>4798109189</v>
      </c>
      <c r="AJ24" s="66">
        <f>SUM(AJ18:AJ23)</f>
        <v>4947912359</v>
      </c>
      <c r="AK24" s="66">
        <f>SUM(AK18:AK23)</f>
        <v>1924586107</v>
      </c>
      <c r="AL24" s="66"/>
    </row>
    <row r="25" spans="1:38" s="13" customFormat="1" ht="12.75">
      <c r="A25" s="29" t="s">
        <v>96</v>
      </c>
      <c r="B25" s="63" t="s">
        <v>617</v>
      </c>
      <c r="C25" s="39" t="s">
        <v>618</v>
      </c>
      <c r="D25" s="80">
        <v>328592203</v>
      </c>
      <c r="E25" s="81">
        <v>73594333</v>
      </c>
      <c r="F25" s="82">
        <f t="shared" si="0"/>
        <v>402186536</v>
      </c>
      <c r="G25" s="80">
        <v>328592203</v>
      </c>
      <c r="H25" s="81">
        <v>83306960</v>
      </c>
      <c r="I25" s="83">
        <f t="shared" si="1"/>
        <v>411899163</v>
      </c>
      <c r="J25" s="80">
        <v>60943565</v>
      </c>
      <c r="K25" s="81">
        <v>7460088</v>
      </c>
      <c r="L25" s="81">
        <f t="shared" si="2"/>
        <v>68403653</v>
      </c>
      <c r="M25" s="40">
        <f t="shared" si="3"/>
        <v>0.17007942056021488</v>
      </c>
      <c r="N25" s="108">
        <v>73285783</v>
      </c>
      <c r="O25" s="109">
        <v>22708918</v>
      </c>
      <c r="P25" s="110">
        <f t="shared" si="4"/>
        <v>95994701</v>
      </c>
      <c r="Q25" s="40">
        <f t="shared" si="5"/>
        <v>0.23868203534292357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134229348</v>
      </c>
      <c r="AA25" s="81">
        <f t="shared" si="11"/>
        <v>30169006</v>
      </c>
      <c r="AB25" s="81">
        <f t="shared" si="12"/>
        <v>164398354</v>
      </c>
      <c r="AC25" s="40">
        <f t="shared" si="13"/>
        <v>0.40876145590313845</v>
      </c>
      <c r="AD25" s="80">
        <v>58860054</v>
      </c>
      <c r="AE25" s="81">
        <v>12788748</v>
      </c>
      <c r="AF25" s="81">
        <f t="shared" si="14"/>
        <v>71648802</v>
      </c>
      <c r="AG25" s="40">
        <f t="shared" si="15"/>
        <v>0.3804141173544301</v>
      </c>
      <c r="AH25" s="40">
        <f t="shared" si="16"/>
        <v>0.33979492078597495</v>
      </c>
      <c r="AI25" s="12">
        <v>359290859</v>
      </c>
      <c r="AJ25" s="12">
        <v>398183869</v>
      </c>
      <c r="AK25" s="12">
        <v>136679315</v>
      </c>
      <c r="AL25" s="12"/>
    </row>
    <row r="26" spans="1:38" s="13" customFormat="1" ht="12.75">
      <c r="A26" s="29" t="s">
        <v>96</v>
      </c>
      <c r="B26" s="63" t="s">
        <v>619</v>
      </c>
      <c r="C26" s="39" t="s">
        <v>620</v>
      </c>
      <c r="D26" s="80">
        <v>824059174</v>
      </c>
      <c r="E26" s="81">
        <v>109897129</v>
      </c>
      <c r="F26" s="82">
        <f t="shared" si="0"/>
        <v>933956303</v>
      </c>
      <c r="G26" s="80">
        <v>824059174</v>
      </c>
      <c r="H26" s="81">
        <v>123509115</v>
      </c>
      <c r="I26" s="83">
        <f t="shared" si="1"/>
        <v>947568289</v>
      </c>
      <c r="J26" s="80">
        <v>167895655</v>
      </c>
      <c r="K26" s="81">
        <v>27214265</v>
      </c>
      <c r="L26" s="81">
        <f t="shared" si="2"/>
        <v>195109920</v>
      </c>
      <c r="M26" s="40">
        <f t="shared" si="3"/>
        <v>0.208906904288005</v>
      </c>
      <c r="N26" s="108">
        <v>206417808</v>
      </c>
      <c r="O26" s="109">
        <v>16222862</v>
      </c>
      <c r="P26" s="110">
        <f t="shared" si="4"/>
        <v>222640670</v>
      </c>
      <c r="Q26" s="40">
        <f t="shared" si="5"/>
        <v>0.23838446111969758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374313463</v>
      </c>
      <c r="AA26" s="81">
        <f t="shared" si="11"/>
        <v>43437127</v>
      </c>
      <c r="AB26" s="81">
        <f t="shared" si="12"/>
        <v>417750590</v>
      </c>
      <c r="AC26" s="40">
        <f t="shared" si="13"/>
        <v>0.4472913654077026</v>
      </c>
      <c r="AD26" s="80">
        <v>197183179</v>
      </c>
      <c r="AE26" s="81">
        <v>31118901</v>
      </c>
      <c r="AF26" s="81">
        <f t="shared" si="14"/>
        <v>228302080</v>
      </c>
      <c r="AG26" s="40">
        <f t="shared" si="15"/>
        <v>0.42380171113284365</v>
      </c>
      <c r="AH26" s="40">
        <f t="shared" si="16"/>
        <v>-0.024797890584264515</v>
      </c>
      <c r="AI26" s="12">
        <v>960097754</v>
      </c>
      <c r="AJ26" s="12">
        <v>926482049</v>
      </c>
      <c r="AK26" s="12">
        <v>406891071</v>
      </c>
      <c r="AL26" s="12"/>
    </row>
    <row r="27" spans="1:38" s="13" customFormat="1" ht="12.75">
      <c r="A27" s="29" t="s">
        <v>96</v>
      </c>
      <c r="B27" s="63" t="s">
        <v>621</v>
      </c>
      <c r="C27" s="39" t="s">
        <v>622</v>
      </c>
      <c r="D27" s="80">
        <v>230483542</v>
      </c>
      <c r="E27" s="81">
        <v>24484467</v>
      </c>
      <c r="F27" s="82">
        <f t="shared" si="0"/>
        <v>254968009</v>
      </c>
      <c r="G27" s="80">
        <v>234286486</v>
      </c>
      <c r="H27" s="81">
        <v>26344907</v>
      </c>
      <c r="I27" s="83">
        <f t="shared" si="1"/>
        <v>260631393</v>
      </c>
      <c r="J27" s="80">
        <v>40827509</v>
      </c>
      <c r="K27" s="81">
        <v>4791986</v>
      </c>
      <c r="L27" s="81">
        <f t="shared" si="2"/>
        <v>45619495</v>
      </c>
      <c r="M27" s="40">
        <f t="shared" si="3"/>
        <v>0.17892242708770573</v>
      </c>
      <c r="N27" s="108">
        <v>57384429</v>
      </c>
      <c r="O27" s="109">
        <v>8519150</v>
      </c>
      <c r="P27" s="110">
        <f t="shared" si="4"/>
        <v>65903579</v>
      </c>
      <c r="Q27" s="40">
        <f t="shared" si="5"/>
        <v>0.2584778351546056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98211938</v>
      </c>
      <c r="AA27" s="81">
        <f t="shared" si="11"/>
        <v>13311136</v>
      </c>
      <c r="AB27" s="81">
        <f t="shared" si="12"/>
        <v>111523074</v>
      </c>
      <c r="AC27" s="40">
        <f t="shared" si="13"/>
        <v>0.4374002622423113</v>
      </c>
      <c r="AD27" s="80">
        <v>50695679</v>
      </c>
      <c r="AE27" s="81">
        <v>6858325</v>
      </c>
      <c r="AF27" s="81">
        <f t="shared" si="14"/>
        <v>57554004</v>
      </c>
      <c r="AG27" s="40">
        <f t="shared" si="15"/>
        <v>0.43974729519343636</v>
      </c>
      <c r="AH27" s="40">
        <f t="shared" si="16"/>
        <v>0.14507374673706463</v>
      </c>
      <c r="AI27" s="12">
        <v>232870442</v>
      </c>
      <c r="AJ27" s="12">
        <v>251980169</v>
      </c>
      <c r="AK27" s="12">
        <v>102404147</v>
      </c>
      <c r="AL27" s="12"/>
    </row>
    <row r="28" spans="1:38" s="13" customFormat="1" ht="12.75">
      <c r="A28" s="29" t="s">
        <v>96</v>
      </c>
      <c r="B28" s="63" t="s">
        <v>623</v>
      </c>
      <c r="C28" s="39" t="s">
        <v>624</v>
      </c>
      <c r="D28" s="80">
        <v>178416863</v>
      </c>
      <c r="E28" s="81">
        <v>58442000</v>
      </c>
      <c r="F28" s="82">
        <f t="shared" si="0"/>
        <v>236858863</v>
      </c>
      <c r="G28" s="80">
        <v>178416863</v>
      </c>
      <c r="H28" s="81">
        <v>58442000</v>
      </c>
      <c r="I28" s="83">
        <f t="shared" si="1"/>
        <v>236858863</v>
      </c>
      <c r="J28" s="80">
        <v>28221258</v>
      </c>
      <c r="K28" s="81">
        <v>968894</v>
      </c>
      <c r="L28" s="81">
        <f t="shared" si="2"/>
        <v>29190152</v>
      </c>
      <c r="M28" s="40">
        <f t="shared" si="3"/>
        <v>0.12323858871179331</v>
      </c>
      <c r="N28" s="108">
        <v>42735581</v>
      </c>
      <c r="O28" s="109">
        <v>362175</v>
      </c>
      <c r="P28" s="110">
        <f t="shared" si="4"/>
        <v>43097756</v>
      </c>
      <c r="Q28" s="40">
        <f t="shared" si="5"/>
        <v>0.18195542887495833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70956839</v>
      </c>
      <c r="AA28" s="81">
        <f t="shared" si="11"/>
        <v>1331069</v>
      </c>
      <c r="AB28" s="81">
        <f t="shared" si="12"/>
        <v>72287908</v>
      </c>
      <c r="AC28" s="40">
        <f t="shared" si="13"/>
        <v>0.30519401758675163</v>
      </c>
      <c r="AD28" s="80">
        <v>34774146</v>
      </c>
      <c r="AE28" s="81">
        <v>7478131</v>
      </c>
      <c r="AF28" s="81">
        <f t="shared" si="14"/>
        <v>42252277</v>
      </c>
      <c r="AG28" s="40">
        <f t="shared" si="15"/>
        <v>0.3280197225468108</v>
      </c>
      <c r="AH28" s="40">
        <f t="shared" si="16"/>
        <v>0.020010258855398533</v>
      </c>
      <c r="AI28" s="12">
        <v>217998215</v>
      </c>
      <c r="AJ28" s="12">
        <v>193469085</v>
      </c>
      <c r="AK28" s="12">
        <v>71507714</v>
      </c>
      <c r="AL28" s="12"/>
    </row>
    <row r="29" spans="1:38" s="13" customFormat="1" ht="12.75">
      <c r="A29" s="29" t="s">
        <v>115</v>
      </c>
      <c r="B29" s="63" t="s">
        <v>625</v>
      </c>
      <c r="C29" s="39" t="s">
        <v>626</v>
      </c>
      <c r="D29" s="80">
        <v>112034170</v>
      </c>
      <c r="E29" s="81">
        <v>17692000</v>
      </c>
      <c r="F29" s="82">
        <f t="shared" si="0"/>
        <v>129726170</v>
      </c>
      <c r="G29" s="80">
        <v>112034170</v>
      </c>
      <c r="H29" s="81">
        <v>17692000</v>
      </c>
      <c r="I29" s="83">
        <f t="shared" si="1"/>
        <v>129726170</v>
      </c>
      <c r="J29" s="80">
        <v>26267349</v>
      </c>
      <c r="K29" s="81">
        <v>533372</v>
      </c>
      <c r="L29" s="81">
        <f t="shared" si="2"/>
        <v>26800721</v>
      </c>
      <c r="M29" s="40">
        <f t="shared" si="3"/>
        <v>0.20659455991030953</v>
      </c>
      <c r="N29" s="108">
        <v>35330391</v>
      </c>
      <c r="O29" s="109">
        <v>410745</v>
      </c>
      <c r="P29" s="110">
        <f t="shared" si="4"/>
        <v>35741136</v>
      </c>
      <c r="Q29" s="40">
        <f t="shared" si="5"/>
        <v>0.2755121499385976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61597740</v>
      </c>
      <c r="AA29" s="81">
        <f t="shared" si="11"/>
        <v>944117</v>
      </c>
      <c r="AB29" s="81">
        <f t="shared" si="12"/>
        <v>62541857</v>
      </c>
      <c r="AC29" s="40">
        <f t="shared" si="13"/>
        <v>0.48210670984890713</v>
      </c>
      <c r="AD29" s="80">
        <v>29451282</v>
      </c>
      <c r="AE29" s="81">
        <v>11094</v>
      </c>
      <c r="AF29" s="81">
        <f t="shared" si="14"/>
        <v>29462376</v>
      </c>
      <c r="AG29" s="40">
        <f t="shared" si="15"/>
        <v>0.41873837453966317</v>
      </c>
      <c r="AH29" s="40">
        <f t="shared" si="16"/>
        <v>0.21311112179139924</v>
      </c>
      <c r="AI29" s="12">
        <v>122153765</v>
      </c>
      <c r="AJ29" s="12">
        <v>115937560</v>
      </c>
      <c r="AK29" s="12">
        <v>51150469</v>
      </c>
      <c r="AL29" s="12"/>
    </row>
    <row r="30" spans="1:38" s="59" customFormat="1" ht="12.75">
      <c r="A30" s="64"/>
      <c r="B30" s="65" t="s">
        <v>627</v>
      </c>
      <c r="C30" s="32"/>
      <c r="D30" s="84">
        <f>SUM(D25:D29)</f>
        <v>1673585952</v>
      </c>
      <c r="E30" s="85">
        <f>SUM(E25:E29)</f>
        <v>284109929</v>
      </c>
      <c r="F30" s="93">
        <f t="shared" si="0"/>
        <v>1957695881</v>
      </c>
      <c r="G30" s="84">
        <f>SUM(G25:G29)</f>
        <v>1677388896</v>
      </c>
      <c r="H30" s="85">
        <f>SUM(H25:H29)</f>
        <v>309294982</v>
      </c>
      <c r="I30" s="86">
        <f t="shared" si="1"/>
        <v>1986683878</v>
      </c>
      <c r="J30" s="84">
        <f>SUM(J25:J29)</f>
        <v>324155336</v>
      </c>
      <c r="K30" s="85">
        <f>SUM(K25:K29)</f>
        <v>40968605</v>
      </c>
      <c r="L30" s="85">
        <f t="shared" si="2"/>
        <v>365123941</v>
      </c>
      <c r="M30" s="44">
        <f t="shared" si="3"/>
        <v>0.18650697717844358</v>
      </c>
      <c r="N30" s="114">
        <f>SUM(N25:N29)</f>
        <v>415153992</v>
      </c>
      <c r="O30" s="115">
        <f>SUM(O25:O29)</f>
        <v>48223850</v>
      </c>
      <c r="P30" s="116">
        <f t="shared" si="4"/>
        <v>463377842</v>
      </c>
      <c r="Q30" s="44">
        <f t="shared" si="5"/>
        <v>0.23669551869481611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4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739309328</v>
      </c>
      <c r="AA30" s="85">
        <f t="shared" si="11"/>
        <v>89192455</v>
      </c>
      <c r="AB30" s="85">
        <f t="shared" si="12"/>
        <v>828501783</v>
      </c>
      <c r="AC30" s="44">
        <f t="shared" si="13"/>
        <v>0.4232024958732597</v>
      </c>
      <c r="AD30" s="84">
        <f>SUM(AD25:AD29)</f>
        <v>370964340</v>
      </c>
      <c r="AE30" s="85">
        <f>SUM(AE25:AE29)</f>
        <v>58255199</v>
      </c>
      <c r="AF30" s="85">
        <f t="shared" si="14"/>
        <v>429219539</v>
      </c>
      <c r="AG30" s="44">
        <f t="shared" si="15"/>
        <v>0.4061658391249024</v>
      </c>
      <c r="AH30" s="44">
        <f t="shared" si="16"/>
        <v>0.07958235796903002</v>
      </c>
      <c r="AI30" s="66">
        <f>SUM(AI25:AI29)</f>
        <v>1892411035</v>
      </c>
      <c r="AJ30" s="66">
        <f>SUM(AJ25:AJ29)</f>
        <v>1886052732</v>
      </c>
      <c r="AK30" s="66">
        <f>SUM(AK25:AK29)</f>
        <v>768632716</v>
      </c>
      <c r="AL30" s="66"/>
    </row>
    <row r="31" spans="1:38" s="13" customFormat="1" ht="12.75">
      <c r="A31" s="29" t="s">
        <v>96</v>
      </c>
      <c r="B31" s="63" t="s">
        <v>628</v>
      </c>
      <c r="C31" s="39" t="s">
        <v>629</v>
      </c>
      <c r="D31" s="80">
        <v>132630930</v>
      </c>
      <c r="E31" s="81">
        <v>34563050</v>
      </c>
      <c r="F31" s="83">
        <f t="shared" si="0"/>
        <v>167193980</v>
      </c>
      <c r="G31" s="80">
        <v>143206450</v>
      </c>
      <c r="H31" s="81">
        <v>44846756</v>
      </c>
      <c r="I31" s="83">
        <f t="shared" si="1"/>
        <v>188053206</v>
      </c>
      <c r="J31" s="80">
        <v>-9199101</v>
      </c>
      <c r="K31" s="81">
        <v>9786718</v>
      </c>
      <c r="L31" s="81">
        <f t="shared" si="2"/>
        <v>587617</v>
      </c>
      <c r="M31" s="40">
        <f t="shared" si="3"/>
        <v>0.00351458228340518</v>
      </c>
      <c r="N31" s="108">
        <v>46238179</v>
      </c>
      <c r="O31" s="109">
        <v>5840227</v>
      </c>
      <c r="P31" s="110">
        <f t="shared" si="4"/>
        <v>52078406</v>
      </c>
      <c r="Q31" s="40">
        <f t="shared" si="5"/>
        <v>0.3114849350437139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37039078</v>
      </c>
      <c r="AA31" s="81">
        <f t="shared" si="11"/>
        <v>15626945</v>
      </c>
      <c r="AB31" s="81">
        <f t="shared" si="12"/>
        <v>52666023</v>
      </c>
      <c r="AC31" s="40">
        <f t="shared" si="13"/>
        <v>0.31499951732711906</v>
      </c>
      <c r="AD31" s="80">
        <v>12272319</v>
      </c>
      <c r="AE31" s="81">
        <v>8964356</v>
      </c>
      <c r="AF31" s="81">
        <f t="shared" si="14"/>
        <v>21236675</v>
      </c>
      <c r="AG31" s="40">
        <f t="shared" si="15"/>
        <v>0.4164496957379431</v>
      </c>
      <c r="AH31" s="40">
        <f t="shared" si="16"/>
        <v>1.4522862453750411</v>
      </c>
      <c r="AI31" s="12">
        <v>127298160</v>
      </c>
      <c r="AJ31" s="12">
        <v>160646057</v>
      </c>
      <c r="AK31" s="12">
        <v>53013280</v>
      </c>
      <c r="AL31" s="12"/>
    </row>
    <row r="32" spans="1:38" s="13" customFormat="1" ht="12.75">
      <c r="A32" s="29" t="s">
        <v>96</v>
      </c>
      <c r="B32" s="63" t="s">
        <v>630</v>
      </c>
      <c r="C32" s="39" t="s">
        <v>631</v>
      </c>
      <c r="D32" s="80">
        <v>306123507</v>
      </c>
      <c r="E32" s="81">
        <v>49005000</v>
      </c>
      <c r="F32" s="82">
        <f t="shared" si="0"/>
        <v>355128507</v>
      </c>
      <c r="G32" s="80">
        <v>306123507</v>
      </c>
      <c r="H32" s="81">
        <v>49005000</v>
      </c>
      <c r="I32" s="83">
        <f t="shared" si="1"/>
        <v>355128507</v>
      </c>
      <c r="J32" s="80">
        <v>75711174</v>
      </c>
      <c r="K32" s="81">
        <v>1374828</v>
      </c>
      <c r="L32" s="81">
        <f t="shared" si="2"/>
        <v>77086002</v>
      </c>
      <c r="M32" s="40">
        <f t="shared" si="3"/>
        <v>0.21706509187672732</v>
      </c>
      <c r="N32" s="108">
        <v>74689306</v>
      </c>
      <c r="O32" s="109">
        <v>3261207</v>
      </c>
      <c r="P32" s="110">
        <f t="shared" si="4"/>
        <v>77950513</v>
      </c>
      <c r="Q32" s="40">
        <f t="shared" si="5"/>
        <v>0.2194994529121257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150400480</v>
      </c>
      <c r="AA32" s="81">
        <f t="shared" si="11"/>
        <v>4636035</v>
      </c>
      <c r="AB32" s="81">
        <f t="shared" si="12"/>
        <v>155036515</v>
      </c>
      <c r="AC32" s="40">
        <f t="shared" si="13"/>
        <v>0.43656454478885304</v>
      </c>
      <c r="AD32" s="80">
        <v>67708439</v>
      </c>
      <c r="AE32" s="81">
        <v>5217813</v>
      </c>
      <c r="AF32" s="81">
        <f t="shared" si="14"/>
        <v>72926252</v>
      </c>
      <c r="AG32" s="40">
        <f t="shared" si="15"/>
        <v>0.4163681276009143</v>
      </c>
      <c r="AH32" s="40">
        <f t="shared" si="16"/>
        <v>0.06889509418364193</v>
      </c>
      <c r="AI32" s="12">
        <v>332079376</v>
      </c>
      <c r="AJ32" s="12">
        <v>347298126</v>
      </c>
      <c r="AK32" s="12">
        <v>138267268</v>
      </c>
      <c r="AL32" s="12"/>
    </row>
    <row r="33" spans="1:38" s="13" customFormat="1" ht="12.75">
      <c r="A33" s="29" t="s">
        <v>96</v>
      </c>
      <c r="B33" s="63" t="s">
        <v>632</v>
      </c>
      <c r="C33" s="39" t="s">
        <v>633</v>
      </c>
      <c r="D33" s="80">
        <v>731814091</v>
      </c>
      <c r="E33" s="81">
        <v>110712487</v>
      </c>
      <c r="F33" s="82">
        <f t="shared" si="0"/>
        <v>842526578</v>
      </c>
      <c r="G33" s="80">
        <v>732655475</v>
      </c>
      <c r="H33" s="81">
        <v>119585988</v>
      </c>
      <c r="I33" s="83">
        <f t="shared" si="1"/>
        <v>852241463</v>
      </c>
      <c r="J33" s="80">
        <v>132152492</v>
      </c>
      <c r="K33" s="81">
        <v>15555686</v>
      </c>
      <c r="L33" s="81">
        <f t="shared" si="2"/>
        <v>147708178</v>
      </c>
      <c r="M33" s="40">
        <f t="shared" si="3"/>
        <v>0.17531574891160287</v>
      </c>
      <c r="N33" s="108">
        <v>177718285</v>
      </c>
      <c r="O33" s="109">
        <v>30073915</v>
      </c>
      <c r="P33" s="110">
        <f t="shared" si="4"/>
        <v>207792200</v>
      </c>
      <c r="Q33" s="40">
        <f t="shared" si="5"/>
        <v>0.2466298457827404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309870777</v>
      </c>
      <c r="AA33" s="81">
        <f t="shared" si="11"/>
        <v>45629601</v>
      </c>
      <c r="AB33" s="81">
        <f t="shared" si="12"/>
        <v>355500378</v>
      </c>
      <c r="AC33" s="40">
        <f t="shared" si="13"/>
        <v>0.4219455946943433</v>
      </c>
      <c r="AD33" s="80">
        <v>151224670</v>
      </c>
      <c r="AE33" s="81">
        <v>29924698</v>
      </c>
      <c r="AF33" s="81">
        <f t="shared" si="14"/>
        <v>181149368</v>
      </c>
      <c r="AG33" s="40">
        <f t="shared" si="15"/>
        <v>0.4089237460311227</v>
      </c>
      <c r="AH33" s="40">
        <f t="shared" si="16"/>
        <v>0.14707659372016146</v>
      </c>
      <c r="AI33" s="12">
        <v>778486207</v>
      </c>
      <c r="AJ33" s="12">
        <v>843349469</v>
      </c>
      <c r="AK33" s="12">
        <v>318341496</v>
      </c>
      <c r="AL33" s="12"/>
    </row>
    <row r="34" spans="1:38" s="13" customFormat="1" ht="12.75">
      <c r="A34" s="29" t="s">
        <v>96</v>
      </c>
      <c r="B34" s="63" t="s">
        <v>64</v>
      </c>
      <c r="C34" s="39" t="s">
        <v>65</v>
      </c>
      <c r="D34" s="80">
        <v>1314802254</v>
      </c>
      <c r="E34" s="81">
        <v>251023959</v>
      </c>
      <c r="F34" s="82">
        <f t="shared" si="0"/>
        <v>1565826213</v>
      </c>
      <c r="G34" s="80">
        <v>1314802254</v>
      </c>
      <c r="H34" s="81">
        <v>251023959</v>
      </c>
      <c r="I34" s="83">
        <f t="shared" si="1"/>
        <v>1565826213</v>
      </c>
      <c r="J34" s="80">
        <v>231440191</v>
      </c>
      <c r="K34" s="81">
        <v>17273910</v>
      </c>
      <c r="L34" s="81">
        <f t="shared" si="2"/>
        <v>248714101</v>
      </c>
      <c r="M34" s="40">
        <f t="shared" si="3"/>
        <v>0.15883889216765845</v>
      </c>
      <c r="N34" s="108">
        <v>291979797</v>
      </c>
      <c r="O34" s="109">
        <v>39845765</v>
      </c>
      <c r="P34" s="110">
        <f t="shared" si="4"/>
        <v>331825562</v>
      </c>
      <c r="Q34" s="40">
        <f t="shared" si="5"/>
        <v>0.21191723528771964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523419988</v>
      </c>
      <c r="AA34" s="81">
        <f t="shared" si="11"/>
        <v>57119675</v>
      </c>
      <c r="AB34" s="81">
        <f t="shared" si="12"/>
        <v>580539663</v>
      </c>
      <c r="AC34" s="40">
        <f t="shared" si="13"/>
        <v>0.3707561274553781</v>
      </c>
      <c r="AD34" s="80">
        <v>296933396</v>
      </c>
      <c r="AE34" s="81">
        <v>20863737</v>
      </c>
      <c r="AF34" s="81">
        <f t="shared" si="14"/>
        <v>317797133</v>
      </c>
      <c r="AG34" s="40">
        <f t="shared" si="15"/>
        <v>0.4061513668133848</v>
      </c>
      <c r="AH34" s="40">
        <f t="shared" si="16"/>
        <v>0.04414271729757857</v>
      </c>
      <c r="AI34" s="12">
        <v>1293304243</v>
      </c>
      <c r="AJ34" s="12">
        <v>1331721724</v>
      </c>
      <c r="AK34" s="12">
        <v>525277286</v>
      </c>
      <c r="AL34" s="12"/>
    </row>
    <row r="35" spans="1:38" s="13" customFormat="1" ht="12.75">
      <c r="A35" s="29" t="s">
        <v>96</v>
      </c>
      <c r="B35" s="63" t="s">
        <v>634</v>
      </c>
      <c r="C35" s="39" t="s">
        <v>635</v>
      </c>
      <c r="D35" s="80">
        <v>421658708</v>
      </c>
      <c r="E35" s="81">
        <v>43423629</v>
      </c>
      <c r="F35" s="82">
        <f t="shared" si="0"/>
        <v>465082337</v>
      </c>
      <c r="G35" s="80">
        <v>421658708</v>
      </c>
      <c r="H35" s="81">
        <v>43423629</v>
      </c>
      <c r="I35" s="83">
        <f t="shared" si="1"/>
        <v>465082337</v>
      </c>
      <c r="J35" s="80">
        <v>93368678</v>
      </c>
      <c r="K35" s="81">
        <v>10131160</v>
      </c>
      <c r="L35" s="81">
        <f t="shared" si="2"/>
        <v>103499838</v>
      </c>
      <c r="M35" s="40">
        <f t="shared" si="3"/>
        <v>0.2225408917217168</v>
      </c>
      <c r="N35" s="108">
        <v>108059302</v>
      </c>
      <c r="O35" s="109">
        <v>10886241</v>
      </c>
      <c r="P35" s="110">
        <f t="shared" si="4"/>
        <v>118945543</v>
      </c>
      <c r="Q35" s="40">
        <f t="shared" si="5"/>
        <v>0.25575158103671436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201427980</v>
      </c>
      <c r="AA35" s="81">
        <f t="shared" si="11"/>
        <v>21017401</v>
      </c>
      <c r="AB35" s="81">
        <f t="shared" si="12"/>
        <v>222445381</v>
      </c>
      <c r="AC35" s="40">
        <f t="shared" si="13"/>
        <v>0.4782924727584312</v>
      </c>
      <c r="AD35" s="80">
        <v>101988556</v>
      </c>
      <c r="AE35" s="81">
        <v>9316786</v>
      </c>
      <c r="AF35" s="81">
        <f t="shared" si="14"/>
        <v>111305342</v>
      </c>
      <c r="AG35" s="40">
        <f t="shared" si="15"/>
        <v>0.44263433139001024</v>
      </c>
      <c r="AH35" s="40">
        <f t="shared" si="16"/>
        <v>0.06864181774851374</v>
      </c>
      <c r="AI35" s="12">
        <v>472208320</v>
      </c>
      <c r="AJ35" s="12">
        <v>495181453</v>
      </c>
      <c r="AK35" s="12">
        <v>209015614</v>
      </c>
      <c r="AL35" s="12"/>
    </row>
    <row r="36" spans="1:38" s="13" customFormat="1" ht="12.75">
      <c r="A36" s="29" t="s">
        <v>96</v>
      </c>
      <c r="B36" s="63" t="s">
        <v>636</v>
      </c>
      <c r="C36" s="39" t="s">
        <v>637</v>
      </c>
      <c r="D36" s="80">
        <v>407816183</v>
      </c>
      <c r="E36" s="81">
        <v>52161018</v>
      </c>
      <c r="F36" s="82">
        <f t="shared" si="0"/>
        <v>459977201</v>
      </c>
      <c r="G36" s="80">
        <v>409061868</v>
      </c>
      <c r="H36" s="81">
        <v>70593189</v>
      </c>
      <c r="I36" s="83">
        <f t="shared" si="1"/>
        <v>479655057</v>
      </c>
      <c r="J36" s="80">
        <v>87050555</v>
      </c>
      <c r="K36" s="81">
        <v>8188156</v>
      </c>
      <c r="L36" s="81">
        <f t="shared" si="2"/>
        <v>95238711</v>
      </c>
      <c r="M36" s="40">
        <f t="shared" si="3"/>
        <v>0.20705093816160683</v>
      </c>
      <c r="N36" s="108">
        <v>93833450</v>
      </c>
      <c r="O36" s="109">
        <v>19917181</v>
      </c>
      <c r="P36" s="110">
        <f t="shared" si="4"/>
        <v>113750631</v>
      </c>
      <c r="Q36" s="40">
        <f t="shared" si="5"/>
        <v>0.24729623718893842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180884005</v>
      </c>
      <c r="AA36" s="81">
        <f t="shared" si="11"/>
        <v>28105337</v>
      </c>
      <c r="AB36" s="81">
        <f t="shared" si="12"/>
        <v>208989342</v>
      </c>
      <c r="AC36" s="40">
        <f t="shared" si="13"/>
        <v>0.45434717535054525</v>
      </c>
      <c r="AD36" s="80">
        <v>83346415</v>
      </c>
      <c r="AE36" s="81">
        <v>5751774</v>
      </c>
      <c r="AF36" s="81">
        <f t="shared" si="14"/>
        <v>89098189</v>
      </c>
      <c r="AG36" s="40">
        <f t="shared" si="15"/>
        <v>0.41057294562685387</v>
      </c>
      <c r="AH36" s="40">
        <f t="shared" si="16"/>
        <v>0.2766884745547409</v>
      </c>
      <c r="AI36" s="12">
        <v>383464660</v>
      </c>
      <c r="AJ36" s="12">
        <v>403236521</v>
      </c>
      <c r="AK36" s="12">
        <v>157440215</v>
      </c>
      <c r="AL36" s="12"/>
    </row>
    <row r="37" spans="1:38" s="13" customFormat="1" ht="12.75">
      <c r="A37" s="29" t="s">
        <v>96</v>
      </c>
      <c r="B37" s="63" t="s">
        <v>638</v>
      </c>
      <c r="C37" s="39" t="s">
        <v>639</v>
      </c>
      <c r="D37" s="80">
        <v>528772120</v>
      </c>
      <c r="E37" s="81">
        <v>75959000</v>
      </c>
      <c r="F37" s="82">
        <f t="shared" si="0"/>
        <v>604731120</v>
      </c>
      <c r="G37" s="80">
        <v>528772120</v>
      </c>
      <c r="H37" s="81">
        <v>75959000</v>
      </c>
      <c r="I37" s="83">
        <f t="shared" si="1"/>
        <v>604731120</v>
      </c>
      <c r="J37" s="80">
        <v>126761932</v>
      </c>
      <c r="K37" s="81">
        <v>12633003</v>
      </c>
      <c r="L37" s="81">
        <f t="shared" si="2"/>
        <v>139394935</v>
      </c>
      <c r="M37" s="40">
        <f t="shared" si="3"/>
        <v>0.23050729553987565</v>
      </c>
      <c r="N37" s="108">
        <v>130510109</v>
      </c>
      <c r="O37" s="109">
        <v>17858770</v>
      </c>
      <c r="P37" s="110">
        <f t="shared" si="4"/>
        <v>148368879</v>
      </c>
      <c r="Q37" s="40">
        <f t="shared" si="5"/>
        <v>0.24534685597129513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257272041</v>
      </c>
      <c r="AA37" s="81">
        <f t="shared" si="11"/>
        <v>30491773</v>
      </c>
      <c r="AB37" s="81">
        <f t="shared" si="12"/>
        <v>287763814</v>
      </c>
      <c r="AC37" s="40">
        <f t="shared" si="13"/>
        <v>0.4758541515111708</v>
      </c>
      <c r="AD37" s="80">
        <v>129448580</v>
      </c>
      <c r="AE37" s="81">
        <v>13588355</v>
      </c>
      <c r="AF37" s="81">
        <f t="shared" si="14"/>
        <v>143036935</v>
      </c>
      <c r="AG37" s="40">
        <f t="shared" si="15"/>
        <v>0.4502938702691966</v>
      </c>
      <c r="AH37" s="40">
        <f t="shared" si="16"/>
        <v>0.0372766936036486</v>
      </c>
      <c r="AI37" s="12">
        <v>620353670</v>
      </c>
      <c r="AJ37" s="12">
        <v>632699320</v>
      </c>
      <c r="AK37" s="12">
        <v>279341455</v>
      </c>
      <c r="AL37" s="12"/>
    </row>
    <row r="38" spans="1:38" s="13" customFormat="1" ht="12.75">
      <c r="A38" s="29" t="s">
        <v>115</v>
      </c>
      <c r="B38" s="63" t="s">
        <v>640</v>
      </c>
      <c r="C38" s="39" t="s">
        <v>641</v>
      </c>
      <c r="D38" s="80">
        <v>175047420</v>
      </c>
      <c r="E38" s="81">
        <v>8875000</v>
      </c>
      <c r="F38" s="82">
        <f t="shared" si="0"/>
        <v>183922420</v>
      </c>
      <c r="G38" s="80">
        <v>175047420</v>
      </c>
      <c r="H38" s="81">
        <v>8875000</v>
      </c>
      <c r="I38" s="83">
        <f t="shared" si="1"/>
        <v>183922420</v>
      </c>
      <c r="J38" s="80">
        <v>29036535</v>
      </c>
      <c r="K38" s="81">
        <v>3542</v>
      </c>
      <c r="L38" s="81">
        <f t="shared" si="2"/>
        <v>29040077</v>
      </c>
      <c r="M38" s="40">
        <f t="shared" si="3"/>
        <v>0.15789307796189284</v>
      </c>
      <c r="N38" s="108">
        <v>36780762</v>
      </c>
      <c r="O38" s="109">
        <v>96998</v>
      </c>
      <c r="P38" s="110">
        <f t="shared" si="4"/>
        <v>36877760</v>
      </c>
      <c r="Q38" s="40">
        <f t="shared" si="5"/>
        <v>0.20050714861189842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65817297</v>
      </c>
      <c r="AA38" s="81">
        <f t="shared" si="11"/>
        <v>100540</v>
      </c>
      <c r="AB38" s="81">
        <f t="shared" si="12"/>
        <v>65917837</v>
      </c>
      <c r="AC38" s="40">
        <f t="shared" si="13"/>
        <v>0.3584002265737913</v>
      </c>
      <c r="AD38" s="80">
        <v>35227057</v>
      </c>
      <c r="AE38" s="81">
        <v>24185</v>
      </c>
      <c r="AF38" s="81">
        <f t="shared" si="14"/>
        <v>35251242</v>
      </c>
      <c r="AG38" s="40">
        <f t="shared" si="15"/>
        <v>0.37011185989514245</v>
      </c>
      <c r="AH38" s="40">
        <f t="shared" si="16"/>
        <v>0.04614072888552401</v>
      </c>
      <c r="AI38" s="12">
        <v>172482014</v>
      </c>
      <c r="AJ38" s="12">
        <v>176271971</v>
      </c>
      <c r="AK38" s="12">
        <v>63837639</v>
      </c>
      <c r="AL38" s="12"/>
    </row>
    <row r="39" spans="1:38" s="59" customFormat="1" ht="12.75">
      <c r="A39" s="64"/>
      <c r="B39" s="65" t="s">
        <v>642</v>
      </c>
      <c r="C39" s="32"/>
      <c r="D39" s="84">
        <f>SUM(D31:D38)</f>
        <v>4018665213</v>
      </c>
      <c r="E39" s="85">
        <f>SUM(E31:E38)</f>
        <v>625723143</v>
      </c>
      <c r="F39" s="93">
        <f t="shared" si="0"/>
        <v>4644388356</v>
      </c>
      <c r="G39" s="84">
        <f>SUM(G31:G38)</f>
        <v>4031327802</v>
      </c>
      <c r="H39" s="85">
        <f>SUM(H31:H38)</f>
        <v>663312521</v>
      </c>
      <c r="I39" s="86">
        <f t="shared" si="1"/>
        <v>4694640323</v>
      </c>
      <c r="J39" s="84">
        <f>SUM(J31:J38)</f>
        <v>766322456</v>
      </c>
      <c r="K39" s="85">
        <f>SUM(K31:K38)</f>
        <v>74947003</v>
      </c>
      <c r="L39" s="85">
        <f t="shared" si="2"/>
        <v>841269459</v>
      </c>
      <c r="M39" s="44">
        <f t="shared" si="3"/>
        <v>0.1811367600026771</v>
      </c>
      <c r="N39" s="114">
        <f>SUM(N31:N38)</f>
        <v>959809190</v>
      </c>
      <c r="O39" s="115">
        <f>SUM(O31:O38)</f>
        <v>127780304</v>
      </c>
      <c r="P39" s="116">
        <f t="shared" si="4"/>
        <v>1087589494</v>
      </c>
      <c r="Q39" s="44">
        <f t="shared" si="5"/>
        <v>0.23417281472488474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4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1726131646</v>
      </c>
      <c r="AA39" s="85">
        <f t="shared" si="11"/>
        <v>202727307</v>
      </c>
      <c r="AB39" s="85">
        <f t="shared" si="12"/>
        <v>1928858953</v>
      </c>
      <c r="AC39" s="44">
        <f t="shared" si="13"/>
        <v>0.4153095747275618</v>
      </c>
      <c r="AD39" s="84">
        <f>SUM(AD31:AD38)</f>
        <v>878149432</v>
      </c>
      <c r="AE39" s="85">
        <f>SUM(AE31:AE38)</f>
        <v>93651704</v>
      </c>
      <c r="AF39" s="85">
        <f t="shared" si="14"/>
        <v>971801136</v>
      </c>
      <c r="AG39" s="44">
        <f t="shared" si="15"/>
        <v>0.41738497952945713</v>
      </c>
      <c r="AH39" s="44">
        <f t="shared" si="16"/>
        <v>0.11914820194241882</v>
      </c>
      <c r="AI39" s="66">
        <f>SUM(AI31:AI38)</f>
        <v>4179676650</v>
      </c>
      <c r="AJ39" s="66">
        <f>SUM(AJ31:AJ38)</f>
        <v>4390404641</v>
      </c>
      <c r="AK39" s="66">
        <f>SUM(AK31:AK38)</f>
        <v>1744534253</v>
      </c>
      <c r="AL39" s="66"/>
    </row>
    <row r="40" spans="1:38" s="13" customFormat="1" ht="12.75">
      <c r="A40" s="29" t="s">
        <v>96</v>
      </c>
      <c r="B40" s="63" t="s">
        <v>643</v>
      </c>
      <c r="C40" s="39" t="s">
        <v>644</v>
      </c>
      <c r="D40" s="80">
        <v>46544200</v>
      </c>
      <c r="E40" s="81">
        <v>15718000</v>
      </c>
      <c r="F40" s="82">
        <f t="shared" si="0"/>
        <v>62262200</v>
      </c>
      <c r="G40" s="80">
        <v>46544200</v>
      </c>
      <c r="H40" s="81">
        <v>15718000</v>
      </c>
      <c r="I40" s="83">
        <f t="shared" si="1"/>
        <v>62262200</v>
      </c>
      <c r="J40" s="80">
        <v>9990052</v>
      </c>
      <c r="K40" s="81">
        <v>2914113</v>
      </c>
      <c r="L40" s="81">
        <f t="shared" si="2"/>
        <v>12904165</v>
      </c>
      <c r="M40" s="40">
        <f t="shared" si="3"/>
        <v>0.2072552046024715</v>
      </c>
      <c r="N40" s="108">
        <v>13196353</v>
      </c>
      <c r="O40" s="109">
        <v>2189951</v>
      </c>
      <c r="P40" s="110">
        <f t="shared" si="4"/>
        <v>15386304</v>
      </c>
      <c r="Q40" s="40">
        <f t="shared" si="5"/>
        <v>0.24712111040085316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23186405</v>
      </c>
      <c r="AA40" s="81">
        <f t="shared" si="11"/>
        <v>5104064</v>
      </c>
      <c r="AB40" s="81">
        <f t="shared" si="12"/>
        <v>28290469</v>
      </c>
      <c r="AC40" s="40">
        <f t="shared" si="13"/>
        <v>0.45437631500332465</v>
      </c>
      <c r="AD40" s="80">
        <v>11654727</v>
      </c>
      <c r="AE40" s="81">
        <v>212918</v>
      </c>
      <c r="AF40" s="81">
        <f t="shared" si="14"/>
        <v>11867645</v>
      </c>
      <c r="AG40" s="40">
        <f t="shared" si="15"/>
        <v>0.274769867021599</v>
      </c>
      <c r="AH40" s="40">
        <f t="shared" si="16"/>
        <v>0.29649176395148324</v>
      </c>
      <c r="AI40" s="12">
        <v>64843162</v>
      </c>
      <c r="AJ40" s="12">
        <v>66792384</v>
      </c>
      <c r="AK40" s="12">
        <v>17816947</v>
      </c>
      <c r="AL40" s="12"/>
    </row>
    <row r="41" spans="1:38" s="13" customFormat="1" ht="12.75">
      <c r="A41" s="29" t="s">
        <v>96</v>
      </c>
      <c r="B41" s="63" t="s">
        <v>645</v>
      </c>
      <c r="C41" s="39" t="s">
        <v>646</v>
      </c>
      <c r="D41" s="80">
        <v>48559741</v>
      </c>
      <c r="E41" s="81">
        <v>17918000</v>
      </c>
      <c r="F41" s="82">
        <f t="shared" si="0"/>
        <v>66477741</v>
      </c>
      <c r="G41" s="80">
        <v>48559741</v>
      </c>
      <c r="H41" s="81">
        <v>17918000</v>
      </c>
      <c r="I41" s="83">
        <f t="shared" si="1"/>
        <v>66477741</v>
      </c>
      <c r="J41" s="80">
        <v>7465791</v>
      </c>
      <c r="K41" s="81">
        <v>335111</v>
      </c>
      <c r="L41" s="81">
        <f t="shared" si="2"/>
        <v>7800902</v>
      </c>
      <c r="M41" s="40">
        <f t="shared" si="3"/>
        <v>0.1173460752825521</v>
      </c>
      <c r="N41" s="108">
        <v>11555235</v>
      </c>
      <c r="O41" s="109">
        <v>1403215</v>
      </c>
      <c r="P41" s="110">
        <f t="shared" si="4"/>
        <v>12958450</v>
      </c>
      <c r="Q41" s="40">
        <f t="shared" si="5"/>
        <v>0.19492915681355658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19021026</v>
      </c>
      <c r="AA41" s="81">
        <f t="shared" si="11"/>
        <v>1738326</v>
      </c>
      <c r="AB41" s="81">
        <f t="shared" si="12"/>
        <v>20759352</v>
      </c>
      <c r="AC41" s="40">
        <f t="shared" si="13"/>
        <v>0.3122752320961087</v>
      </c>
      <c r="AD41" s="80">
        <v>9288398</v>
      </c>
      <c r="AE41" s="81">
        <v>3365847</v>
      </c>
      <c r="AF41" s="81">
        <f t="shared" si="14"/>
        <v>12654245</v>
      </c>
      <c r="AG41" s="40">
        <f t="shared" si="15"/>
        <v>0.4855483136846847</v>
      </c>
      <c r="AH41" s="40">
        <f t="shared" si="16"/>
        <v>0.024039758989967464</v>
      </c>
      <c r="AI41" s="12">
        <v>45691692</v>
      </c>
      <c r="AJ41" s="12">
        <v>47345692</v>
      </c>
      <c r="AK41" s="12">
        <v>22185524</v>
      </c>
      <c r="AL41" s="12"/>
    </row>
    <row r="42" spans="1:38" s="13" customFormat="1" ht="12.75">
      <c r="A42" s="29" t="s">
        <v>96</v>
      </c>
      <c r="B42" s="63" t="s">
        <v>647</v>
      </c>
      <c r="C42" s="39" t="s">
        <v>648</v>
      </c>
      <c r="D42" s="80">
        <v>209926124</v>
      </c>
      <c r="E42" s="81">
        <v>25021860</v>
      </c>
      <c r="F42" s="82">
        <f t="shared" si="0"/>
        <v>234947984</v>
      </c>
      <c r="G42" s="80">
        <v>209926124</v>
      </c>
      <c r="H42" s="81">
        <v>25231128</v>
      </c>
      <c r="I42" s="83">
        <f t="shared" si="1"/>
        <v>235157252</v>
      </c>
      <c r="J42" s="80">
        <v>48237008</v>
      </c>
      <c r="K42" s="81">
        <v>7501548</v>
      </c>
      <c r="L42" s="81">
        <f t="shared" si="2"/>
        <v>55738556</v>
      </c>
      <c r="M42" s="40">
        <f t="shared" si="3"/>
        <v>0.23723785601837724</v>
      </c>
      <c r="N42" s="108">
        <v>59170710</v>
      </c>
      <c r="O42" s="109">
        <v>5225384</v>
      </c>
      <c r="P42" s="110">
        <f t="shared" si="4"/>
        <v>64396094</v>
      </c>
      <c r="Q42" s="40">
        <f t="shared" si="5"/>
        <v>0.27408659952579123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107407718</v>
      </c>
      <c r="AA42" s="81">
        <f t="shared" si="11"/>
        <v>12726932</v>
      </c>
      <c r="AB42" s="81">
        <f t="shared" si="12"/>
        <v>120134650</v>
      </c>
      <c r="AC42" s="40">
        <f t="shared" si="13"/>
        <v>0.5113244555441685</v>
      </c>
      <c r="AD42" s="80">
        <v>55568646</v>
      </c>
      <c r="AE42" s="81">
        <v>10878654</v>
      </c>
      <c r="AF42" s="81">
        <f t="shared" si="14"/>
        <v>66447300</v>
      </c>
      <c r="AG42" s="40">
        <f t="shared" si="15"/>
        <v>0.5918536152126874</v>
      </c>
      <c r="AH42" s="40">
        <f t="shared" si="16"/>
        <v>-0.030869666638072557</v>
      </c>
      <c r="AI42" s="12">
        <v>218019704</v>
      </c>
      <c r="AJ42" s="12">
        <v>266205784</v>
      </c>
      <c r="AK42" s="12">
        <v>129035750</v>
      </c>
      <c r="AL42" s="12"/>
    </row>
    <row r="43" spans="1:38" s="13" customFormat="1" ht="12.75">
      <c r="A43" s="29" t="s">
        <v>115</v>
      </c>
      <c r="B43" s="63" t="s">
        <v>649</v>
      </c>
      <c r="C43" s="39" t="s">
        <v>650</v>
      </c>
      <c r="D43" s="80">
        <v>50647611</v>
      </c>
      <c r="E43" s="81">
        <v>330000</v>
      </c>
      <c r="F43" s="83">
        <f t="shared" si="0"/>
        <v>50977611</v>
      </c>
      <c r="G43" s="80">
        <v>50647611</v>
      </c>
      <c r="H43" s="81">
        <v>330000</v>
      </c>
      <c r="I43" s="82">
        <f t="shared" si="1"/>
        <v>50977611</v>
      </c>
      <c r="J43" s="80">
        <v>11551204</v>
      </c>
      <c r="K43" s="94">
        <v>0</v>
      </c>
      <c r="L43" s="81">
        <f t="shared" si="2"/>
        <v>11551204</v>
      </c>
      <c r="M43" s="40">
        <f t="shared" si="3"/>
        <v>0.2265936706998686</v>
      </c>
      <c r="N43" s="108">
        <v>14961126</v>
      </c>
      <c r="O43" s="109">
        <v>27609</v>
      </c>
      <c r="P43" s="110">
        <f t="shared" si="4"/>
        <v>14988735</v>
      </c>
      <c r="Q43" s="40">
        <f t="shared" si="5"/>
        <v>0.29402584205054255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26512330</v>
      </c>
      <c r="AA43" s="81">
        <f t="shared" si="11"/>
        <v>27609</v>
      </c>
      <c r="AB43" s="81">
        <f t="shared" si="12"/>
        <v>26539939</v>
      </c>
      <c r="AC43" s="40">
        <f t="shared" si="13"/>
        <v>0.5206195127504112</v>
      </c>
      <c r="AD43" s="80">
        <v>12458163</v>
      </c>
      <c r="AE43" s="81">
        <v>529</v>
      </c>
      <c r="AF43" s="81">
        <f t="shared" si="14"/>
        <v>12458692</v>
      </c>
      <c r="AG43" s="40">
        <f t="shared" si="15"/>
        <v>0.46626475011054386</v>
      </c>
      <c r="AH43" s="40">
        <f t="shared" si="16"/>
        <v>0.20307452820890015</v>
      </c>
      <c r="AI43" s="12">
        <v>53082992</v>
      </c>
      <c r="AJ43" s="12">
        <v>54996251</v>
      </c>
      <c r="AK43" s="12">
        <v>24750728</v>
      </c>
      <c r="AL43" s="12"/>
    </row>
    <row r="44" spans="1:38" s="59" customFormat="1" ht="12.75">
      <c r="A44" s="64"/>
      <c r="B44" s="65" t="s">
        <v>651</v>
      </c>
      <c r="C44" s="32"/>
      <c r="D44" s="84">
        <f>SUM(D40:D43)</f>
        <v>355677676</v>
      </c>
      <c r="E44" s="85">
        <f>SUM(E40:E43)</f>
        <v>58987860</v>
      </c>
      <c r="F44" s="86">
        <f t="shared" si="0"/>
        <v>414665536</v>
      </c>
      <c r="G44" s="84">
        <f>SUM(G40:G43)</f>
        <v>355677676</v>
      </c>
      <c r="H44" s="85">
        <f>SUM(H40:H43)</f>
        <v>59197128</v>
      </c>
      <c r="I44" s="93">
        <f t="shared" si="1"/>
        <v>414874804</v>
      </c>
      <c r="J44" s="84">
        <f>SUM(J40:J43)</f>
        <v>77244055</v>
      </c>
      <c r="K44" s="95">
        <f>SUM(K40:K43)</f>
        <v>10750772</v>
      </c>
      <c r="L44" s="85">
        <f t="shared" si="2"/>
        <v>87994827</v>
      </c>
      <c r="M44" s="44">
        <f t="shared" si="3"/>
        <v>0.21220675305892794</v>
      </c>
      <c r="N44" s="114">
        <f>SUM(N40:N43)</f>
        <v>98883424</v>
      </c>
      <c r="O44" s="115">
        <f>SUM(O40:O43)</f>
        <v>8846159</v>
      </c>
      <c r="P44" s="116">
        <f t="shared" si="4"/>
        <v>107729583</v>
      </c>
      <c r="Q44" s="44">
        <f t="shared" si="5"/>
        <v>0.25979873813289367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4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176127479</v>
      </c>
      <c r="AA44" s="85">
        <f t="shared" si="11"/>
        <v>19596931</v>
      </c>
      <c r="AB44" s="85">
        <f t="shared" si="12"/>
        <v>195724410</v>
      </c>
      <c r="AC44" s="44">
        <f t="shared" si="13"/>
        <v>0.47200549119182167</v>
      </c>
      <c r="AD44" s="84">
        <f>SUM(AD40:AD43)</f>
        <v>88969934</v>
      </c>
      <c r="AE44" s="85">
        <f>SUM(AE40:AE43)</f>
        <v>14457948</v>
      </c>
      <c r="AF44" s="85">
        <f t="shared" si="14"/>
        <v>103427882</v>
      </c>
      <c r="AG44" s="44">
        <f t="shared" si="15"/>
        <v>0.5077827090127792</v>
      </c>
      <c r="AH44" s="44">
        <f t="shared" si="16"/>
        <v>0.04159130900505148</v>
      </c>
      <c r="AI44" s="66">
        <f>SUM(AI40:AI43)</f>
        <v>381637550</v>
      </c>
      <c r="AJ44" s="66">
        <f>SUM(AJ40:AJ43)</f>
        <v>435340111</v>
      </c>
      <c r="AK44" s="66">
        <f>SUM(AK40:AK43)</f>
        <v>193788949</v>
      </c>
      <c r="AL44" s="66"/>
    </row>
    <row r="45" spans="1:38" s="59" customFormat="1" ht="12.75">
      <c r="A45" s="64"/>
      <c r="B45" s="65" t="s">
        <v>652</v>
      </c>
      <c r="C45" s="32"/>
      <c r="D45" s="84">
        <f>SUM(D9,D11:D16,D18:D23,D25:D29,D31:D38,D40:D43)</f>
        <v>48641506127</v>
      </c>
      <c r="E45" s="85">
        <f>SUM(E9,E11:E16,E18:E23,E25:E29,E31:E38,E40:E43)</f>
        <v>7483037479</v>
      </c>
      <c r="F45" s="86">
        <f t="shared" si="0"/>
        <v>56124543606</v>
      </c>
      <c r="G45" s="84">
        <f>SUM(G9,G11:G16,G18:G23,G25:G29,G31:G38,G40:G43)</f>
        <v>48691265193</v>
      </c>
      <c r="H45" s="85">
        <f>SUM(H9,H11:H16,H18:H23,H25:H29,H31:H38,H40:H43)</f>
        <v>7834026760</v>
      </c>
      <c r="I45" s="93">
        <f t="shared" si="1"/>
        <v>56525291953</v>
      </c>
      <c r="J45" s="84">
        <f>SUM(J9,J11:J16,J18:J23,J25:J29,J31:J38,J40:J43)</f>
        <v>10561686544</v>
      </c>
      <c r="K45" s="95">
        <f>SUM(K9,K11:K16,K18:K23,K25:K29,K31:K38,K40:K43)</f>
        <v>755530806</v>
      </c>
      <c r="L45" s="85">
        <f t="shared" si="2"/>
        <v>11317217350</v>
      </c>
      <c r="M45" s="44">
        <f t="shared" si="3"/>
        <v>0.20164471054674432</v>
      </c>
      <c r="N45" s="114">
        <f>SUM(N9,N11:N16,N18:N23,N25:N29,N31:N38,N40:N43)</f>
        <v>12200147236</v>
      </c>
      <c r="O45" s="115">
        <f>SUM(O9,O11:O16,O18:O23,O25:O29,O31:O38,O40:O43)</f>
        <v>1519831747</v>
      </c>
      <c r="P45" s="116">
        <f t="shared" si="4"/>
        <v>13719978983</v>
      </c>
      <c r="Q45" s="44">
        <f t="shared" si="5"/>
        <v>0.24445595636938533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4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22761833780</v>
      </c>
      <c r="AA45" s="85">
        <f t="shared" si="11"/>
        <v>2275362553</v>
      </c>
      <c r="AB45" s="85">
        <f t="shared" si="12"/>
        <v>25037196333</v>
      </c>
      <c r="AC45" s="44">
        <f t="shared" si="13"/>
        <v>0.44610066691612965</v>
      </c>
      <c r="AD45" s="84">
        <f>SUM(AD9,AD11:AD16,AD18:AD23,AD25:AD29,AD31:AD38,AD40:AD43)</f>
        <v>10800398855</v>
      </c>
      <c r="AE45" s="85">
        <f>SUM(AE9,AE11:AE16,AE18:AE23,AE25:AE29,AE31:AE38,AE40:AE43)</f>
        <v>1644131928</v>
      </c>
      <c r="AF45" s="85">
        <f t="shared" si="14"/>
        <v>12444530783</v>
      </c>
      <c r="AG45" s="44">
        <f t="shared" si="15"/>
        <v>0.43120152840110265</v>
      </c>
      <c r="AH45" s="44">
        <f t="shared" si="16"/>
        <v>0.10249066214230762</v>
      </c>
      <c r="AI45" s="66">
        <f>SUM(AI9,AI11:AI16,AI18:AI23,AI25:AI29,AI31:AI38,AI40:AI43)</f>
        <v>53249611937</v>
      </c>
      <c r="AJ45" s="66">
        <f>SUM(AJ9,AJ11:AJ16,AJ18:AJ23,AJ25:AJ29,AJ31:AJ38,AJ40:AJ43)</f>
        <v>54161004860</v>
      </c>
      <c r="AK45" s="66">
        <f>SUM(AK9,AK11:AK16,AK18:AK23,AK25:AK29,AK31:AK38,AK40:AK43)</f>
        <v>22961314054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39" t="s">
        <v>40</v>
      </c>
      <c r="D9" s="80">
        <v>4514281381</v>
      </c>
      <c r="E9" s="81">
        <v>751242307</v>
      </c>
      <c r="F9" s="82">
        <f>$D9+$E9</f>
        <v>5265523688</v>
      </c>
      <c r="G9" s="80">
        <v>4514281381</v>
      </c>
      <c r="H9" s="81">
        <v>856360933</v>
      </c>
      <c r="I9" s="83">
        <f>$G9+$H9</f>
        <v>5370642314</v>
      </c>
      <c r="J9" s="80">
        <v>1009305173</v>
      </c>
      <c r="K9" s="81">
        <v>66281312</v>
      </c>
      <c r="L9" s="81">
        <f>$J9+$K9</f>
        <v>1075586485</v>
      </c>
      <c r="M9" s="40">
        <f>IF($F9=0,0,$L9/$F9)</f>
        <v>0.2042696128119669</v>
      </c>
      <c r="N9" s="108">
        <v>1038025090</v>
      </c>
      <c r="O9" s="109">
        <v>195437468</v>
      </c>
      <c r="P9" s="110">
        <f>$N9+$O9</f>
        <v>1233462558</v>
      </c>
      <c r="Q9" s="40">
        <f>IF($F9=0,0,$P9/$F9)</f>
        <v>0.2342525893124422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2047330263</v>
      </c>
      <c r="AA9" s="81">
        <f>$K9+$O9</f>
        <v>261718780</v>
      </c>
      <c r="AB9" s="81">
        <f>$Z9+$AA9</f>
        <v>2309049043</v>
      </c>
      <c r="AC9" s="40">
        <f>IF($F9=0,0,$AB9/$F9)</f>
        <v>0.43852220212440907</v>
      </c>
      <c r="AD9" s="80">
        <v>891790248</v>
      </c>
      <c r="AE9" s="81">
        <v>110911932</v>
      </c>
      <c r="AF9" s="81">
        <f>$AD9+$AE9</f>
        <v>1002702180</v>
      </c>
      <c r="AG9" s="40">
        <f>IF($AI9=0,0,$AK9/$AI9)</f>
        <v>0.3711671312511682</v>
      </c>
      <c r="AH9" s="40">
        <f>IF($AF9=0,0,(($P9/$AF9)-1))</f>
        <v>0.23013850234174216</v>
      </c>
      <c r="AI9" s="12">
        <v>4741319020</v>
      </c>
      <c r="AJ9" s="12">
        <v>5009769375</v>
      </c>
      <c r="AK9" s="12">
        <v>1759821779</v>
      </c>
      <c r="AL9" s="12"/>
    </row>
    <row r="10" spans="1:38" s="13" customFormat="1" ht="12.75">
      <c r="A10" s="29"/>
      <c r="B10" s="38" t="s">
        <v>41</v>
      </c>
      <c r="C10" s="39" t="s">
        <v>42</v>
      </c>
      <c r="D10" s="80">
        <v>36082717308</v>
      </c>
      <c r="E10" s="81">
        <v>5450592474</v>
      </c>
      <c r="F10" s="83">
        <f aca="true" t="shared" si="0" ref="F10:F17">$D10+$E10</f>
        <v>41533309782</v>
      </c>
      <c r="G10" s="80">
        <v>36068114148</v>
      </c>
      <c r="H10" s="81">
        <v>5612765466</v>
      </c>
      <c r="I10" s="83">
        <f aca="true" t="shared" si="1" ref="I10:I17">$G10+$H10</f>
        <v>41680879614</v>
      </c>
      <c r="J10" s="80">
        <v>8111309680</v>
      </c>
      <c r="K10" s="81">
        <v>506160389</v>
      </c>
      <c r="L10" s="81">
        <f aca="true" t="shared" si="2" ref="L10:L17">$J10+$K10</f>
        <v>8617470069</v>
      </c>
      <c r="M10" s="40">
        <f aca="true" t="shared" si="3" ref="M10:M17">IF($F10=0,0,$L10/$F10)</f>
        <v>0.2074833456382689</v>
      </c>
      <c r="N10" s="108">
        <v>9197165648</v>
      </c>
      <c r="O10" s="109">
        <v>1117122175</v>
      </c>
      <c r="P10" s="110">
        <f aca="true" t="shared" si="4" ref="P10:P17">$N10+$O10</f>
        <v>10314287823</v>
      </c>
      <c r="Q10" s="40">
        <f aca="true" t="shared" si="5" ref="Q10:Q17">IF($F10=0,0,$P10/$F10)</f>
        <v>0.24833772885275998</v>
      </c>
      <c r="R10" s="108">
        <v>0</v>
      </c>
      <c r="S10" s="110">
        <v>0</v>
      </c>
      <c r="T10" s="110">
        <f aca="true" t="shared" si="6" ref="T10:T17">$R10+$S10</f>
        <v>0</v>
      </c>
      <c r="U10" s="40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</f>
        <v>17308475328</v>
      </c>
      <c r="AA10" s="81">
        <f aca="true" t="shared" si="11" ref="AA10:AA17">$K10+$O10</f>
        <v>1623282564</v>
      </c>
      <c r="AB10" s="81">
        <f aca="true" t="shared" si="12" ref="AB10:AB17">$Z10+$AA10</f>
        <v>18931757892</v>
      </c>
      <c r="AC10" s="40">
        <f aca="true" t="shared" si="13" ref="AC10:AC17">IF($F10=0,0,$AB10/$F10)</f>
        <v>0.4558210744910289</v>
      </c>
      <c r="AD10" s="80">
        <v>8017264333</v>
      </c>
      <c r="AE10" s="81">
        <v>1232609615</v>
      </c>
      <c r="AF10" s="81">
        <f aca="true" t="shared" si="14" ref="AF10:AF17">$AD10+$AE10</f>
        <v>9249873948</v>
      </c>
      <c r="AG10" s="40">
        <f aca="true" t="shared" si="15" ref="AG10:AG17">IF($AI10=0,0,$AK10/$AI10)</f>
        <v>0.4366825631444489</v>
      </c>
      <c r="AH10" s="40">
        <f aca="true" t="shared" si="16" ref="AH10:AH17">IF($AF10=0,0,(($P10/$AF10)-1))</f>
        <v>0.11507333840264344</v>
      </c>
      <c r="AI10" s="12">
        <v>39644278980</v>
      </c>
      <c r="AJ10" s="12">
        <v>40055177088</v>
      </c>
      <c r="AK10" s="12">
        <v>17311965359</v>
      </c>
      <c r="AL10" s="12"/>
    </row>
    <row r="11" spans="1:38" s="13" customFormat="1" ht="12.75">
      <c r="A11" s="29"/>
      <c r="B11" s="38" t="s">
        <v>43</v>
      </c>
      <c r="C11" s="39" t="s">
        <v>44</v>
      </c>
      <c r="D11" s="80">
        <v>24503936857</v>
      </c>
      <c r="E11" s="81">
        <v>2980932710</v>
      </c>
      <c r="F11" s="83">
        <f t="shared" si="0"/>
        <v>27484869567</v>
      </c>
      <c r="G11" s="80">
        <v>24503936857</v>
      </c>
      <c r="H11" s="81">
        <v>2980932710</v>
      </c>
      <c r="I11" s="83">
        <f t="shared" si="1"/>
        <v>27484869567</v>
      </c>
      <c r="J11" s="80">
        <v>6024263333</v>
      </c>
      <c r="K11" s="81">
        <v>287522409</v>
      </c>
      <c r="L11" s="81">
        <f t="shared" si="2"/>
        <v>6311785742</v>
      </c>
      <c r="M11" s="40">
        <f t="shared" si="3"/>
        <v>0.2296458321045959</v>
      </c>
      <c r="N11" s="108">
        <v>5640408880</v>
      </c>
      <c r="O11" s="109">
        <v>728776670</v>
      </c>
      <c r="P11" s="110">
        <f t="shared" si="4"/>
        <v>6369185550</v>
      </c>
      <c r="Q11" s="40">
        <f t="shared" si="5"/>
        <v>0.23173424689077768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11664672213</v>
      </c>
      <c r="AA11" s="81">
        <f t="shared" si="11"/>
        <v>1016299079</v>
      </c>
      <c r="AB11" s="81">
        <f t="shared" si="12"/>
        <v>12680971292</v>
      </c>
      <c r="AC11" s="40">
        <f t="shared" si="13"/>
        <v>0.4613800789953736</v>
      </c>
      <c r="AD11" s="80">
        <v>4570829391</v>
      </c>
      <c r="AE11" s="81">
        <v>400102567</v>
      </c>
      <c r="AF11" s="81">
        <f t="shared" si="14"/>
        <v>4970931958</v>
      </c>
      <c r="AG11" s="40">
        <f t="shared" si="15"/>
        <v>0.43461628391171925</v>
      </c>
      <c r="AH11" s="40">
        <f t="shared" si="16"/>
        <v>0.2812860050819468</v>
      </c>
      <c r="AI11" s="12">
        <v>25016067369</v>
      </c>
      <c r="AJ11" s="12">
        <v>25139523107</v>
      </c>
      <c r="AK11" s="12">
        <v>10872390238</v>
      </c>
      <c r="AL11" s="12"/>
    </row>
    <row r="12" spans="1:38" s="13" customFormat="1" ht="12.75">
      <c r="A12" s="29"/>
      <c r="B12" s="38" t="s">
        <v>45</v>
      </c>
      <c r="C12" s="39" t="s">
        <v>46</v>
      </c>
      <c r="D12" s="80">
        <v>24976073908</v>
      </c>
      <c r="E12" s="81">
        <v>5466767000</v>
      </c>
      <c r="F12" s="83">
        <f t="shared" si="0"/>
        <v>30442840908</v>
      </c>
      <c r="G12" s="80">
        <v>24976073908</v>
      </c>
      <c r="H12" s="81">
        <v>5466767000</v>
      </c>
      <c r="I12" s="83">
        <f t="shared" si="1"/>
        <v>30442840908</v>
      </c>
      <c r="J12" s="80">
        <v>5928521721</v>
      </c>
      <c r="K12" s="81">
        <v>814253000</v>
      </c>
      <c r="L12" s="81">
        <f t="shared" si="2"/>
        <v>6742774721</v>
      </c>
      <c r="M12" s="40">
        <f t="shared" si="3"/>
        <v>0.22148966784594937</v>
      </c>
      <c r="N12" s="108">
        <v>5889722565</v>
      </c>
      <c r="O12" s="109">
        <v>1293829000</v>
      </c>
      <c r="P12" s="110">
        <f t="shared" si="4"/>
        <v>7183551565</v>
      </c>
      <c r="Q12" s="40">
        <f t="shared" si="5"/>
        <v>0.2359685019774962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11818244286</v>
      </c>
      <c r="AA12" s="81">
        <f t="shared" si="11"/>
        <v>2108082000</v>
      </c>
      <c r="AB12" s="81">
        <f t="shared" si="12"/>
        <v>13926326286</v>
      </c>
      <c r="AC12" s="40">
        <f t="shared" si="13"/>
        <v>0.45745816982344556</v>
      </c>
      <c r="AD12" s="80">
        <v>5973291272</v>
      </c>
      <c r="AE12" s="81">
        <v>834910000</v>
      </c>
      <c r="AF12" s="81">
        <f t="shared" si="14"/>
        <v>6808201272</v>
      </c>
      <c r="AG12" s="40">
        <f t="shared" si="15"/>
        <v>0.438158134588338</v>
      </c>
      <c r="AH12" s="40">
        <f t="shared" si="16"/>
        <v>0.055132079385446175</v>
      </c>
      <c r="AI12" s="12">
        <v>29059993429</v>
      </c>
      <c r="AJ12" s="12">
        <v>28377211122</v>
      </c>
      <c r="AK12" s="12">
        <v>12732872512</v>
      </c>
      <c r="AL12" s="12"/>
    </row>
    <row r="13" spans="1:38" s="13" customFormat="1" ht="12.75">
      <c r="A13" s="29"/>
      <c r="B13" s="38" t="s">
        <v>47</v>
      </c>
      <c r="C13" s="39" t="s">
        <v>48</v>
      </c>
      <c r="D13" s="80">
        <v>34511799822</v>
      </c>
      <c r="E13" s="81">
        <v>7595073000</v>
      </c>
      <c r="F13" s="83">
        <f t="shared" si="0"/>
        <v>42106872822</v>
      </c>
      <c r="G13" s="80">
        <v>34511799822</v>
      </c>
      <c r="H13" s="81">
        <v>7595073000</v>
      </c>
      <c r="I13" s="83">
        <f t="shared" si="1"/>
        <v>42106872822</v>
      </c>
      <c r="J13" s="80">
        <v>8433169919</v>
      </c>
      <c r="K13" s="81">
        <v>520895000</v>
      </c>
      <c r="L13" s="81">
        <f t="shared" si="2"/>
        <v>8954064919</v>
      </c>
      <c r="M13" s="40">
        <f t="shared" si="3"/>
        <v>0.2126509122834142</v>
      </c>
      <c r="N13" s="108">
        <v>8755888763</v>
      </c>
      <c r="O13" s="109">
        <v>940806000</v>
      </c>
      <c r="P13" s="110">
        <f t="shared" si="4"/>
        <v>9696694763</v>
      </c>
      <c r="Q13" s="40">
        <f t="shared" si="5"/>
        <v>0.23028769683256248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17189058682</v>
      </c>
      <c r="AA13" s="81">
        <f t="shared" si="11"/>
        <v>1461701000</v>
      </c>
      <c r="AB13" s="81">
        <f t="shared" si="12"/>
        <v>18650759682</v>
      </c>
      <c r="AC13" s="40">
        <f t="shared" si="13"/>
        <v>0.44293860911597666</v>
      </c>
      <c r="AD13" s="80">
        <v>7649119298</v>
      </c>
      <c r="AE13" s="81">
        <v>512823602</v>
      </c>
      <c r="AF13" s="81">
        <f t="shared" si="14"/>
        <v>8161942900</v>
      </c>
      <c r="AG13" s="40">
        <f t="shared" si="15"/>
        <v>0.4466217341979447</v>
      </c>
      <c r="AH13" s="40">
        <f t="shared" si="16"/>
        <v>0.18803756431572194</v>
      </c>
      <c r="AI13" s="12">
        <v>36616395674</v>
      </c>
      <c r="AJ13" s="12">
        <v>37016831000</v>
      </c>
      <c r="AK13" s="12">
        <v>16353678136</v>
      </c>
      <c r="AL13" s="12"/>
    </row>
    <row r="14" spans="1:38" s="13" customFormat="1" ht="12.75">
      <c r="A14" s="29"/>
      <c r="B14" s="38" t="s">
        <v>49</v>
      </c>
      <c r="C14" s="39" t="s">
        <v>50</v>
      </c>
      <c r="D14" s="80">
        <v>5368472823</v>
      </c>
      <c r="E14" s="81">
        <v>865988708</v>
      </c>
      <c r="F14" s="83">
        <f t="shared" si="0"/>
        <v>6234461531</v>
      </c>
      <c r="G14" s="80">
        <v>5368472823</v>
      </c>
      <c r="H14" s="81">
        <v>865988708</v>
      </c>
      <c r="I14" s="83">
        <f t="shared" si="1"/>
        <v>6234461531</v>
      </c>
      <c r="J14" s="80">
        <v>1229789279</v>
      </c>
      <c r="K14" s="81">
        <v>103122459</v>
      </c>
      <c r="L14" s="81">
        <f t="shared" si="2"/>
        <v>1332911738</v>
      </c>
      <c r="M14" s="40">
        <f t="shared" si="3"/>
        <v>0.2137974115923693</v>
      </c>
      <c r="N14" s="108">
        <v>1214122131</v>
      </c>
      <c r="O14" s="109">
        <v>186989720</v>
      </c>
      <c r="P14" s="110">
        <f t="shared" si="4"/>
        <v>1401111851</v>
      </c>
      <c r="Q14" s="40">
        <f t="shared" si="5"/>
        <v>0.22473662625603905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2443911410</v>
      </c>
      <c r="AA14" s="81">
        <f t="shared" si="11"/>
        <v>290112179</v>
      </c>
      <c r="AB14" s="81">
        <f t="shared" si="12"/>
        <v>2734023589</v>
      </c>
      <c r="AC14" s="40">
        <f t="shared" si="13"/>
        <v>0.4385340378484084</v>
      </c>
      <c r="AD14" s="80">
        <v>811992414</v>
      </c>
      <c r="AE14" s="81">
        <v>154865526</v>
      </c>
      <c r="AF14" s="81">
        <f t="shared" si="14"/>
        <v>966857940</v>
      </c>
      <c r="AG14" s="40">
        <f t="shared" si="15"/>
        <v>0.38180152472983186</v>
      </c>
      <c r="AH14" s="40">
        <f t="shared" si="16"/>
        <v>0.44913931306185484</v>
      </c>
      <c r="AI14" s="12">
        <v>4929981983</v>
      </c>
      <c r="AJ14" s="12">
        <v>5775690610</v>
      </c>
      <c r="AK14" s="12">
        <v>1882274638</v>
      </c>
      <c r="AL14" s="12"/>
    </row>
    <row r="15" spans="1:38" s="13" customFormat="1" ht="12.75">
      <c r="A15" s="29"/>
      <c r="B15" s="38" t="s">
        <v>51</v>
      </c>
      <c r="C15" s="39" t="s">
        <v>52</v>
      </c>
      <c r="D15" s="80">
        <v>7620912730</v>
      </c>
      <c r="E15" s="81">
        <v>1177276995</v>
      </c>
      <c r="F15" s="83">
        <f t="shared" si="0"/>
        <v>8798189725</v>
      </c>
      <c r="G15" s="80">
        <v>7620912730</v>
      </c>
      <c r="H15" s="81">
        <v>1177276995</v>
      </c>
      <c r="I15" s="83">
        <f t="shared" si="1"/>
        <v>8798189725</v>
      </c>
      <c r="J15" s="80">
        <v>1646942675</v>
      </c>
      <c r="K15" s="81">
        <v>106047161</v>
      </c>
      <c r="L15" s="81">
        <f t="shared" si="2"/>
        <v>1752989836</v>
      </c>
      <c r="M15" s="40">
        <f t="shared" si="3"/>
        <v>0.19924437762678504</v>
      </c>
      <c r="N15" s="108">
        <v>1753806456</v>
      </c>
      <c r="O15" s="109">
        <v>287813539</v>
      </c>
      <c r="P15" s="110">
        <f t="shared" si="4"/>
        <v>2041619995</v>
      </c>
      <c r="Q15" s="40">
        <f t="shared" si="5"/>
        <v>0.23205000787818314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3400749131</v>
      </c>
      <c r="AA15" s="81">
        <f t="shared" si="11"/>
        <v>393860700</v>
      </c>
      <c r="AB15" s="81">
        <f t="shared" si="12"/>
        <v>3794609831</v>
      </c>
      <c r="AC15" s="40">
        <f t="shared" si="13"/>
        <v>0.4312943855049682</v>
      </c>
      <c r="AD15" s="80">
        <v>1577098650</v>
      </c>
      <c r="AE15" s="81">
        <v>318935653</v>
      </c>
      <c r="AF15" s="81">
        <f t="shared" si="14"/>
        <v>1896034303</v>
      </c>
      <c r="AG15" s="40">
        <f t="shared" si="15"/>
        <v>0.4299324857078242</v>
      </c>
      <c r="AH15" s="40">
        <f t="shared" si="16"/>
        <v>0.07678431332684599</v>
      </c>
      <c r="AI15" s="12">
        <v>8395172070</v>
      </c>
      <c r="AJ15" s="12">
        <v>9019201722</v>
      </c>
      <c r="AK15" s="12">
        <v>3609357196</v>
      </c>
      <c r="AL15" s="12"/>
    </row>
    <row r="16" spans="1:38" s="13" customFormat="1" ht="12.75">
      <c r="A16" s="29"/>
      <c r="B16" s="38" t="s">
        <v>53</v>
      </c>
      <c r="C16" s="39" t="s">
        <v>54</v>
      </c>
      <c r="D16" s="80">
        <v>22171995185</v>
      </c>
      <c r="E16" s="81">
        <v>4345256415</v>
      </c>
      <c r="F16" s="83">
        <f t="shared" si="0"/>
        <v>26517251600</v>
      </c>
      <c r="G16" s="80">
        <v>22171995185</v>
      </c>
      <c r="H16" s="81">
        <v>4345256415</v>
      </c>
      <c r="I16" s="83">
        <f t="shared" si="1"/>
        <v>26517251600</v>
      </c>
      <c r="J16" s="80">
        <v>4546570641</v>
      </c>
      <c r="K16" s="81">
        <v>513242272</v>
      </c>
      <c r="L16" s="81">
        <f t="shared" si="2"/>
        <v>5059812913</v>
      </c>
      <c r="M16" s="40">
        <f t="shared" si="3"/>
        <v>0.19081211693145453</v>
      </c>
      <c r="N16" s="108">
        <v>5980344087</v>
      </c>
      <c r="O16" s="109">
        <v>1179565333</v>
      </c>
      <c r="P16" s="110">
        <f t="shared" si="4"/>
        <v>7159909420</v>
      </c>
      <c r="Q16" s="40">
        <f t="shared" si="5"/>
        <v>0.2700094839391274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10526914728</v>
      </c>
      <c r="AA16" s="81">
        <f t="shared" si="11"/>
        <v>1692807605</v>
      </c>
      <c r="AB16" s="81">
        <f t="shared" si="12"/>
        <v>12219722333</v>
      </c>
      <c r="AC16" s="40">
        <f t="shared" si="13"/>
        <v>0.46082160087058194</v>
      </c>
      <c r="AD16" s="80">
        <v>5816317318</v>
      </c>
      <c r="AE16" s="81">
        <v>743735562</v>
      </c>
      <c r="AF16" s="81">
        <f t="shared" si="14"/>
        <v>6560052880</v>
      </c>
      <c r="AG16" s="40">
        <f t="shared" si="15"/>
        <v>0.4501231797833154</v>
      </c>
      <c r="AH16" s="40">
        <f t="shared" si="16"/>
        <v>0.09144080862957926</v>
      </c>
      <c r="AI16" s="12">
        <v>25437303230</v>
      </c>
      <c r="AJ16" s="12">
        <v>25685516937</v>
      </c>
      <c r="AK16" s="12">
        <v>11449919815</v>
      </c>
      <c r="AL16" s="12"/>
    </row>
    <row r="17" spans="1:38" s="13" customFormat="1" ht="12.75">
      <c r="A17" s="29"/>
      <c r="B17" s="52" t="s">
        <v>95</v>
      </c>
      <c r="C17" s="39"/>
      <c r="D17" s="84">
        <f>SUM(D9:D16)</f>
        <v>159750190014</v>
      </c>
      <c r="E17" s="85">
        <f>SUM(E9:E16)</f>
        <v>28633129609</v>
      </c>
      <c r="F17" s="86">
        <f t="shared" si="0"/>
        <v>188383319623</v>
      </c>
      <c r="G17" s="84">
        <f>SUM(G9:G16)</f>
        <v>159735586854</v>
      </c>
      <c r="H17" s="85">
        <f>SUM(H9:H16)</f>
        <v>28900421227</v>
      </c>
      <c r="I17" s="86">
        <f t="shared" si="1"/>
        <v>188636008081</v>
      </c>
      <c r="J17" s="84">
        <f>SUM(J9:J16)</f>
        <v>36929872421</v>
      </c>
      <c r="K17" s="85">
        <f>SUM(K9:K16)</f>
        <v>2917524002</v>
      </c>
      <c r="L17" s="85">
        <f t="shared" si="2"/>
        <v>39847396423</v>
      </c>
      <c r="M17" s="44">
        <f t="shared" si="3"/>
        <v>0.21152295491312156</v>
      </c>
      <c r="N17" s="114">
        <f>SUM(N9:N16)</f>
        <v>39469483620</v>
      </c>
      <c r="O17" s="115">
        <f>SUM(O9:O16)</f>
        <v>5930339905</v>
      </c>
      <c r="P17" s="116">
        <f t="shared" si="4"/>
        <v>45399823525</v>
      </c>
      <c r="Q17" s="44">
        <f t="shared" si="5"/>
        <v>0.2409970458948058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76399356041</v>
      </c>
      <c r="AA17" s="85">
        <f t="shared" si="11"/>
        <v>8847863907</v>
      </c>
      <c r="AB17" s="85">
        <f t="shared" si="12"/>
        <v>85247219948</v>
      </c>
      <c r="AC17" s="44">
        <f t="shared" si="13"/>
        <v>0.45252000080792737</v>
      </c>
      <c r="AD17" s="84">
        <f>SUM(AD9:AD16)</f>
        <v>35307702924</v>
      </c>
      <c r="AE17" s="85">
        <f>SUM(AE9:AE16)</f>
        <v>4308894457</v>
      </c>
      <c r="AF17" s="85">
        <f t="shared" si="14"/>
        <v>39616597381</v>
      </c>
      <c r="AG17" s="44">
        <f t="shared" si="15"/>
        <v>0.43702287174620497</v>
      </c>
      <c r="AH17" s="44">
        <f t="shared" si="16"/>
        <v>0.14597988031081188</v>
      </c>
      <c r="AI17" s="12">
        <f>SUM(AI9:AI16)</f>
        <v>173840511755</v>
      </c>
      <c r="AJ17" s="12">
        <f>SUM(AJ9:AJ16)</f>
        <v>176078920961</v>
      </c>
      <c r="AK17" s="12">
        <f>SUM(AK9:AK16)</f>
        <v>75972279673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80">
        <v>1789389995</v>
      </c>
      <c r="E9" s="81">
        <v>148335000</v>
      </c>
      <c r="F9" s="82">
        <f>$D9+$E9</f>
        <v>1937724995</v>
      </c>
      <c r="G9" s="80">
        <v>1789389995</v>
      </c>
      <c r="H9" s="81">
        <v>148335000</v>
      </c>
      <c r="I9" s="83">
        <f>$G9+$H9</f>
        <v>1937724995</v>
      </c>
      <c r="J9" s="80">
        <v>268837410</v>
      </c>
      <c r="K9" s="81">
        <v>266928</v>
      </c>
      <c r="L9" s="81">
        <f>$J9+$K9</f>
        <v>269104338</v>
      </c>
      <c r="M9" s="40">
        <f>IF($F9=0,0,$L9/$F9)</f>
        <v>0.13887643432085675</v>
      </c>
      <c r="N9" s="108">
        <v>388811938</v>
      </c>
      <c r="O9" s="109">
        <v>10706366</v>
      </c>
      <c r="P9" s="110">
        <f>$N9+$O9</f>
        <v>399518304</v>
      </c>
      <c r="Q9" s="40">
        <f>IF($F9=0,0,$P9/$F9)</f>
        <v>0.206179052771108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657649348</v>
      </c>
      <c r="AA9" s="81">
        <f>$K9+$O9</f>
        <v>10973294</v>
      </c>
      <c r="AB9" s="81">
        <f>$Z9+$AA9</f>
        <v>668622642</v>
      </c>
      <c r="AC9" s="40">
        <f>IF($F9=0,0,$AB9/$F9)</f>
        <v>0.34505548709196476</v>
      </c>
      <c r="AD9" s="80">
        <v>401850705</v>
      </c>
      <c r="AE9" s="81">
        <v>32346284</v>
      </c>
      <c r="AF9" s="81">
        <f>$AD9+$AE9</f>
        <v>434196989</v>
      </c>
      <c r="AG9" s="40">
        <f>IF($AI9=0,0,$AK9/$AI9)</f>
        <v>0.3744750899804119</v>
      </c>
      <c r="AH9" s="40">
        <f>IF($AF9=0,0,(($P9/$AF9)-1))</f>
        <v>-0.0798685524740016</v>
      </c>
      <c r="AI9" s="12">
        <v>1943183759</v>
      </c>
      <c r="AJ9" s="12">
        <v>1957365765</v>
      </c>
      <c r="AK9" s="12">
        <v>727673913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80">
        <v>1451395836</v>
      </c>
      <c r="E10" s="81">
        <v>187359852</v>
      </c>
      <c r="F10" s="83">
        <f aca="true" t="shared" si="0" ref="F10:F28">$D10+$E10</f>
        <v>1638755688</v>
      </c>
      <c r="G10" s="80">
        <v>1451395836</v>
      </c>
      <c r="H10" s="81">
        <v>247704466</v>
      </c>
      <c r="I10" s="83">
        <f aca="true" t="shared" si="1" ref="I10:I28">$G10+$H10</f>
        <v>1699100302</v>
      </c>
      <c r="J10" s="80">
        <v>283888594</v>
      </c>
      <c r="K10" s="81">
        <v>27296816</v>
      </c>
      <c r="L10" s="81">
        <f aca="true" t="shared" si="2" ref="L10:L28">$J10+$K10</f>
        <v>311185410</v>
      </c>
      <c r="M10" s="40">
        <f aca="true" t="shared" si="3" ref="M10:M28">IF($F10=0,0,$L10/$F10)</f>
        <v>0.189891276825884</v>
      </c>
      <c r="N10" s="108">
        <v>368927879</v>
      </c>
      <c r="O10" s="109">
        <v>58363295</v>
      </c>
      <c r="P10" s="110">
        <f aca="true" t="shared" si="4" ref="P10:P28">$N10+$O10</f>
        <v>427291174</v>
      </c>
      <c r="Q10" s="40">
        <f aca="true" t="shared" si="5" ref="Q10:Q28">IF($F10=0,0,$P10/$F10)</f>
        <v>0.260741230147297</v>
      </c>
      <c r="R10" s="108">
        <v>0</v>
      </c>
      <c r="S10" s="110">
        <v>0</v>
      </c>
      <c r="T10" s="110">
        <f aca="true" t="shared" si="6" ref="T10:T28">$R10+$S10</f>
        <v>0</v>
      </c>
      <c r="U10" s="40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</f>
        <v>652816473</v>
      </c>
      <c r="AA10" s="81">
        <f aca="true" t="shared" si="11" ref="AA10:AA28">$K10+$O10</f>
        <v>85660111</v>
      </c>
      <c r="AB10" s="81">
        <f aca="true" t="shared" si="12" ref="AB10:AB28">$Z10+$AA10</f>
        <v>738476584</v>
      </c>
      <c r="AC10" s="40">
        <f aca="true" t="shared" si="13" ref="AC10:AC28">IF($F10=0,0,$AB10/$F10)</f>
        <v>0.45063250697318097</v>
      </c>
      <c r="AD10" s="80">
        <v>342572441</v>
      </c>
      <c r="AE10" s="81">
        <v>69045429</v>
      </c>
      <c r="AF10" s="81">
        <f aca="true" t="shared" si="14" ref="AF10:AF28">$AD10+$AE10</f>
        <v>411617870</v>
      </c>
      <c r="AG10" s="40">
        <f aca="true" t="shared" si="15" ref="AG10:AG28">IF($AI10=0,0,$AK10/$AI10)</f>
        <v>0.4043865352351723</v>
      </c>
      <c r="AH10" s="40">
        <f aca="true" t="shared" si="16" ref="AH10:AH28">IF($AF10=0,0,(($P10/$AF10)-1))</f>
        <v>0.03807731671124959</v>
      </c>
      <c r="AI10" s="12">
        <v>1601707321</v>
      </c>
      <c r="AJ10" s="12">
        <v>1664811816</v>
      </c>
      <c r="AK10" s="12">
        <v>647708874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80">
        <v>1722768747</v>
      </c>
      <c r="E11" s="81">
        <v>164632610</v>
      </c>
      <c r="F11" s="83">
        <f t="shared" si="0"/>
        <v>1887401357</v>
      </c>
      <c r="G11" s="80">
        <v>1768210446</v>
      </c>
      <c r="H11" s="81">
        <v>164632610</v>
      </c>
      <c r="I11" s="83">
        <f t="shared" si="1"/>
        <v>1932843056</v>
      </c>
      <c r="J11" s="80">
        <v>344099045</v>
      </c>
      <c r="K11" s="81">
        <v>574959</v>
      </c>
      <c r="L11" s="81">
        <f t="shared" si="2"/>
        <v>344674004</v>
      </c>
      <c r="M11" s="40">
        <f t="shared" si="3"/>
        <v>0.18261828769046498</v>
      </c>
      <c r="N11" s="108">
        <v>300041696</v>
      </c>
      <c r="O11" s="109">
        <v>7241356</v>
      </c>
      <c r="P11" s="110">
        <f t="shared" si="4"/>
        <v>307283052</v>
      </c>
      <c r="Q11" s="40">
        <f t="shared" si="5"/>
        <v>0.1628074764598148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644140741</v>
      </c>
      <c r="AA11" s="81">
        <f t="shared" si="11"/>
        <v>7816315</v>
      </c>
      <c r="AB11" s="81">
        <f t="shared" si="12"/>
        <v>651957056</v>
      </c>
      <c r="AC11" s="40">
        <f t="shared" si="13"/>
        <v>0.34542576415027976</v>
      </c>
      <c r="AD11" s="80">
        <v>320966544</v>
      </c>
      <c r="AE11" s="81">
        <v>1979336</v>
      </c>
      <c r="AF11" s="81">
        <f t="shared" si="14"/>
        <v>322945880</v>
      </c>
      <c r="AG11" s="40">
        <f t="shared" si="15"/>
        <v>0.3228838543008089</v>
      </c>
      <c r="AH11" s="40">
        <f t="shared" si="16"/>
        <v>-0.04849985390741007</v>
      </c>
      <c r="AI11" s="12">
        <v>1741846486</v>
      </c>
      <c r="AJ11" s="12">
        <v>1741846486</v>
      </c>
      <c r="AK11" s="12">
        <v>562414107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80">
        <v>4196422739</v>
      </c>
      <c r="E12" s="81">
        <v>326103788</v>
      </c>
      <c r="F12" s="83">
        <f t="shared" si="0"/>
        <v>4522526527</v>
      </c>
      <c r="G12" s="80">
        <v>4354026530</v>
      </c>
      <c r="H12" s="81">
        <v>335203789</v>
      </c>
      <c r="I12" s="83">
        <f t="shared" si="1"/>
        <v>4689230319</v>
      </c>
      <c r="J12" s="80">
        <v>871107299</v>
      </c>
      <c r="K12" s="81">
        <v>46945180</v>
      </c>
      <c r="L12" s="81">
        <f t="shared" si="2"/>
        <v>918052479</v>
      </c>
      <c r="M12" s="40">
        <f t="shared" si="3"/>
        <v>0.2029954879245311</v>
      </c>
      <c r="N12" s="108">
        <v>831992659</v>
      </c>
      <c r="O12" s="109">
        <v>44174867</v>
      </c>
      <c r="P12" s="110">
        <f t="shared" si="4"/>
        <v>876167526</v>
      </c>
      <c r="Q12" s="40">
        <f t="shared" si="5"/>
        <v>0.1937340822147045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1703099958</v>
      </c>
      <c r="AA12" s="81">
        <f t="shared" si="11"/>
        <v>91120047</v>
      </c>
      <c r="AB12" s="81">
        <f t="shared" si="12"/>
        <v>1794220005</v>
      </c>
      <c r="AC12" s="40">
        <f t="shared" si="13"/>
        <v>0.3967295701392356</v>
      </c>
      <c r="AD12" s="80">
        <v>759524659</v>
      </c>
      <c r="AE12" s="81">
        <v>10039979</v>
      </c>
      <c r="AF12" s="81">
        <f t="shared" si="14"/>
        <v>769564638</v>
      </c>
      <c r="AG12" s="40">
        <f t="shared" si="15"/>
        <v>0.3184934340807934</v>
      </c>
      <c r="AH12" s="40">
        <f t="shared" si="16"/>
        <v>0.1385236310715201</v>
      </c>
      <c r="AI12" s="12">
        <v>4520456857</v>
      </c>
      <c r="AJ12" s="12">
        <v>4586869795</v>
      </c>
      <c r="AK12" s="12">
        <v>1439735828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80">
        <v>1314802254</v>
      </c>
      <c r="E13" s="81">
        <v>251023959</v>
      </c>
      <c r="F13" s="83">
        <f t="shared" si="0"/>
        <v>1565826213</v>
      </c>
      <c r="G13" s="80">
        <v>1314802254</v>
      </c>
      <c r="H13" s="81">
        <v>251023959</v>
      </c>
      <c r="I13" s="83">
        <f t="shared" si="1"/>
        <v>1565826213</v>
      </c>
      <c r="J13" s="80">
        <v>231440191</v>
      </c>
      <c r="K13" s="81">
        <v>17273910</v>
      </c>
      <c r="L13" s="81">
        <f t="shared" si="2"/>
        <v>248714101</v>
      </c>
      <c r="M13" s="40">
        <f t="shared" si="3"/>
        <v>0.15883889216765845</v>
      </c>
      <c r="N13" s="108">
        <v>291979797</v>
      </c>
      <c r="O13" s="109">
        <v>39845765</v>
      </c>
      <c r="P13" s="110">
        <f t="shared" si="4"/>
        <v>331825562</v>
      </c>
      <c r="Q13" s="40">
        <f t="shared" si="5"/>
        <v>0.21191723528771964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523419988</v>
      </c>
      <c r="AA13" s="81">
        <f t="shared" si="11"/>
        <v>57119675</v>
      </c>
      <c r="AB13" s="81">
        <f t="shared" si="12"/>
        <v>580539663</v>
      </c>
      <c r="AC13" s="40">
        <f t="shared" si="13"/>
        <v>0.3707561274553781</v>
      </c>
      <c r="AD13" s="80">
        <v>296933396</v>
      </c>
      <c r="AE13" s="81">
        <v>20863737</v>
      </c>
      <c r="AF13" s="81">
        <f t="shared" si="14"/>
        <v>317797133</v>
      </c>
      <c r="AG13" s="40">
        <f t="shared" si="15"/>
        <v>0.4061513668133848</v>
      </c>
      <c r="AH13" s="40">
        <f t="shared" si="16"/>
        <v>0.04414271729757857</v>
      </c>
      <c r="AI13" s="12">
        <v>1293304243</v>
      </c>
      <c r="AJ13" s="12">
        <v>1331721724</v>
      </c>
      <c r="AK13" s="12">
        <v>525277286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80">
        <v>1607692999</v>
      </c>
      <c r="E14" s="81">
        <v>254288095</v>
      </c>
      <c r="F14" s="83">
        <f t="shared" si="0"/>
        <v>1861981094</v>
      </c>
      <c r="G14" s="80">
        <v>1607692999</v>
      </c>
      <c r="H14" s="81">
        <v>254288095</v>
      </c>
      <c r="I14" s="83">
        <f t="shared" si="1"/>
        <v>1861981094</v>
      </c>
      <c r="J14" s="80">
        <v>275153362</v>
      </c>
      <c r="K14" s="81">
        <v>39705844</v>
      </c>
      <c r="L14" s="81">
        <f t="shared" si="2"/>
        <v>314859206</v>
      </c>
      <c r="M14" s="40">
        <f t="shared" si="3"/>
        <v>0.16909903490137157</v>
      </c>
      <c r="N14" s="108">
        <v>278087730</v>
      </c>
      <c r="O14" s="109">
        <v>69314829</v>
      </c>
      <c r="P14" s="110">
        <f t="shared" si="4"/>
        <v>347402559</v>
      </c>
      <c r="Q14" s="40">
        <f t="shared" si="5"/>
        <v>0.18657684555415793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553241092</v>
      </c>
      <c r="AA14" s="81">
        <f t="shared" si="11"/>
        <v>109020673</v>
      </c>
      <c r="AB14" s="81">
        <f t="shared" si="12"/>
        <v>662261765</v>
      </c>
      <c r="AC14" s="40">
        <f t="shared" si="13"/>
        <v>0.3556758804555295</v>
      </c>
      <c r="AD14" s="80">
        <v>245912951</v>
      </c>
      <c r="AE14" s="81">
        <v>17961138</v>
      </c>
      <c r="AF14" s="81">
        <f t="shared" si="14"/>
        <v>263874089</v>
      </c>
      <c r="AG14" s="40">
        <f t="shared" si="15"/>
        <v>0.3092367368217466</v>
      </c>
      <c r="AH14" s="40">
        <f t="shared" si="16"/>
        <v>0.31654669208540587</v>
      </c>
      <c r="AI14" s="12">
        <v>1702239525</v>
      </c>
      <c r="AJ14" s="12">
        <v>1693033178</v>
      </c>
      <c r="AK14" s="12">
        <v>526394996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80">
        <v>1203146167</v>
      </c>
      <c r="E15" s="81">
        <v>221956000</v>
      </c>
      <c r="F15" s="83">
        <f t="shared" si="0"/>
        <v>1425102167</v>
      </c>
      <c r="G15" s="80">
        <v>1203146167</v>
      </c>
      <c r="H15" s="81">
        <v>221956000</v>
      </c>
      <c r="I15" s="83">
        <f t="shared" si="1"/>
        <v>1425102167</v>
      </c>
      <c r="J15" s="80">
        <v>249987035</v>
      </c>
      <c r="K15" s="81">
        <v>31596987</v>
      </c>
      <c r="L15" s="81">
        <f t="shared" si="2"/>
        <v>281584022</v>
      </c>
      <c r="M15" s="40">
        <f t="shared" si="3"/>
        <v>0.19758865611211998</v>
      </c>
      <c r="N15" s="108">
        <v>303981311</v>
      </c>
      <c r="O15" s="109">
        <v>41144507</v>
      </c>
      <c r="P15" s="110">
        <f t="shared" si="4"/>
        <v>345125818</v>
      </c>
      <c r="Q15" s="40">
        <f t="shared" si="5"/>
        <v>0.24217619339287694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553968346</v>
      </c>
      <c r="AA15" s="81">
        <f t="shared" si="11"/>
        <v>72741494</v>
      </c>
      <c r="AB15" s="81">
        <f t="shared" si="12"/>
        <v>626709840</v>
      </c>
      <c r="AC15" s="40">
        <f t="shared" si="13"/>
        <v>0.43976484950499695</v>
      </c>
      <c r="AD15" s="80">
        <v>181486454</v>
      </c>
      <c r="AE15" s="81">
        <v>49477335</v>
      </c>
      <c r="AF15" s="81">
        <f t="shared" si="14"/>
        <v>230963789</v>
      </c>
      <c r="AG15" s="40">
        <f t="shared" si="15"/>
        <v>0.35807398842519855</v>
      </c>
      <c r="AH15" s="40">
        <f t="shared" si="16"/>
        <v>0.49428540073006855</v>
      </c>
      <c r="AI15" s="12">
        <v>1376680200</v>
      </c>
      <c r="AJ15" s="12">
        <v>1319845051</v>
      </c>
      <c r="AK15" s="12">
        <v>492953370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80">
        <v>1509380701</v>
      </c>
      <c r="E16" s="81">
        <v>212482000</v>
      </c>
      <c r="F16" s="83">
        <f t="shared" si="0"/>
        <v>1721862701</v>
      </c>
      <c r="G16" s="80">
        <v>1509380701</v>
      </c>
      <c r="H16" s="81">
        <v>212482000</v>
      </c>
      <c r="I16" s="83">
        <f t="shared" si="1"/>
        <v>1721862701</v>
      </c>
      <c r="J16" s="80">
        <v>402968833</v>
      </c>
      <c r="K16" s="81">
        <v>46359440</v>
      </c>
      <c r="L16" s="81">
        <f t="shared" si="2"/>
        <v>449328273</v>
      </c>
      <c r="M16" s="40">
        <f t="shared" si="3"/>
        <v>0.26095476296631853</v>
      </c>
      <c r="N16" s="108">
        <v>289637474</v>
      </c>
      <c r="O16" s="109">
        <v>49836969</v>
      </c>
      <c r="P16" s="110">
        <f t="shared" si="4"/>
        <v>339474443</v>
      </c>
      <c r="Q16" s="40">
        <f t="shared" si="5"/>
        <v>0.19715534972843343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692606307</v>
      </c>
      <c r="AA16" s="81">
        <f t="shared" si="11"/>
        <v>96196409</v>
      </c>
      <c r="AB16" s="81">
        <f t="shared" si="12"/>
        <v>788802716</v>
      </c>
      <c r="AC16" s="40">
        <f t="shared" si="13"/>
        <v>0.45811011269475194</v>
      </c>
      <c r="AD16" s="80">
        <v>322054150</v>
      </c>
      <c r="AE16" s="81">
        <v>35415236</v>
      </c>
      <c r="AF16" s="81">
        <f t="shared" si="14"/>
        <v>357469386</v>
      </c>
      <c r="AG16" s="40">
        <f t="shared" si="15"/>
        <v>0.46228335957003575</v>
      </c>
      <c r="AH16" s="40">
        <f t="shared" si="16"/>
        <v>-0.050339815673054567</v>
      </c>
      <c r="AI16" s="12">
        <v>1667065446</v>
      </c>
      <c r="AJ16" s="12">
        <v>1863944571</v>
      </c>
      <c r="AK16" s="12">
        <v>770656615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80">
        <v>1849619571</v>
      </c>
      <c r="E17" s="81">
        <v>575919271</v>
      </c>
      <c r="F17" s="83">
        <f t="shared" si="0"/>
        <v>2425538842</v>
      </c>
      <c r="G17" s="80">
        <v>1849619571</v>
      </c>
      <c r="H17" s="81">
        <v>575919271</v>
      </c>
      <c r="I17" s="83">
        <f t="shared" si="1"/>
        <v>2425538842</v>
      </c>
      <c r="J17" s="80">
        <v>357744391</v>
      </c>
      <c r="K17" s="81">
        <v>28081360</v>
      </c>
      <c r="L17" s="81">
        <f t="shared" si="2"/>
        <v>385825751</v>
      </c>
      <c r="M17" s="40">
        <f t="shared" si="3"/>
        <v>0.15906805709277527</v>
      </c>
      <c r="N17" s="108">
        <v>436196115</v>
      </c>
      <c r="O17" s="109">
        <v>81012359</v>
      </c>
      <c r="P17" s="110">
        <f t="shared" si="4"/>
        <v>517208474</v>
      </c>
      <c r="Q17" s="40">
        <f t="shared" si="5"/>
        <v>0.21323446363511173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793940506</v>
      </c>
      <c r="AA17" s="81">
        <f t="shared" si="11"/>
        <v>109093719</v>
      </c>
      <c r="AB17" s="81">
        <f t="shared" si="12"/>
        <v>903034225</v>
      </c>
      <c r="AC17" s="40">
        <f t="shared" si="13"/>
        <v>0.372302520727887</v>
      </c>
      <c r="AD17" s="80">
        <v>460482550</v>
      </c>
      <c r="AE17" s="81">
        <v>77237026</v>
      </c>
      <c r="AF17" s="81">
        <f t="shared" si="14"/>
        <v>537719576</v>
      </c>
      <c r="AG17" s="40">
        <f t="shared" si="15"/>
        <v>0.38479997405585575</v>
      </c>
      <c r="AH17" s="40">
        <f t="shared" si="16"/>
        <v>-0.03814460718089985</v>
      </c>
      <c r="AI17" s="12">
        <v>2244822550</v>
      </c>
      <c r="AJ17" s="12">
        <v>2257251939</v>
      </c>
      <c r="AK17" s="12">
        <v>863807659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80">
        <v>2101634023</v>
      </c>
      <c r="E18" s="81">
        <v>220581836</v>
      </c>
      <c r="F18" s="83">
        <f t="shared" si="0"/>
        <v>2322215859</v>
      </c>
      <c r="G18" s="80">
        <v>2101634023</v>
      </c>
      <c r="H18" s="81">
        <v>220581836</v>
      </c>
      <c r="I18" s="83">
        <f t="shared" si="1"/>
        <v>2322215859</v>
      </c>
      <c r="J18" s="80">
        <v>552098888</v>
      </c>
      <c r="K18" s="81">
        <v>24306552</v>
      </c>
      <c r="L18" s="81">
        <f t="shared" si="2"/>
        <v>576405440</v>
      </c>
      <c r="M18" s="40">
        <f t="shared" si="3"/>
        <v>0.24821354904027465</v>
      </c>
      <c r="N18" s="108">
        <v>410178202</v>
      </c>
      <c r="O18" s="109">
        <v>67119266</v>
      </c>
      <c r="P18" s="110">
        <f t="shared" si="4"/>
        <v>477297468</v>
      </c>
      <c r="Q18" s="40">
        <f t="shared" si="5"/>
        <v>0.20553535802891956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962277090</v>
      </c>
      <c r="AA18" s="81">
        <f t="shared" si="11"/>
        <v>91425818</v>
      </c>
      <c r="AB18" s="81">
        <f t="shared" si="12"/>
        <v>1053702908</v>
      </c>
      <c r="AC18" s="40">
        <f t="shared" si="13"/>
        <v>0.4537489070691942</v>
      </c>
      <c r="AD18" s="80">
        <v>473016089</v>
      </c>
      <c r="AE18" s="81">
        <v>34569471</v>
      </c>
      <c r="AF18" s="81">
        <f t="shared" si="14"/>
        <v>507585560</v>
      </c>
      <c r="AG18" s="40">
        <f t="shared" si="15"/>
        <v>0.41302883068754603</v>
      </c>
      <c r="AH18" s="40">
        <f t="shared" si="16"/>
        <v>-0.0596709094718928</v>
      </c>
      <c r="AI18" s="12">
        <v>2270264762</v>
      </c>
      <c r="AJ18" s="12">
        <v>2371036593</v>
      </c>
      <c r="AK18" s="12">
        <v>937684800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80">
        <v>3224897960</v>
      </c>
      <c r="E19" s="81">
        <v>443157508</v>
      </c>
      <c r="F19" s="83">
        <f t="shared" si="0"/>
        <v>3668055468</v>
      </c>
      <c r="G19" s="80">
        <v>3224897960</v>
      </c>
      <c r="H19" s="81">
        <v>443157508</v>
      </c>
      <c r="I19" s="83">
        <f t="shared" si="1"/>
        <v>3668055468</v>
      </c>
      <c r="J19" s="80">
        <v>816049315</v>
      </c>
      <c r="K19" s="81">
        <v>29279690</v>
      </c>
      <c r="L19" s="81">
        <f t="shared" si="2"/>
        <v>845329005</v>
      </c>
      <c r="M19" s="40">
        <f t="shared" si="3"/>
        <v>0.23045698528133599</v>
      </c>
      <c r="N19" s="108">
        <v>769262282</v>
      </c>
      <c r="O19" s="109">
        <v>48785596</v>
      </c>
      <c r="P19" s="110">
        <f t="shared" si="4"/>
        <v>818047878</v>
      </c>
      <c r="Q19" s="40">
        <f t="shared" si="5"/>
        <v>0.22301949497127943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1585311597</v>
      </c>
      <c r="AA19" s="81">
        <f t="shared" si="11"/>
        <v>78065286</v>
      </c>
      <c r="AB19" s="81">
        <f t="shared" si="12"/>
        <v>1663376883</v>
      </c>
      <c r="AC19" s="40">
        <f t="shared" si="13"/>
        <v>0.45347648025261544</v>
      </c>
      <c r="AD19" s="80">
        <v>714126784</v>
      </c>
      <c r="AE19" s="81">
        <v>36709583</v>
      </c>
      <c r="AF19" s="81">
        <f t="shared" si="14"/>
        <v>750836367</v>
      </c>
      <c r="AG19" s="40">
        <f t="shared" si="15"/>
        <v>0.48505693529941124</v>
      </c>
      <c r="AH19" s="40">
        <f t="shared" si="16"/>
        <v>0.08951552422606612</v>
      </c>
      <c r="AI19" s="12">
        <v>3212660720</v>
      </c>
      <c r="AJ19" s="12">
        <v>3448503127</v>
      </c>
      <c r="AK19" s="12">
        <v>1558323363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80">
        <v>1503460000</v>
      </c>
      <c r="E20" s="81">
        <v>409228521</v>
      </c>
      <c r="F20" s="83">
        <f t="shared" si="0"/>
        <v>1912688521</v>
      </c>
      <c r="G20" s="80">
        <v>1503460000</v>
      </c>
      <c r="H20" s="81">
        <v>409228521</v>
      </c>
      <c r="I20" s="83">
        <f t="shared" si="1"/>
        <v>1912688521</v>
      </c>
      <c r="J20" s="80">
        <v>329408080</v>
      </c>
      <c r="K20" s="81">
        <v>50222382</v>
      </c>
      <c r="L20" s="81">
        <f t="shared" si="2"/>
        <v>379630462</v>
      </c>
      <c r="M20" s="40">
        <f t="shared" si="3"/>
        <v>0.19848002318826066</v>
      </c>
      <c r="N20" s="108">
        <v>410068790</v>
      </c>
      <c r="O20" s="109">
        <v>95834764</v>
      </c>
      <c r="P20" s="110">
        <f t="shared" si="4"/>
        <v>505903554</v>
      </c>
      <c r="Q20" s="40">
        <f t="shared" si="5"/>
        <v>0.2644986616720538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739476870</v>
      </c>
      <c r="AA20" s="81">
        <f t="shared" si="11"/>
        <v>146057146</v>
      </c>
      <c r="AB20" s="81">
        <f t="shared" si="12"/>
        <v>885534016</v>
      </c>
      <c r="AC20" s="40">
        <f t="shared" si="13"/>
        <v>0.46297868486031446</v>
      </c>
      <c r="AD20" s="80">
        <v>326892895</v>
      </c>
      <c r="AE20" s="81">
        <v>49626337</v>
      </c>
      <c r="AF20" s="81">
        <f t="shared" si="14"/>
        <v>376519232</v>
      </c>
      <c r="AG20" s="40">
        <f t="shared" si="15"/>
        <v>0.42513317140092477</v>
      </c>
      <c r="AH20" s="40">
        <f t="shared" si="16"/>
        <v>0.3436327045307477</v>
      </c>
      <c r="AI20" s="12">
        <v>1719436744</v>
      </c>
      <c r="AJ20" s="12">
        <v>1781616433</v>
      </c>
      <c r="AK20" s="12">
        <v>730989596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80">
        <v>1944707000</v>
      </c>
      <c r="E21" s="81">
        <v>504007000</v>
      </c>
      <c r="F21" s="83">
        <f t="shared" si="0"/>
        <v>2448714000</v>
      </c>
      <c r="G21" s="80">
        <v>1944707000</v>
      </c>
      <c r="H21" s="81">
        <v>504007000</v>
      </c>
      <c r="I21" s="83">
        <f t="shared" si="1"/>
        <v>2448714000</v>
      </c>
      <c r="J21" s="80">
        <v>425650215</v>
      </c>
      <c r="K21" s="81">
        <v>44840254</v>
      </c>
      <c r="L21" s="81">
        <f t="shared" si="2"/>
        <v>470490469</v>
      </c>
      <c r="M21" s="40">
        <f t="shared" si="3"/>
        <v>0.19213777885044966</v>
      </c>
      <c r="N21" s="108">
        <v>481415854</v>
      </c>
      <c r="O21" s="109">
        <v>118012203</v>
      </c>
      <c r="P21" s="110">
        <f t="shared" si="4"/>
        <v>599428057</v>
      </c>
      <c r="Q21" s="40">
        <f t="shared" si="5"/>
        <v>0.24479300440966156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907066069</v>
      </c>
      <c r="AA21" s="81">
        <f t="shared" si="11"/>
        <v>162852457</v>
      </c>
      <c r="AB21" s="81">
        <f t="shared" si="12"/>
        <v>1069918526</v>
      </c>
      <c r="AC21" s="40">
        <f t="shared" si="13"/>
        <v>0.4369307832601112</v>
      </c>
      <c r="AD21" s="80">
        <v>331850021</v>
      </c>
      <c r="AE21" s="81">
        <v>93008260</v>
      </c>
      <c r="AF21" s="81">
        <f t="shared" si="14"/>
        <v>424858281</v>
      </c>
      <c r="AG21" s="40">
        <f t="shared" si="15"/>
        <v>0.4049283056898316</v>
      </c>
      <c r="AH21" s="40">
        <f t="shared" si="16"/>
        <v>0.410889427856062</v>
      </c>
      <c r="AI21" s="12">
        <v>2155178000</v>
      </c>
      <c r="AJ21" s="12">
        <v>2155178000</v>
      </c>
      <c r="AK21" s="12">
        <v>872692576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80">
        <v>2773723580</v>
      </c>
      <c r="E22" s="81">
        <v>1363578974</v>
      </c>
      <c r="F22" s="83">
        <f t="shared" si="0"/>
        <v>4137302554</v>
      </c>
      <c r="G22" s="80">
        <v>2773723580</v>
      </c>
      <c r="H22" s="81">
        <v>1363578974</v>
      </c>
      <c r="I22" s="83">
        <f t="shared" si="1"/>
        <v>4137302554</v>
      </c>
      <c r="J22" s="80">
        <v>637242015</v>
      </c>
      <c r="K22" s="81">
        <v>186314506</v>
      </c>
      <c r="L22" s="81">
        <f t="shared" si="2"/>
        <v>823556521</v>
      </c>
      <c r="M22" s="40">
        <f t="shared" si="3"/>
        <v>0.19905639248059692</v>
      </c>
      <c r="N22" s="108">
        <v>656696967</v>
      </c>
      <c r="O22" s="109">
        <v>296165871</v>
      </c>
      <c r="P22" s="110">
        <f t="shared" si="4"/>
        <v>952862838</v>
      </c>
      <c r="Q22" s="40">
        <f t="shared" si="5"/>
        <v>0.2303101659990419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1293938982</v>
      </c>
      <c r="AA22" s="81">
        <f t="shared" si="11"/>
        <v>482480377</v>
      </c>
      <c r="AB22" s="81">
        <f t="shared" si="12"/>
        <v>1776419359</v>
      </c>
      <c r="AC22" s="40">
        <f t="shared" si="13"/>
        <v>0.4293665584796388</v>
      </c>
      <c r="AD22" s="80">
        <v>618514736</v>
      </c>
      <c r="AE22" s="81">
        <v>136404135</v>
      </c>
      <c r="AF22" s="81">
        <f t="shared" si="14"/>
        <v>754918871</v>
      </c>
      <c r="AG22" s="40">
        <f t="shared" si="15"/>
        <v>0.35505570417810545</v>
      </c>
      <c r="AH22" s="40">
        <f t="shared" si="16"/>
        <v>0.26220561520444496</v>
      </c>
      <c r="AI22" s="12">
        <v>3475918622</v>
      </c>
      <c r="AJ22" s="12">
        <v>3536894737</v>
      </c>
      <c r="AK22" s="12">
        <v>1234144734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80">
        <v>1495603395</v>
      </c>
      <c r="E23" s="81">
        <v>238867113</v>
      </c>
      <c r="F23" s="83">
        <f t="shared" si="0"/>
        <v>1734470508</v>
      </c>
      <c r="G23" s="80">
        <v>1495603395</v>
      </c>
      <c r="H23" s="81">
        <v>238867113</v>
      </c>
      <c r="I23" s="83">
        <f t="shared" si="1"/>
        <v>1734470508</v>
      </c>
      <c r="J23" s="80">
        <v>419517498</v>
      </c>
      <c r="K23" s="81">
        <v>26658389</v>
      </c>
      <c r="L23" s="81">
        <f t="shared" si="2"/>
        <v>446175887</v>
      </c>
      <c r="M23" s="40">
        <f t="shared" si="3"/>
        <v>0.25724039984656805</v>
      </c>
      <c r="N23" s="108">
        <v>306735978</v>
      </c>
      <c r="O23" s="109">
        <v>46158445</v>
      </c>
      <c r="P23" s="110">
        <f t="shared" si="4"/>
        <v>352894423</v>
      </c>
      <c r="Q23" s="40">
        <f t="shared" si="5"/>
        <v>0.20345945426706558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726253476</v>
      </c>
      <c r="AA23" s="81">
        <f t="shared" si="11"/>
        <v>72816834</v>
      </c>
      <c r="AB23" s="81">
        <f t="shared" si="12"/>
        <v>799070310</v>
      </c>
      <c r="AC23" s="40">
        <f t="shared" si="13"/>
        <v>0.4606998541136336</v>
      </c>
      <c r="AD23" s="80">
        <v>268362105</v>
      </c>
      <c r="AE23" s="81">
        <v>77365546</v>
      </c>
      <c r="AF23" s="81">
        <f t="shared" si="14"/>
        <v>345727651</v>
      </c>
      <c r="AG23" s="40">
        <f t="shared" si="15"/>
        <v>0.45346790506182516</v>
      </c>
      <c r="AH23" s="40">
        <f t="shared" si="16"/>
        <v>0.020729530829456166</v>
      </c>
      <c r="AI23" s="12">
        <v>1656857468</v>
      </c>
      <c r="AJ23" s="12">
        <v>1683084527</v>
      </c>
      <c r="AK23" s="12">
        <v>751331685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80">
        <v>1000960845</v>
      </c>
      <c r="E24" s="81">
        <v>200065525</v>
      </c>
      <c r="F24" s="83">
        <f t="shared" si="0"/>
        <v>1201026370</v>
      </c>
      <c r="G24" s="80">
        <v>1001949734</v>
      </c>
      <c r="H24" s="81">
        <v>212150254</v>
      </c>
      <c r="I24" s="83">
        <f t="shared" si="1"/>
        <v>1214099988</v>
      </c>
      <c r="J24" s="80">
        <v>169257545</v>
      </c>
      <c r="K24" s="81">
        <v>10235709</v>
      </c>
      <c r="L24" s="81">
        <f t="shared" si="2"/>
        <v>179493254</v>
      </c>
      <c r="M24" s="40">
        <f t="shared" si="3"/>
        <v>0.14944988593381175</v>
      </c>
      <c r="N24" s="108">
        <v>203973684</v>
      </c>
      <c r="O24" s="109">
        <v>24566288</v>
      </c>
      <c r="P24" s="110">
        <f t="shared" si="4"/>
        <v>228539972</v>
      </c>
      <c r="Q24" s="40">
        <f t="shared" si="5"/>
        <v>0.19028722241960433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373231229</v>
      </c>
      <c r="AA24" s="81">
        <f t="shared" si="11"/>
        <v>34801997</v>
      </c>
      <c r="AB24" s="81">
        <f t="shared" si="12"/>
        <v>408033226</v>
      </c>
      <c r="AC24" s="40">
        <f t="shared" si="13"/>
        <v>0.3397371083534161</v>
      </c>
      <c r="AD24" s="80">
        <v>189567625</v>
      </c>
      <c r="AE24" s="81">
        <v>23765244</v>
      </c>
      <c r="AF24" s="81">
        <f t="shared" si="14"/>
        <v>213332869</v>
      </c>
      <c r="AG24" s="40">
        <f t="shared" si="15"/>
        <v>0.36086621594495405</v>
      </c>
      <c r="AH24" s="40">
        <f t="shared" si="16"/>
        <v>0.0712834504653852</v>
      </c>
      <c r="AI24" s="12">
        <v>1080350143</v>
      </c>
      <c r="AJ24" s="12">
        <v>1128901060</v>
      </c>
      <c r="AK24" s="12">
        <v>389861868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80">
        <v>1210472539</v>
      </c>
      <c r="E25" s="81">
        <v>269475860</v>
      </c>
      <c r="F25" s="83">
        <f t="shared" si="0"/>
        <v>1479948399</v>
      </c>
      <c r="G25" s="80">
        <v>1236172539</v>
      </c>
      <c r="H25" s="81">
        <v>339062709</v>
      </c>
      <c r="I25" s="83">
        <f t="shared" si="1"/>
        <v>1575235248</v>
      </c>
      <c r="J25" s="80">
        <v>276683433</v>
      </c>
      <c r="K25" s="81">
        <v>16134039</v>
      </c>
      <c r="L25" s="81">
        <f t="shared" si="2"/>
        <v>292817472</v>
      </c>
      <c r="M25" s="40">
        <f t="shared" si="3"/>
        <v>0.19785654161851626</v>
      </c>
      <c r="N25" s="108">
        <v>262200210</v>
      </c>
      <c r="O25" s="109">
        <v>50517232</v>
      </c>
      <c r="P25" s="110">
        <f t="shared" si="4"/>
        <v>312717442</v>
      </c>
      <c r="Q25" s="40">
        <f t="shared" si="5"/>
        <v>0.2113029361100042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538883643</v>
      </c>
      <c r="AA25" s="81">
        <f t="shared" si="11"/>
        <v>66651271</v>
      </c>
      <c r="AB25" s="81">
        <f t="shared" si="12"/>
        <v>605534914</v>
      </c>
      <c r="AC25" s="40">
        <f t="shared" si="13"/>
        <v>0.40915947772852046</v>
      </c>
      <c r="AD25" s="80">
        <v>247897035</v>
      </c>
      <c r="AE25" s="81">
        <v>59385804</v>
      </c>
      <c r="AF25" s="81">
        <f t="shared" si="14"/>
        <v>307282839</v>
      </c>
      <c r="AG25" s="40">
        <f t="shared" si="15"/>
        <v>0.4661222790902222</v>
      </c>
      <c r="AH25" s="40">
        <f t="shared" si="16"/>
        <v>0.01768599580011032</v>
      </c>
      <c r="AI25" s="12">
        <v>1234229366</v>
      </c>
      <c r="AJ25" s="12">
        <v>1346515193</v>
      </c>
      <c r="AK25" s="12">
        <v>575301805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80">
        <v>1035383934</v>
      </c>
      <c r="E26" s="81">
        <v>126144997</v>
      </c>
      <c r="F26" s="83">
        <f t="shared" si="0"/>
        <v>1161528931</v>
      </c>
      <c r="G26" s="80">
        <v>1035383934</v>
      </c>
      <c r="H26" s="81">
        <v>126144997</v>
      </c>
      <c r="I26" s="83">
        <f t="shared" si="1"/>
        <v>1161528931</v>
      </c>
      <c r="J26" s="80">
        <v>232614896</v>
      </c>
      <c r="K26" s="81">
        <v>8748251</v>
      </c>
      <c r="L26" s="81">
        <f t="shared" si="2"/>
        <v>241363147</v>
      </c>
      <c r="M26" s="40">
        <f t="shared" si="3"/>
        <v>0.20779779182271613</v>
      </c>
      <c r="N26" s="108">
        <v>223228014</v>
      </c>
      <c r="O26" s="109">
        <v>30696999</v>
      </c>
      <c r="P26" s="110">
        <f t="shared" si="4"/>
        <v>253925013</v>
      </c>
      <c r="Q26" s="40">
        <f t="shared" si="5"/>
        <v>0.2186127320835541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455842910</v>
      </c>
      <c r="AA26" s="81">
        <f t="shared" si="11"/>
        <v>39445250</v>
      </c>
      <c r="AB26" s="81">
        <f t="shared" si="12"/>
        <v>495288160</v>
      </c>
      <c r="AC26" s="40">
        <f t="shared" si="13"/>
        <v>0.4264105239062702</v>
      </c>
      <c r="AD26" s="80">
        <v>196217044</v>
      </c>
      <c r="AE26" s="81">
        <v>24573436</v>
      </c>
      <c r="AF26" s="81">
        <f t="shared" si="14"/>
        <v>220790480</v>
      </c>
      <c r="AG26" s="40">
        <f t="shared" si="15"/>
        <v>0.44684437641544766</v>
      </c>
      <c r="AH26" s="40">
        <f t="shared" si="16"/>
        <v>0.1500722902545435</v>
      </c>
      <c r="AI26" s="12">
        <v>1037157732</v>
      </c>
      <c r="AJ26" s="12">
        <v>1037157732</v>
      </c>
      <c r="AK26" s="12">
        <v>463448100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80">
        <v>1989414103</v>
      </c>
      <c r="E27" s="81">
        <v>338713600</v>
      </c>
      <c r="F27" s="83">
        <f t="shared" si="0"/>
        <v>2328127703</v>
      </c>
      <c r="G27" s="80">
        <v>1989414103</v>
      </c>
      <c r="H27" s="81">
        <v>338713600</v>
      </c>
      <c r="I27" s="83">
        <f t="shared" si="1"/>
        <v>2328127703</v>
      </c>
      <c r="J27" s="80">
        <v>566367762</v>
      </c>
      <c r="K27" s="81">
        <v>23581115</v>
      </c>
      <c r="L27" s="81">
        <f t="shared" si="2"/>
        <v>589948877</v>
      </c>
      <c r="M27" s="40">
        <f t="shared" si="3"/>
        <v>0.25340056571630426</v>
      </c>
      <c r="N27" s="108">
        <v>479406646</v>
      </c>
      <c r="O27" s="109">
        <v>29853089</v>
      </c>
      <c r="P27" s="110">
        <f t="shared" si="4"/>
        <v>509259735</v>
      </c>
      <c r="Q27" s="40">
        <f t="shared" si="5"/>
        <v>0.21874218254598898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1045774408</v>
      </c>
      <c r="AA27" s="81">
        <f t="shared" si="11"/>
        <v>53434204</v>
      </c>
      <c r="AB27" s="81">
        <f t="shared" si="12"/>
        <v>1099208612</v>
      </c>
      <c r="AC27" s="40">
        <f t="shared" si="13"/>
        <v>0.47214274826229324</v>
      </c>
      <c r="AD27" s="80">
        <v>503615928</v>
      </c>
      <c r="AE27" s="81">
        <v>30824303</v>
      </c>
      <c r="AF27" s="81">
        <f t="shared" si="14"/>
        <v>534440231</v>
      </c>
      <c r="AG27" s="40">
        <f t="shared" si="15"/>
        <v>0.551879372108924</v>
      </c>
      <c r="AH27" s="40">
        <f t="shared" si="16"/>
        <v>-0.04711564463042828</v>
      </c>
      <c r="AI27" s="12">
        <v>2018776900</v>
      </c>
      <c r="AJ27" s="12">
        <v>2290855305</v>
      </c>
      <c r="AK27" s="12">
        <v>1114121328</v>
      </c>
      <c r="AL27" s="12"/>
    </row>
    <row r="28" spans="1:38" s="13" customFormat="1" ht="12.75">
      <c r="A28" s="42"/>
      <c r="B28" s="43" t="s">
        <v>654</v>
      </c>
      <c r="C28" s="42"/>
      <c r="D28" s="84">
        <f>SUM(D9:D27)</f>
        <v>34924876388</v>
      </c>
      <c r="E28" s="85">
        <f>SUM(E9:E27)</f>
        <v>6455921509</v>
      </c>
      <c r="F28" s="86">
        <f t="shared" si="0"/>
        <v>41380797897</v>
      </c>
      <c r="G28" s="84">
        <f>SUM(G9:G27)</f>
        <v>35154610767</v>
      </c>
      <c r="H28" s="85">
        <f>SUM(H9:H27)</f>
        <v>6607037702</v>
      </c>
      <c r="I28" s="86">
        <f t="shared" si="1"/>
        <v>41761648469</v>
      </c>
      <c r="J28" s="84">
        <f>SUM(J9:J27)</f>
        <v>7710115807</v>
      </c>
      <c r="K28" s="85">
        <f>SUM(K9:K27)</f>
        <v>658422311</v>
      </c>
      <c r="L28" s="85">
        <f t="shared" si="2"/>
        <v>8368538118</v>
      </c>
      <c r="M28" s="44">
        <f t="shared" si="3"/>
        <v>0.20223240109651672</v>
      </c>
      <c r="N28" s="111">
        <f>SUM(N9:N27)</f>
        <v>7692823226</v>
      </c>
      <c r="O28" s="112">
        <f>SUM(O9:O27)</f>
        <v>1209350066</v>
      </c>
      <c r="P28" s="113">
        <f t="shared" si="4"/>
        <v>8902173292</v>
      </c>
      <c r="Q28" s="44">
        <f t="shared" si="5"/>
        <v>0.215128120877664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4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15402939033</v>
      </c>
      <c r="AA28" s="85">
        <f t="shared" si="11"/>
        <v>1867772377</v>
      </c>
      <c r="AB28" s="85">
        <f t="shared" si="12"/>
        <v>17270711410</v>
      </c>
      <c r="AC28" s="44">
        <f t="shared" si="13"/>
        <v>0.4173605219741807</v>
      </c>
      <c r="AD28" s="84">
        <f>SUM(AD9:AD27)</f>
        <v>7201844112</v>
      </c>
      <c r="AE28" s="85">
        <f>SUM(AE9:AE27)</f>
        <v>880597619</v>
      </c>
      <c r="AF28" s="85">
        <f t="shared" si="14"/>
        <v>8082441731</v>
      </c>
      <c r="AG28" s="44">
        <f t="shared" si="15"/>
        <v>0.4000966418680212</v>
      </c>
      <c r="AH28" s="44">
        <f t="shared" si="16"/>
        <v>0.10142127692129721</v>
      </c>
      <c r="AI28" s="12">
        <f>SUM(AI9:AI27)</f>
        <v>37952136844</v>
      </c>
      <c r="AJ28" s="12">
        <f>SUM(AJ9:AJ27)</f>
        <v>39196433032</v>
      </c>
      <c r="AK28" s="12">
        <f>SUM(AK9:AK27)</f>
        <v>15184522503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39</v>
      </c>
      <c r="C9" s="39" t="s">
        <v>40</v>
      </c>
      <c r="D9" s="80">
        <v>4514281381</v>
      </c>
      <c r="E9" s="81">
        <v>751242307</v>
      </c>
      <c r="F9" s="82">
        <f>$D9+$E9</f>
        <v>5265523688</v>
      </c>
      <c r="G9" s="80">
        <v>4514281381</v>
      </c>
      <c r="H9" s="81">
        <v>856360933</v>
      </c>
      <c r="I9" s="83">
        <f>$G9+$H9</f>
        <v>5370642314</v>
      </c>
      <c r="J9" s="80">
        <v>1009305173</v>
      </c>
      <c r="K9" s="81">
        <v>66281312</v>
      </c>
      <c r="L9" s="81">
        <f>$J9+$K9</f>
        <v>1075586485</v>
      </c>
      <c r="M9" s="40">
        <f>IF($F9=0,0,$L9/$F9)</f>
        <v>0.2042696128119669</v>
      </c>
      <c r="N9" s="108">
        <v>1038025090</v>
      </c>
      <c r="O9" s="109">
        <v>195437468</v>
      </c>
      <c r="P9" s="110">
        <f>$N9+$O9</f>
        <v>1233462558</v>
      </c>
      <c r="Q9" s="40">
        <f>IF($F9=0,0,$P9/$F9)</f>
        <v>0.2342525893124422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2047330263</v>
      </c>
      <c r="AA9" s="81">
        <f>$K9+$O9</f>
        <v>261718780</v>
      </c>
      <c r="AB9" s="81">
        <f>$Z9+$AA9</f>
        <v>2309049043</v>
      </c>
      <c r="AC9" s="40">
        <f>IF($F9=0,0,$AB9/$F9)</f>
        <v>0.43852220212440907</v>
      </c>
      <c r="AD9" s="80">
        <v>891790248</v>
      </c>
      <c r="AE9" s="81">
        <v>110911932</v>
      </c>
      <c r="AF9" s="81">
        <f>$AD9+$AE9</f>
        <v>1002702180</v>
      </c>
      <c r="AG9" s="40">
        <f>IF($AI9=0,0,$AK9/$AI9)</f>
        <v>0.3711671312511682</v>
      </c>
      <c r="AH9" s="40">
        <f>IF($AF9=0,0,(($P9/$AF9)-1))</f>
        <v>0.23013850234174216</v>
      </c>
      <c r="AI9" s="12">
        <v>4741319020</v>
      </c>
      <c r="AJ9" s="12">
        <v>5009769375</v>
      </c>
      <c r="AK9" s="12">
        <v>1759821779</v>
      </c>
      <c r="AL9" s="12"/>
    </row>
    <row r="10" spans="1:38" s="13" customFormat="1" ht="12.75">
      <c r="A10" s="29" t="s">
        <v>94</v>
      </c>
      <c r="B10" s="63" t="s">
        <v>51</v>
      </c>
      <c r="C10" s="39" t="s">
        <v>52</v>
      </c>
      <c r="D10" s="80">
        <v>7620912730</v>
      </c>
      <c r="E10" s="81">
        <v>1177276995</v>
      </c>
      <c r="F10" s="82">
        <f aca="true" t="shared" si="0" ref="F10:F41">$D10+$E10</f>
        <v>8798189725</v>
      </c>
      <c r="G10" s="80">
        <v>7620912730</v>
      </c>
      <c r="H10" s="81">
        <v>1177276995</v>
      </c>
      <c r="I10" s="83">
        <f aca="true" t="shared" si="1" ref="I10:I41">$G10+$H10</f>
        <v>8798189725</v>
      </c>
      <c r="J10" s="80">
        <v>1646942675</v>
      </c>
      <c r="K10" s="81">
        <v>106047161</v>
      </c>
      <c r="L10" s="81">
        <f aca="true" t="shared" si="2" ref="L10:L41">$J10+$K10</f>
        <v>1752989836</v>
      </c>
      <c r="M10" s="40">
        <f aca="true" t="shared" si="3" ref="M10:M41">IF($F10=0,0,$L10/$F10)</f>
        <v>0.19924437762678504</v>
      </c>
      <c r="N10" s="108">
        <v>1753806456</v>
      </c>
      <c r="O10" s="109">
        <v>287813539</v>
      </c>
      <c r="P10" s="110">
        <f aca="true" t="shared" si="4" ref="P10:P41">$N10+$O10</f>
        <v>2041619995</v>
      </c>
      <c r="Q10" s="40">
        <f aca="true" t="shared" si="5" ref="Q10:Q41">IF($F10=0,0,$P10/$F10)</f>
        <v>0.23205000787818314</v>
      </c>
      <c r="R10" s="108">
        <v>0</v>
      </c>
      <c r="S10" s="110">
        <v>0</v>
      </c>
      <c r="T10" s="110">
        <f aca="true" t="shared" si="6" ref="T10:T41">$R10+$S10</f>
        <v>0</v>
      </c>
      <c r="U10" s="40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</f>
        <v>3400749131</v>
      </c>
      <c r="AA10" s="81">
        <f aca="true" t="shared" si="11" ref="AA10:AA41">$K10+$O10</f>
        <v>393860700</v>
      </c>
      <c r="AB10" s="81">
        <f aca="true" t="shared" si="12" ref="AB10:AB41">$Z10+$AA10</f>
        <v>3794609831</v>
      </c>
      <c r="AC10" s="40">
        <f aca="true" t="shared" si="13" ref="AC10:AC41">IF($F10=0,0,$AB10/$F10)</f>
        <v>0.4312943855049682</v>
      </c>
      <c r="AD10" s="80">
        <v>1577098650</v>
      </c>
      <c r="AE10" s="81">
        <v>318935653</v>
      </c>
      <c r="AF10" s="81">
        <f aca="true" t="shared" si="14" ref="AF10:AF41">$AD10+$AE10</f>
        <v>1896034303</v>
      </c>
      <c r="AG10" s="40">
        <f aca="true" t="shared" si="15" ref="AG10:AG41">IF($AI10=0,0,$AK10/$AI10)</f>
        <v>0.4299324857078242</v>
      </c>
      <c r="AH10" s="40">
        <f aca="true" t="shared" si="16" ref="AH10:AH41">IF($AF10=0,0,(($P10/$AF10)-1))</f>
        <v>0.07678431332684599</v>
      </c>
      <c r="AI10" s="12">
        <v>8395172070</v>
      </c>
      <c r="AJ10" s="12">
        <v>9019201722</v>
      </c>
      <c r="AK10" s="12">
        <v>3609357196</v>
      </c>
      <c r="AL10" s="12"/>
    </row>
    <row r="11" spans="1:38" s="59" customFormat="1" ht="12.75">
      <c r="A11" s="64"/>
      <c r="B11" s="65" t="s">
        <v>95</v>
      </c>
      <c r="C11" s="32"/>
      <c r="D11" s="84">
        <f>SUM(D9:D10)</f>
        <v>12135194111</v>
      </c>
      <c r="E11" s="85">
        <f>SUM(E9:E10)</f>
        <v>1928519302</v>
      </c>
      <c r="F11" s="86">
        <f t="shared" si="0"/>
        <v>14063713413</v>
      </c>
      <c r="G11" s="84">
        <f>SUM(G9:G10)</f>
        <v>12135194111</v>
      </c>
      <c r="H11" s="85">
        <f>SUM(H9:H10)</f>
        <v>2033637928</v>
      </c>
      <c r="I11" s="86">
        <f t="shared" si="1"/>
        <v>14168832039</v>
      </c>
      <c r="J11" s="84">
        <f>SUM(J9:J10)</f>
        <v>2656247848</v>
      </c>
      <c r="K11" s="85">
        <f>SUM(K9:K10)</f>
        <v>172328473</v>
      </c>
      <c r="L11" s="85">
        <f t="shared" si="2"/>
        <v>2828576321</v>
      </c>
      <c r="M11" s="44">
        <f t="shared" si="3"/>
        <v>0.20112585047313067</v>
      </c>
      <c r="N11" s="114">
        <f>SUM(N9:N10)</f>
        <v>2791831546</v>
      </c>
      <c r="O11" s="115">
        <f>SUM(O9:O10)</f>
        <v>483251007</v>
      </c>
      <c r="P11" s="116">
        <f t="shared" si="4"/>
        <v>3275082553</v>
      </c>
      <c r="Q11" s="44">
        <f t="shared" si="5"/>
        <v>0.23287466523405045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4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5448079394</v>
      </c>
      <c r="AA11" s="85">
        <f t="shared" si="11"/>
        <v>655579480</v>
      </c>
      <c r="AB11" s="85">
        <f t="shared" si="12"/>
        <v>6103658874</v>
      </c>
      <c r="AC11" s="44">
        <f t="shared" si="13"/>
        <v>0.4340005157071811</v>
      </c>
      <c r="AD11" s="84">
        <f>SUM(AD9:AD10)</f>
        <v>2468888898</v>
      </c>
      <c r="AE11" s="85">
        <f>SUM(AE9:AE10)</f>
        <v>429847585</v>
      </c>
      <c r="AF11" s="85">
        <f t="shared" si="14"/>
        <v>2898736483</v>
      </c>
      <c r="AG11" s="44">
        <f t="shared" si="15"/>
        <v>0.4087224615930524</v>
      </c>
      <c r="AH11" s="44">
        <f t="shared" si="16"/>
        <v>0.12983107371336722</v>
      </c>
      <c r="AI11" s="66">
        <f>SUM(AI9:AI10)</f>
        <v>13136491090</v>
      </c>
      <c r="AJ11" s="66">
        <f>SUM(AJ9:AJ10)</f>
        <v>14028971097</v>
      </c>
      <c r="AK11" s="66">
        <f>SUM(AK9:AK10)</f>
        <v>5369178975</v>
      </c>
      <c r="AL11" s="66"/>
    </row>
    <row r="12" spans="1:38" s="13" customFormat="1" ht="12.75">
      <c r="A12" s="29" t="s">
        <v>96</v>
      </c>
      <c r="B12" s="63" t="s">
        <v>97</v>
      </c>
      <c r="C12" s="39" t="s">
        <v>98</v>
      </c>
      <c r="D12" s="80">
        <v>202197490</v>
      </c>
      <c r="E12" s="81">
        <v>47800255</v>
      </c>
      <c r="F12" s="82">
        <f t="shared" si="0"/>
        <v>249997745</v>
      </c>
      <c r="G12" s="80">
        <v>202197490</v>
      </c>
      <c r="H12" s="81">
        <v>47800255</v>
      </c>
      <c r="I12" s="83">
        <f t="shared" si="1"/>
        <v>249997745</v>
      </c>
      <c r="J12" s="80">
        <v>42432753</v>
      </c>
      <c r="K12" s="81">
        <v>3520513</v>
      </c>
      <c r="L12" s="81">
        <f t="shared" si="2"/>
        <v>45953266</v>
      </c>
      <c r="M12" s="40">
        <f t="shared" si="3"/>
        <v>0.1838147220087925</v>
      </c>
      <c r="N12" s="108">
        <v>39653647</v>
      </c>
      <c r="O12" s="109">
        <v>6770846</v>
      </c>
      <c r="P12" s="110">
        <f t="shared" si="4"/>
        <v>46424493</v>
      </c>
      <c r="Q12" s="40">
        <f t="shared" si="5"/>
        <v>0.18569964701081604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82086400</v>
      </c>
      <c r="AA12" s="81">
        <f t="shared" si="11"/>
        <v>10291359</v>
      </c>
      <c r="AB12" s="81">
        <f t="shared" si="12"/>
        <v>92377759</v>
      </c>
      <c r="AC12" s="40">
        <f t="shared" si="13"/>
        <v>0.36951436901960855</v>
      </c>
      <c r="AD12" s="80">
        <v>35525764</v>
      </c>
      <c r="AE12" s="81">
        <v>3483641</v>
      </c>
      <c r="AF12" s="81">
        <f t="shared" si="14"/>
        <v>39009405</v>
      </c>
      <c r="AG12" s="40">
        <f t="shared" si="15"/>
        <v>0.38169665414817094</v>
      </c>
      <c r="AH12" s="40">
        <f t="shared" si="16"/>
        <v>0.19008462190079545</v>
      </c>
      <c r="AI12" s="12">
        <v>207216857</v>
      </c>
      <c r="AJ12" s="12">
        <v>200295842</v>
      </c>
      <c r="AK12" s="12">
        <v>79093981</v>
      </c>
      <c r="AL12" s="12"/>
    </row>
    <row r="13" spans="1:38" s="13" customFormat="1" ht="12.75">
      <c r="A13" s="29" t="s">
        <v>96</v>
      </c>
      <c r="B13" s="63" t="s">
        <v>99</v>
      </c>
      <c r="C13" s="39" t="s">
        <v>100</v>
      </c>
      <c r="D13" s="80">
        <v>180226510</v>
      </c>
      <c r="E13" s="81">
        <v>37276250</v>
      </c>
      <c r="F13" s="82">
        <f t="shared" si="0"/>
        <v>217502760</v>
      </c>
      <c r="G13" s="80">
        <v>181330890</v>
      </c>
      <c r="H13" s="81">
        <v>43807200</v>
      </c>
      <c r="I13" s="83">
        <f t="shared" si="1"/>
        <v>225138090</v>
      </c>
      <c r="J13" s="80">
        <v>36888850</v>
      </c>
      <c r="K13" s="81">
        <v>5392487</v>
      </c>
      <c r="L13" s="81">
        <f t="shared" si="2"/>
        <v>42281337</v>
      </c>
      <c r="M13" s="40">
        <f t="shared" si="3"/>
        <v>0.19439448492515682</v>
      </c>
      <c r="N13" s="108">
        <v>54270766</v>
      </c>
      <c r="O13" s="109">
        <v>9150183</v>
      </c>
      <c r="P13" s="110">
        <f t="shared" si="4"/>
        <v>63420949</v>
      </c>
      <c r="Q13" s="40">
        <f t="shared" si="5"/>
        <v>0.29158686997810973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91159616</v>
      </c>
      <c r="AA13" s="81">
        <f t="shared" si="11"/>
        <v>14542670</v>
      </c>
      <c r="AB13" s="81">
        <f t="shared" si="12"/>
        <v>105702286</v>
      </c>
      <c r="AC13" s="40">
        <f t="shared" si="13"/>
        <v>0.4859813549032665</v>
      </c>
      <c r="AD13" s="80">
        <v>37855959</v>
      </c>
      <c r="AE13" s="81">
        <v>2831473</v>
      </c>
      <c r="AF13" s="81">
        <f t="shared" si="14"/>
        <v>40687432</v>
      </c>
      <c r="AG13" s="40">
        <f t="shared" si="15"/>
        <v>0.4493230989526965</v>
      </c>
      <c r="AH13" s="40">
        <f t="shared" si="16"/>
        <v>0.5587356066118894</v>
      </c>
      <c r="AI13" s="12">
        <v>180177000</v>
      </c>
      <c r="AJ13" s="12">
        <v>180177000</v>
      </c>
      <c r="AK13" s="12">
        <v>80957688</v>
      </c>
      <c r="AL13" s="12"/>
    </row>
    <row r="14" spans="1:38" s="13" customFormat="1" ht="12.75">
      <c r="A14" s="29" t="s">
        <v>96</v>
      </c>
      <c r="B14" s="63" t="s">
        <v>101</v>
      </c>
      <c r="C14" s="39" t="s">
        <v>102</v>
      </c>
      <c r="D14" s="80">
        <v>40746503</v>
      </c>
      <c r="E14" s="81">
        <v>16588750</v>
      </c>
      <c r="F14" s="82">
        <f t="shared" si="0"/>
        <v>57335253</v>
      </c>
      <c r="G14" s="80">
        <v>40746503</v>
      </c>
      <c r="H14" s="81">
        <v>16588750</v>
      </c>
      <c r="I14" s="83">
        <f t="shared" si="1"/>
        <v>57335253</v>
      </c>
      <c r="J14" s="80">
        <v>4453965</v>
      </c>
      <c r="K14" s="81">
        <v>879446</v>
      </c>
      <c r="L14" s="81">
        <f t="shared" si="2"/>
        <v>5333411</v>
      </c>
      <c r="M14" s="40">
        <f t="shared" si="3"/>
        <v>0.09302149586747267</v>
      </c>
      <c r="N14" s="108">
        <v>11038776</v>
      </c>
      <c r="O14" s="109">
        <v>2692160</v>
      </c>
      <c r="P14" s="110">
        <f t="shared" si="4"/>
        <v>13730936</v>
      </c>
      <c r="Q14" s="40">
        <f t="shared" si="5"/>
        <v>0.23948505119529168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15492741</v>
      </c>
      <c r="AA14" s="81">
        <f t="shared" si="11"/>
        <v>3571606</v>
      </c>
      <c r="AB14" s="81">
        <f t="shared" si="12"/>
        <v>19064347</v>
      </c>
      <c r="AC14" s="40">
        <f t="shared" si="13"/>
        <v>0.33250654706276433</v>
      </c>
      <c r="AD14" s="80">
        <v>7120955</v>
      </c>
      <c r="AE14" s="81">
        <v>1556046</v>
      </c>
      <c r="AF14" s="81">
        <f t="shared" si="14"/>
        <v>8677001</v>
      </c>
      <c r="AG14" s="40">
        <f t="shared" si="15"/>
        <v>0.2598640944324519</v>
      </c>
      <c r="AH14" s="40">
        <f t="shared" si="16"/>
        <v>0.5824518171658617</v>
      </c>
      <c r="AI14" s="12">
        <v>66713676</v>
      </c>
      <c r="AJ14" s="12">
        <v>66713676</v>
      </c>
      <c r="AK14" s="12">
        <v>17336489</v>
      </c>
      <c r="AL14" s="12"/>
    </row>
    <row r="15" spans="1:38" s="13" customFormat="1" ht="12.75">
      <c r="A15" s="29" t="s">
        <v>96</v>
      </c>
      <c r="B15" s="63" t="s">
        <v>103</v>
      </c>
      <c r="C15" s="39" t="s">
        <v>104</v>
      </c>
      <c r="D15" s="80">
        <v>344643692</v>
      </c>
      <c r="E15" s="81">
        <v>144035153</v>
      </c>
      <c r="F15" s="82">
        <f t="shared" si="0"/>
        <v>488678845</v>
      </c>
      <c r="G15" s="80">
        <v>344643692</v>
      </c>
      <c r="H15" s="81">
        <v>144035153</v>
      </c>
      <c r="I15" s="83">
        <f t="shared" si="1"/>
        <v>488678845</v>
      </c>
      <c r="J15" s="80">
        <v>66119456</v>
      </c>
      <c r="K15" s="81">
        <v>9238965</v>
      </c>
      <c r="L15" s="81">
        <f t="shared" si="2"/>
        <v>75358421</v>
      </c>
      <c r="M15" s="40">
        <f t="shared" si="3"/>
        <v>0.15420847816729205</v>
      </c>
      <c r="N15" s="108">
        <v>80560094</v>
      </c>
      <c r="O15" s="109">
        <v>17148514</v>
      </c>
      <c r="P15" s="110">
        <f t="shared" si="4"/>
        <v>97708608</v>
      </c>
      <c r="Q15" s="40">
        <f t="shared" si="5"/>
        <v>0.19994441952976294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146679550</v>
      </c>
      <c r="AA15" s="81">
        <f t="shared" si="11"/>
        <v>26387479</v>
      </c>
      <c r="AB15" s="81">
        <f t="shared" si="12"/>
        <v>173067029</v>
      </c>
      <c r="AC15" s="40">
        <f t="shared" si="13"/>
        <v>0.354152897697055</v>
      </c>
      <c r="AD15" s="80">
        <v>75242422</v>
      </c>
      <c r="AE15" s="81">
        <v>12909374</v>
      </c>
      <c r="AF15" s="81">
        <f t="shared" si="14"/>
        <v>88151796</v>
      </c>
      <c r="AG15" s="40">
        <f t="shared" si="15"/>
        <v>0.4207244289315586</v>
      </c>
      <c r="AH15" s="40">
        <f t="shared" si="16"/>
        <v>0.10841312864459396</v>
      </c>
      <c r="AI15" s="12">
        <v>429828471</v>
      </c>
      <c r="AJ15" s="12">
        <v>429828471</v>
      </c>
      <c r="AK15" s="12">
        <v>180839338</v>
      </c>
      <c r="AL15" s="12"/>
    </row>
    <row r="16" spans="1:38" s="13" customFormat="1" ht="12.75">
      <c r="A16" s="29" t="s">
        <v>96</v>
      </c>
      <c r="B16" s="63" t="s">
        <v>105</v>
      </c>
      <c r="C16" s="39" t="s">
        <v>106</v>
      </c>
      <c r="D16" s="80">
        <v>273642750</v>
      </c>
      <c r="E16" s="81">
        <v>35326550</v>
      </c>
      <c r="F16" s="82">
        <f t="shared" si="0"/>
        <v>308969300</v>
      </c>
      <c r="G16" s="80">
        <v>273642750</v>
      </c>
      <c r="H16" s="81">
        <v>35326550</v>
      </c>
      <c r="I16" s="83">
        <f t="shared" si="1"/>
        <v>308969300</v>
      </c>
      <c r="J16" s="80">
        <v>59029616</v>
      </c>
      <c r="K16" s="81">
        <v>5351639</v>
      </c>
      <c r="L16" s="81">
        <f t="shared" si="2"/>
        <v>64381255</v>
      </c>
      <c r="M16" s="40">
        <f t="shared" si="3"/>
        <v>0.20837427860955765</v>
      </c>
      <c r="N16" s="108">
        <v>85982606</v>
      </c>
      <c r="O16" s="109">
        <v>11128832</v>
      </c>
      <c r="P16" s="110">
        <f t="shared" si="4"/>
        <v>97111438</v>
      </c>
      <c r="Q16" s="40">
        <f t="shared" si="5"/>
        <v>0.31430772571902776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145012222</v>
      </c>
      <c r="AA16" s="81">
        <f t="shared" si="11"/>
        <v>16480471</v>
      </c>
      <c r="AB16" s="81">
        <f t="shared" si="12"/>
        <v>161492693</v>
      </c>
      <c r="AC16" s="40">
        <f t="shared" si="13"/>
        <v>0.5226820043285854</v>
      </c>
      <c r="AD16" s="80">
        <v>56525842</v>
      </c>
      <c r="AE16" s="81">
        <v>6367259</v>
      </c>
      <c r="AF16" s="81">
        <f t="shared" si="14"/>
        <v>62893101</v>
      </c>
      <c r="AG16" s="40">
        <f t="shared" si="15"/>
        <v>0.4021156996963516</v>
      </c>
      <c r="AH16" s="40">
        <f t="shared" si="16"/>
        <v>0.5440713918685611</v>
      </c>
      <c r="AI16" s="12">
        <v>303734505</v>
      </c>
      <c r="AJ16" s="12">
        <v>303734505</v>
      </c>
      <c r="AK16" s="12">
        <v>122136413</v>
      </c>
      <c r="AL16" s="12"/>
    </row>
    <row r="17" spans="1:38" s="13" customFormat="1" ht="12.75">
      <c r="A17" s="29" t="s">
        <v>96</v>
      </c>
      <c r="B17" s="63" t="s">
        <v>107</v>
      </c>
      <c r="C17" s="39" t="s">
        <v>108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0</v>
      </c>
      <c r="I17" s="83">
        <f t="shared" si="1"/>
        <v>0</v>
      </c>
      <c r="J17" s="80">
        <v>21329139</v>
      </c>
      <c r="K17" s="81">
        <v>5673726</v>
      </c>
      <c r="L17" s="81">
        <f t="shared" si="2"/>
        <v>27002865</v>
      </c>
      <c r="M17" s="40">
        <f t="shared" si="3"/>
        <v>0</v>
      </c>
      <c r="N17" s="108">
        <v>21096661</v>
      </c>
      <c r="O17" s="109">
        <v>2762209</v>
      </c>
      <c r="P17" s="110">
        <f t="shared" si="4"/>
        <v>23858870</v>
      </c>
      <c r="Q17" s="40">
        <f t="shared" si="5"/>
        <v>0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42425800</v>
      </c>
      <c r="AA17" s="81">
        <f t="shared" si="11"/>
        <v>8435935</v>
      </c>
      <c r="AB17" s="81">
        <f t="shared" si="12"/>
        <v>50861735</v>
      </c>
      <c r="AC17" s="40">
        <f t="shared" si="13"/>
        <v>0</v>
      </c>
      <c r="AD17" s="80">
        <v>19092186</v>
      </c>
      <c r="AE17" s="81">
        <v>5321974</v>
      </c>
      <c r="AF17" s="81">
        <f t="shared" si="14"/>
        <v>24414160</v>
      </c>
      <c r="AG17" s="40">
        <f t="shared" si="15"/>
        <v>0.29721960150594934</v>
      </c>
      <c r="AH17" s="40">
        <f t="shared" si="16"/>
        <v>-0.02274458756721509</v>
      </c>
      <c r="AI17" s="12">
        <v>152487998</v>
      </c>
      <c r="AJ17" s="12">
        <v>141398119</v>
      </c>
      <c r="AK17" s="12">
        <v>45322422</v>
      </c>
      <c r="AL17" s="12"/>
    </row>
    <row r="18" spans="1:38" s="13" customFormat="1" ht="12.75">
      <c r="A18" s="29" t="s">
        <v>96</v>
      </c>
      <c r="B18" s="63" t="s">
        <v>109</v>
      </c>
      <c r="C18" s="39" t="s">
        <v>110</v>
      </c>
      <c r="D18" s="80">
        <v>59525928</v>
      </c>
      <c r="E18" s="81">
        <v>37029034</v>
      </c>
      <c r="F18" s="82">
        <f t="shared" si="0"/>
        <v>96554962</v>
      </c>
      <c r="G18" s="80">
        <v>59525928</v>
      </c>
      <c r="H18" s="81">
        <v>37029034</v>
      </c>
      <c r="I18" s="83">
        <f t="shared" si="1"/>
        <v>96554962</v>
      </c>
      <c r="J18" s="80">
        <v>13177496</v>
      </c>
      <c r="K18" s="81">
        <v>4402972</v>
      </c>
      <c r="L18" s="81">
        <f t="shared" si="2"/>
        <v>17580468</v>
      </c>
      <c r="M18" s="40">
        <f t="shared" si="3"/>
        <v>0.18207731260875024</v>
      </c>
      <c r="N18" s="108">
        <v>14172875</v>
      </c>
      <c r="O18" s="109">
        <v>9109800</v>
      </c>
      <c r="P18" s="110">
        <f t="shared" si="4"/>
        <v>23282675</v>
      </c>
      <c r="Q18" s="40">
        <f t="shared" si="5"/>
        <v>0.24113390464593626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27350371</v>
      </c>
      <c r="AA18" s="81">
        <f t="shared" si="11"/>
        <v>13512772</v>
      </c>
      <c r="AB18" s="81">
        <f t="shared" si="12"/>
        <v>40863143</v>
      </c>
      <c r="AC18" s="40">
        <f t="shared" si="13"/>
        <v>0.4232112172546865</v>
      </c>
      <c r="AD18" s="80">
        <v>12350043</v>
      </c>
      <c r="AE18" s="81">
        <v>3991251</v>
      </c>
      <c r="AF18" s="81">
        <f t="shared" si="14"/>
        <v>16341294</v>
      </c>
      <c r="AG18" s="40">
        <f t="shared" si="15"/>
        <v>0.2746659695187899</v>
      </c>
      <c r="AH18" s="40">
        <f t="shared" si="16"/>
        <v>0.42477547983654174</v>
      </c>
      <c r="AI18" s="12">
        <v>104754437</v>
      </c>
      <c r="AJ18" s="12">
        <v>104754437</v>
      </c>
      <c r="AK18" s="12">
        <v>28772479</v>
      </c>
      <c r="AL18" s="12"/>
    </row>
    <row r="19" spans="1:38" s="13" customFormat="1" ht="12.75">
      <c r="A19" s="29" t="s">
        <v>96</v>
      </c>
      <c r="B19" s="63" t="s">
        <v>111</v>
      </c>
      <c r="C19" s="39" t="s">
        <v>112</v>
      </c>
      <c r="D19" s="80">
        <v>644462664</v>
      </c>
      <c r="E19" s="81">
        <v>82025976</v>
      </c>
      <c r="F19" s="82">
        <f t="shared" si="0"/>
        <v>726488640</v>
      </c>
      <c r="G19" s="80">
        <v>644462664</v>
      </c>
      <c r="H19" s="81">
        <v>82025976</v>
      </c>
      <c r="I19" s="83">
        <f t="shared" si="1"/>
        <v>726488640</v>
      </c>
      <c r="J19" s="80">
        <v>119429994</v>
      </c>
      <c r="K19" s="81">
        <v>191491</v>
      </c>
      <c r="L19" s="81">
        <f t="shared" si="2"/>
        <v>119621485</v>
      </c>
      <c r="M19" s="40">
        <f t="shared" si="3"/>
        <v>0.1646570619466259</v>
      </c>
      <c r="N19" s="108">
        <v>123424391</v>
      </c>
      <c r="O19" s="109">
        <v>798022</v>
      </c>
      <c r="P19" s="110">
        <f t="shared" si="4"/>
        <v>124222413</v>
      </c>
      <c r="Q19" s="40">
        <f t="shared" si="5"/>
        <v>0.17099016579254425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242854385</v>
      </c>
      <c r="AA19" s="81">
        <f t="shared" si="11"/>
        <v>989513</v>
      </c>
      <c r="AB19" s="81">
        <f t="shared" si="12"/>
        <v>243843898</v>
      </c>
      <c r="AC19" s="40">
        <f t="shared" si="13"/>
        <v>0.33564722773917016</v>
      </c>
      <c r="AD19" s="80">
        <v>117805567</v>
      </c>
      <c r="AE19" s="81">
        <v>8443869</v>
      </c>
      <c r="AF19" s="81">
        <f t="shared" si="14"/>
        <v>126249436</v>
      </c>
      <c r="AG19" s="40">
        <f t="shared" si="15"/>
        <v>0.43933757415601615</v>
      </c>
      <c r="AH19" s="40">
        <f t="shared" si="16"/>
        <v>-0.016055699448827676</v>
      </c>
      <c r="AI19" s="12">
        <v>556404620</v>
      </c>
      <c r="AJ19" s="12">
        <v>633334357</v>
      </c>
      <c r="AK19" s="12">
        <v>244449456</v>
      </c>
      <c r="AL19" s="12"/>
    </row>
    <row r="20" spans="1:38" s="13" customFormat="1" ht="12.75">
      <c r="A20" s="29" t="s">
        <v>96</v>
      </c>
      <c r="B20" s="63" t="s">
        <v>113</v>
      </c>
      <c r="C20" s="39" t="s">
        <v>114</v>
      </c>
      <c r="D20" s="80">
        <v>0</v>
      </c>
      <c r="E20" s="81">
        <v>0</v>
      </c>
      <c r="F20" s="82">
        <f t="shared" si="0"/>
        <v>0</v>
      </c>
      <c r="G20" s="80">
        <v>0</v>
      </c>
      <c r="H20" s="81">
        <v>0</v>
      </c>
      <c r="I20" s="83">
        <f t="shared" si="1"/>
        <v>0</v>
      </c>
      <c r="J20" s="80">
        <v>28253684</v>
      </c>
      <c r="K20" s="81">
        <v>2237687</v>
      </c>
      <c r="L20" s="81">
        <f t="shared" si="2"/>
        <v>30491371</v>
      </c>
      <c r="M20" s="40">
        <f t="shared" si="3"/>
        <v>0</v>
      </c>
      <c r="N20" s="108">
        <v>26624311</v>
      </c>
      <c r="O20" s="109">
        <v>3267485</v>
      </c>
      <c r="P20" s="110">
        <f t="shared" si="4"/>
        <v>29891796</v>
      </c>
      <c r="Q20" s="40">
        <f t="shared" si="5"/>
        <v>0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54877995</v>
      </c>
      <c r="AA20" s="81">
        <f t="shared" si="11"/>
        <v>5505172</v>
      </c>
      <c r="AB20" s="81">
        <f t="shared" si="12"/>
        <v>60383167</v>
      </c>
      <c r="AC20" s="40">
        <f t="shared" si="13"/>
        <v>0</v>
      </c>
      <c r="AD20" s="80">
        <v>15503569</v>
      </c>
      <c r="AE20" s="81">
        <v>4424257</v>
      </c>
      <c r="AF20" s="81">
        <f t="shared" si="14"/>
        <v>19927826</v>
      </c>
      <c r="AG20" s="40">
        <f t="shared" si="15"/>
        <v>0.5007838029557267</v>
      </c>
      <c r="AH20" s="40">
        <f t="shared" si="16"/>
        <v>0.5000028603220441</v>
      </c>
      <c r="AI20" s="12">
        <v>99689596</v>
      </c>
      <c r="AJ20" s="12">
        <v>184173948</v>
      </c>
      <c r="AK20" s="12">
        <v>49922935</v>
      </c>
      <c r="AL20" s="12"/>
    </row>
    <row r="21" spans="1:38" s="13" customFormat="1" ht="12.75">
      <c r="A21" s="29" t="s">
        <v>115</v>
      </c>
      <c r="B21" s="63" t="s">
        <v>116</v>
      </c>
      <c r="C21" s="39" t="s">
        <v>117</v>
      </c>
      <c r="D21" s="80">
        <v>150907000</v>
      </c>
      <c r="E21" s="81">
        <v>13030000</v>
      </c>
      <c r="F21" s="82">
        <f t="shared" si="0"/>
        <v>163937000</v>
      </c>
      <c r="G21" s="80">
        <v>150907000</v>
      </c>
      <c r="H21" s="81">
        <v>13030000</v>
      </c>
      <c r="I21" s="83">
        <f t="shared" si="1"/>
        <v>163937000</v>
      </c>
      <c r="J21" s="80">
        <v>27012213</v>
      </c>
      <c r="K21" s="81">
        <v>0</v>
      </c>
      <c r="L21" s="81">
        <f t="shared" si="2"/>
        <v>27012213</v>
      </c>
      <c r="M21" s="40">
        <f t="shared" si="3"/>
        <v>0.16477191238097563</v>
      </c>
      <c r="N21" s="108">
        <v>30778501</v>
      </c>
      <c r="O21" s="109">
        <v>1505468</v>
      </c>
      <c r="P21" s="110">
        <f t="shared" si="4"/>
        <v>32283969</v>
      </c>
      <c r="Q21" s="40">
        <f t="shared" si="5"/>
        <v>0.19692911911282993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57790714</v>
      </c>
      <c r="AA21" s="81">
        <f t="shared" si="11"/>
        <v>1505468</v>
      </c>
      <c r="AB21" s="81">
        <f t="shared" si="12"/>
        <v>59296182</v>
      </c>
      <c r="AC21" s="40">
        <f t="shared" si="13"/>
        <v>0.36170103149380556</v>
      </c>
      <c r="AD21" s="80">
        <v>26166900</v>
      </c>
      <c r="AE21" s="81">
        <v>276334</v>
      </c>
      <c r="AF21" s="81">
        <f t="shared" si="14"/>
        <v>26443234</v>
      </c>
      <c r="AG21" s="40">
        <f t="shared" si="15"/>
        <v>0.28204179329413237</v>
      </c>
      <c r="AH21" s="40">
        <f t="shared" si="16"/>
        <v>0.2208782405359344</v>
      </c>
      <c r="AI21" s="12">
        <v>169409666</v>
      </c>
      <c r="AJ21" s="12">
        <v>198308345</v>
      </c>
      <c r="AK21" s="12">
        <v>47780606</v>
      </c>
      <c r="AL21" s="12"/>
    </row>
    <row r="22" spans="1:38" s="59" customFormat="1" ht="12.75">
      <c r="A22" s="64"/>
      <c r="B22" s="65" t="s">
        <v>118</v>
      </c>
      <c r="C22" s="32"/>
      <c r="D22" s="84">
        <f>SUM(D12:D21)</f>
        <v>1896352537</v>
      </c>
      <c r="E22" s="85">
        <f>SUM(E12:E21)</f>
        <v>413111968</v>
      </c>
      <c r="F22" s="86">
        <f t="shared" si="0"/>
        <v>2309464505</v>
      </c>
      <c r="G22" s="84">
        <f>SUM(G12:G21)</f>
        <v>1897456917</v>
      </c>
      <c r="H22" s="85">
        <f>SUM(H12:H21)</f>
        <v>419642918</v>
      </c>
      <c r="I22" s="86">
        <f t="shared" si="1"/>
        <v>2317099835</v>
      </c>
      <c r="J22" s="84">
        <f>SUM(J12:J21)</f>
        <v>418127166</v>
      </c>
      <c r="K22" s="85">
        <f>SUM(K12:K21)</f>
        <v>36888926</v>
      </c>
      <c r="L22" s="85">
        <f t="shared" si="2"/>
        <v>455016092</v>
      </c>
      <c r="M22" s="44">
        <f t="shared" si="3"/>
        <v>0.19702233613674872</v>
      </c>
      <c r="N22" s="114">
        <f>SUM(N12:N21)</f>
        <v>487602628</v>
      </c>
      <c r="O22" s="115">
        <f>SUM(O12:O21)</f>
        <v>64333519</v>
      </c>
      <c r="P22" s="116">
        <f t="shared" si="4"/>
        <v>551936147</v>
      </c>
      <c r="Q22" s="44">
        <f t="shared" si="5"/>
        <v>0.23898879840112547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4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905729794</v>
      </c>
      <c r="AA22" s="85">
        <f t="shared" si="11"/>
        <v>101222445</v>
      </c>
      <c r="AB22" s="85">
        <f t="shared" si="12"/>
        <v>1006952239</v>
      </c>
      <c r="AC22" s="44">
        <f t="shared" si="13"/>
        <v>0.43601113453787416</v>
      </c>
      <c r="AD22" s="84">
        <f>SUM(AD12:AD21)</f>
        <v>403189207</v>
      </c>
      <c r="AE22" s="85">
        <f>SUM(AE12:AE21)</f>
        <v>49605478</v>
      </c>
      <c r="AF22" s="85">
        <f t="shared" si="14"/>
        <v>452794685</v>
      </c>
      <c r="AG22" s="44">
        <f t="shared" si="15"/>
        <v>0.39491065989836</v>
      </c>
      <c r="AH22" s="44">
        <f t="shared" si="16"/>
        <v>0.21895456215436804</v>
      </c>
      <c r="AI22" s="66">
        <f>SUM(AI12:AI21)</f>
        <v>2270416826</v>
      </c>
      <c r="AJ22" s="66">
        <f>SUM(AJ12:AJ21)</f>
        <v>2442718700</v>
      </c>
      <c r="AK22" s="66">
        <f>SUM(AK12:AK21)</f>
        <v>896611807</v>
      </c>
      <c r="AL22" s="66"/>
    </row>
    <row r="23" spans="1:38" s="13" customFormat="1" ht="12.75">
      <c r="A23" s="29" t="s">
        <v>96</v>
      </c>
      <c r="B23" s="63" t="s">
        <v>119</v>
      </c>
      <c r="C23" s="39" t="s">
        <v>120</v>
      </c>
      <c r="D23" s="80">
        <v>178828463</v>
      </c>
      <c r="E23" s="81">
        <v>75042370</v>
      </c>
      <c r="F23" s="82">
        <f t="shared" si="0"/>
        <v>253870833</v>
      </c>
      <c r="G23" s="80">
        <v>178828463</v>
      </c>
      <c r="H23" s="81">
        <v>75042370</v>
      </c>
      <c r="I23" s="83">
        <f t="shared" si="1"/>
        <v>253870833</v>
      </c>
      <c r="J23" s="80">
        <v>10445647</v>
      </c>
      <c r="K23" s="81">
        <v>0</v>
      </c>
      <c r="L23" s="81">
        <f t="shared" si="2"/>
        <v>10445647</v>
      </c>
      <c r="M23" s="40">
        <f t="shared" si="3"/>
        <v>0.04114551828015627</v>
      </c>
      <c r="N23" s="108">
        <v>36532614</v>
      </c>
      <c r="O23" s="109">
        <v>11092623</v>
      </c>
      <c r="P23" s="110">
        <f t="shared" si="4"/>
        <v>47625237</v>
      </c>
      <c r="Q23" s="40">
        <f t="shared" si="5"/>
        <v>0.18759633171408863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46978261</v>
      </c>
      <c r="AA23" s="81">
        <f t="shared" si="11"/>
        <v>11092623</v>
      </c>
      <c r="AB23" s="81">
        <f t="shared" si="12"/>
        <v>58070884</v>
      </c>
      <c r="AC23" s="40">
        <f t="shared" si="13"/>
        <v>0.2287418499942449</v>
      </c>
      <c r="AD23" s="80">
        <v>27451533</v>
      </c>
      <c r="AE23" s="81">
        <v>0</v>
      </c>
      <c r="AF23" s="81">
        <f t="shared" si="14"/>
        <v>27451533</v>
      </c>
      <c r="AG23" s="40">
        <f t="shared" si="15"/>
        <v>0.2900806042847067</v>
      </c>
      <c r="AH23" s="40">
        <f t="shared" si="16"/>
        <v>0.7348844233944967</v>
      </c>
      <c r="AI23" s="12">
        <v>197794448</v>
      </c>
      <c r="AJ23" s="12">
        <v>197794448</v>
      </c>
      <c r="AK23" s="12">
        <v>57376333</v>
      </c>
      <c r="AL23" s="12"/>
    </row>
    <row r="24" spans="1:38" s="13" customFormat="1" ht="12.75">
      <c r="A24" s="29" t="s">
        <v>96</v>
      </c>
      <c r="B24" s="63" t="s">
        <v>121</v>
      </c>
      <c r="C24" s="39" t="s">
        <v>122</v>
      </c>
      <c r="D24" s="80">
        <v>234868919</v>
      </c>
      <c r="E24" s="81">
        <v>84508462</v>
      </c>
      <c r="F24" s="82">
        <f t="shared" si="0"/>
        <v>319377381</v>
      </c>
      <c r="G24" s="80">
        <v>249761800</v>
      </c>
      <c r="H24" s="81">
        <v>92699846</v>
      </c>
      <c r="I24" s="83">
        <f t="shared" si="1"/>
        <v>342461646</v>
      </c>
      <c r="J24" s="80">
        <v>39905399</v>
      </c>
      <c r="K24" s="81">
        <v>10363886</v>
      </c>
      <c r="L24" s="81">
        <f t="shared" si="2"/>
        <v>50269285</v>
      </c>
      <c r="M24" s="40">
        <f t="shared" si="3"/>
        <v>0.15739776199116617</v>
      </c>
      <c r="N24" s="108">
        <v>5215632</v>
      </c>
      <c r="O24" s="109">
        <v>16232782</v>
      </c>
      <c r="P24" s="110">
        <f t="shared" si="4"/>
        <v>21448414</v>
      </c>
      <c r="Q24" s="40">
        <f t="shared" si="5"/>
        <v>0.0671569599977401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45121031</v>
      </c>
      <c r="AA24" s="81">
        <f t="shared" si="11"/>
        <v>26596668</v>
      </c>
      <c r="AB24" s="81">
        <f t="shared" si="12"/>
        <v>71717699</v>
      </c>
      <c r="AC24" s="40">
        <f t="shared" si="13"/>
        <v>0.22455472198890628</v>
      </c>
      <c r="AD24" s="80">
        <v>39172910</v>
      </c>
      <c r="AE24" s="81">
        <v>268227</v>
      </c>
      <c r="AF24" s="81">
        <f t="shared" si="14"/>
        <v>39441137</v>
      </c>
      <c r="AG24" s="40">
        <f t="shared" si="15"/>
        <v>0.30581666972275495</v>
      </c>
      <c r="AH24" s="40">
        <f t="shared" si="16"/>
        <v>-0.4561917928481626</v>
      </c>
      <c r="AI24" s="12">
        <v>265677316</v>
      </c>
      <c r="AJ24" s="12">
        <v>309011183</v>
      </c>
      <c r="AK24" s="12">
        <v>81248552</v>
      </c>
      <c r="AL24" s="12"/>
    </row>
    <row r="25" spans="1:38" s="13" customFormat="1" ht="12.75">
      <c r="A25" s="29" t="s">
        <v>96</v>
      </c>
      <c r="B25" s="63" t="s">
        <v>123</v>
      </c>
      <c r="C25" s="39" t="s">
        <v>124</v>
      </c>
      <c r="D25" s="80">
        <v>107372939</v>
      </c>
      <c r="E25" s="81">
        <v>20552677</v>
      </c>
      <c r="F25" s="82">
        <f t="shared" si="0"/>
        <v>127925616</v>
      </c>
      <c r="G25" s="80">
        <v>107372939</v>
      </c>
      <c r="H25" s="81">
        <v>20552677</v>
      </c>
      <c r="I25" s="83">
        <f t="shared" si="1"/>
        <v>127925616</v>
      </c>
      <c r="J25" s="80">
        <v>15004044</v>
      </c>
      <c r="K25" s="81">
        <v>1217577</v>
      </c>
      <c r="L25" s="81">
        <f t="shared" si="2"/>
        <v>16221621</v>
      </c>
      <c r="M25" s="40">
        <f t="shared" si="3"/>
        <v>0.1268051036783751</v>
      </c>
      <c r="N25" s="108">
        <v>17801615</v>
      </c>
      <c r="O25" s="109">
        <v>5946940</v>
      </c>
      <c r="P25" s="110">
        <f t="shared" si="4"/>
        <v>23748555</v>
      </c>
      <c r="Q25" s="40">
        <f t="shared" si="5"/>
        <v>0.18564346799784023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32805659</v>
      </c>
      <c r="AA25" s="81">
        <f t="shared" si="11"/>
        <v>7164517</v>
      </c>
      <c r="AB25" s="81">
        <f t="shared" si="12"/>
        <v>39970176</v>
      </c>
      <c r="AC25" s="40">
        <f t="shared" si="13"/>
        <v>0.3124485716762153</v>
      </c>
      <c r="AD25" s="80">
        <v>13209231</v>
      </c>
      <c r="AE25" s="81">
        <v>5208201</v>
      </c>
      <c r="AF25" s="81">
        <f t="shared" si="14"/>
        <v>18417432</v>
      </c>
      <c r="AG25" s="40">
        <f t="shared" si="15"/>
        <v>0.3767883845869694</v>
      </c>
      <c r="AH25" s="40">
        <f t="shared" si="16"/>
        <v>0.2894607130896425</v>
      </c>
      <c r="AI25" s="12">
        <v>85046584</v>
      </c>
      <c r="AJ25" s="12">
        <v>128433695</v>
      </c>
      <c r="AK25" s="12">
        <v>32044565</v>
      </c>
      <c r="AL25" s="12"/>
    </row>
    <row r="26" spans="1:38" s="13" customFormat="1" ht="12.75">
      <c r="A26" s="29" t="s">
        <v>96</v>
      </c>
      <c r="B26" s="63" t="s">
        <v>125</v>
      </c>
      <c r="C26" s="39" t="s">
        <v>126</v>
      </c>
      <c r="D26" s="80">
        <v>0</v>
      </c>
      <c r="E26" s="81">
        <v>42969933</v>
      </c>
      <c r="F26" s="82">
        <f t="shared" si="0"/>
        <v>42969933</v>
      </c>
      <c r="G26" s="80">
        <v>0</v>
      </c>
      <c r="H26" s="81">
        <v>42969933</v>
      </c>
      <c r="I26" s="83">
        <f t="shared" si="1"/>
        <v>42969933</v>
      </c>
      <c r="J26" s="80">
        <v>31142935</v>
      </c>
      <c r="K26" s="81">
        <v>5376421</v>
      </c>
      <c r="L26" s="81">
        <f t="shared" si="2"/>
        <v>36519356</v>
      </c>
      <c r="M26" s="40">
        <f t="shared" si="3"/>
        <v>0.8498816137320949</v>
      </c>
      <c r="N26" s="108">
        <v>44191354</v>
      </c>
      <c r="O26" s="109">
        <v>5595958</v>
      </c>
      <c r="P26" s="110">
        <f t="shared" si="4"/>
        <v>49787312</v>
      </c>
      <c r="Q26" s="40">
        <f t="shared" si="5"/>
        <v>1.1586546341601232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75334289</v>
      </c>
      <c r="AA26" s="81">
        <f t="shared" si="11"/>
        <v>10972379</v>
      </c>
      <c r="AB26" s="81">
        <f t="shared" si="12"/>
        <v>86306668</v>
      </c>
      <c r="AC26" s="40">
        <f t="shared" si="13"/>
        <v>2.008536247892218</v>
      </c>
      <c r="AD26" s="80">
        <v>35467927</v>
      </c>
      <c r="AE26" s="81">
        <v>12490732</v>
      </c>
      <c r="AF26" s="81">
        <f t="shared" si="14"/>
        <v>47958659</v>
      </c>
      <c r="AG26" s="40">
        <f t="shared" si="15"/>
        <v>0.3261649812903182</v>
      </c>
      <c r="AH26" s="40">
        <f t="shared" si="16"/>
        <v>0.03812977756529845</v>
      </c>
      <c r="AI26" s="12">
        <v>247112166</v>
      </c>
      <c r="AJ26" s="12">
        <v>247112166</v>
      </c>
      <c r="AK26" s="12">
        <v>80599335</v>
      </c>
      <c r="AL26" s="12"/>
    </row>
    <row r="27" spans="1:38" s="13" customFormat="1" ht="12.75">
      <c r="A27" s="29" t="s">
        <v>96</v>
      </c>
      <c r="B27" s="63" t="s">
        <v>127</v>
      </c>
      <c r="C27" s="39" t="s">
        <v>128</v>
      </c>
      <c r="D27" s="80">
        <v>137348938</v>
      </c>
      <c r="E27" s="81">
        <v>32089781</v>
      </c>
      <c r="F27" s="82">
        <f t="shared" si="0"/>
        <v>169438719</v>
      </c>
      <c r="G27" s="80">
        <v>137348938</v>
      </c>
      <c r="H27" s="81">
        <v>32089781</v>
      </c>
      <c r="I27" s="83">
        <f t="shared" si="1"/>
        <v>169438719</v>
      </c>
      <c r="J27" s="80">
        <v>26501233</v>
      </c>
      <c r="K27" s="81">
        <v>301412</v>
      </c>
      <c r="L27" s="81">
        <f t="shared" si="2"/>
        <v>26802645</v>
      </c>
      <c r="M27" s="40">
        <f t="shared" si="3"/>
        <v>0.15818488925190705</v>
      </c>
      <c r="N27" s="108">
        <v>19204189</v>
      </c>
      <c r="O27" s="109">
        <v>1895074</v>
      </c>
      <c r="P27" s="110">
        <f t="shared" si="4"/>
        <v>21099263</v>
      </c>
      <c r="Q27" s="40">
        <f t="shared" si="5"/>
        <v>0.12452444827560341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45705422</v>
      </c>
      <c r="AA27" s="81">
        <f t="shared" si="11"/>
        <v>2196486</v>
      </c>
      <c r="AB27" s="81">
        <f t="shared" si="12"/>
        <v>47901908</v>
      </c>
      <c r="AC27" s="40">
        <f t="shared" si="13"/>
        <v>0.2827093375275105</v>
      </c>
      <c r="AD27" s="80">
        <v>13683720</v>
      </c>
      <c r="AE27" s="81">
        <v>2605660</v>
      </c>
      <c r="AF27" s="81">
        <f t="shared" si="14"/>
        <v>16289380</v>
      </c>
      <c r="AG27" s="40">
        <f t="shared" si="15"/>
        <v>0.2682378692854752</v>
      </c>
      <c r="AH27" s="40">
        <f t="shared" si="16"/>
        <v>0.2952772297042614</v>
      </c>
      <c r="AI27" s="12">
        <v>107309054</v>
      </c>
      <c r="AJ27" s="12">
        <v>107309054</v>
      </c>
      <c r="AK27" s="12">
        <v>28784352</v>
      </c>
      <c r="AL27" s="12"/>
    </row>
    <row r="28" spans="1:38" s="13" customFormat="1" ht="12.75">
      <c r="A28" s="29" t="s">
        <v>96</v>
      </c>
      <c r="B28" s="63" t="s">
        <v>129</v>
      </c>
      <c r="C28" s="39" t="s">
        <v>130</v>
      </c>
      <c r="D28" s="80">
        <v>196060134</v>
      </c>
      <c r="E28" s="81">
        <v>109333600</v>
      </c>
      <c r="F28" s="82">
        <f t="shared" si="0"/>
        <v>305393734</v>
      </c>
      <c r="G28" s="80">
        <v>196060134</v>
      </c>
      <c r="H28" s="81">
        <v>109333600</v>
      </c>
      <c r="I28" s="83">
        <f t="shared" si="1"/>
        <v>305393734</v>
      </c>
      <c r="J28" s="80">
        <v>45013541</v>
      </c>
      <c r="K28" s="81">
        <v>9919371</v>
      </c>
      <c r="L28" s="81">
        <f t="shared" si="2"/>
        <v>54932912</v>
      </c>
      <c r="M28" s="40">
        <f t="shared" si="3"/>
        <v>0.1798757010515481</v>
      </c>
      <c r="N28" s="108">
        <v>42684730</v>
      </c>
      <c r="O28" s="109">
        <v>12862097</v>
      </c>
      <c r="P28" s="110">
        <f t="shared" si="4"/>
        <v>55546827</v>
      </c>
      <c r="Q28" s="40">
        <f t="shared" si="5"/>
        <v>0.18188594203442301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87698271</v>
      </c>
      <c r="AA28" s="81">
        <f t="shared" si="11"/>
        <v>22781468</v>
      </c>
      <c r="AB28" s="81">
        <f t="shared" si="12"/>
        <v>110479739</v>
      </c>
      <c r="AC28" s="40">
        <f t="shared" si="13"/>
        <v>0.3617616430859711</v>
      </c>
      <c r="AD28" s="80">
        <v>34519585</v>
      </c>
      <c r="AE28" s="81">
        <v>5419099</v>
      </c>
      <c r="AF28" s="81">
        <f t="shared" si="14"/>
        <v>39938684</v>
      </c>
      <c r="AG28" s="40">
        <f t="shared" si="15"/>
        <v>0.44533357354128567</v>
      </c>
      <c r="AH28" s="40">
        <f t="shared" si="16"/>
        <v>0.3908026363612782</v>
      </c>
      <c r="AI28" s="12">
        <v>196907164</v>
      </c>
      <c r="AJ28" s="12">
        <v>196907164</v>
      </c>
      <c r="AK28" s="12">
        <v>87689371</v>
      </c>
      <c r="AL28" s="12"/>
    </row>
    <row r="29" spans="1:38" s="13" customFormat="1" ht="12.75">
      <c r="A29" s="29" t="s">
        <v>96</v>
      </c>
      <c r="B29" s="63" t="s">
        <v>131</v>
      </c>
      <c r="C29" s="39" t="s">
        <v>132</v>
      </c>
      <c r="D29" s="80">
        <v>77389078</v>
      </c>
      <c r="E29" s="81">
        <v>11254200</v>
      </c>
      <c r="F29" s="82">
        <f t="shared" si="0"/>
        <v>88643278</v>
      </c>
      <c r="G29" s="80">
        <v>77389078</v>
      </c>
      <c r="H29" s="81">
        <v>11254200</v>
      </c>
      <c r="I29" s="83">
        <f t="shared" si="1"/>
        <v>88643278</v>
      </c>
      <c r="J29" s="80">
        <v>16012030</v>
      </c>
      <c r="K29" s="81">
        <v>0</v>
      </c>
      <c r="L29" s="81">
        <f t="shared" si="2"/>
        <v>16012030</v>
      </c>
      <c r="M29" s="40">
        <f t="shared" si="3"/>
        <v>0.18063445262031036</v>
      </c>
      <c r="N29" s="108">
        <v>9302864</v>
      </c>
      <c r="O29" s="109">
        <v>0</v>
      </c>
      <c r="P29" s="110">
        <f t="shared" si="4"/>
        <v>9302864</v>
      </c>
      <c r="Q29" s="40">
        <f t="shared" si="5"/>
        <v>0.10494720197508942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25314894</v>
      </c>
      <c r="AA29" s="81">
        <f t="shared" si="11"/>
        <v>0</v>
      </c>
      <c r="AB29" s="81">
        <f t="shared" si="12"/>
        <v>25314894</v>
      </c>
      <c r="AC29" s="40">
        <f t="shared" si="13"/>
        <v>0.2855816545953998</v>
      </c>
      <c r="AD29" s="80">
        <v>18341499</v>
      </c>
      <c r="AE29" s="81">
        <v>3669861</v>
      </c>
      <c r="AF29" s="81">
        <f t="shared" si="14"/>
        <v>22011360</v>
      </c>
      <c r="AG29" s="40">
        <f t="shared" si="15"/>
        <v>0.5347923243538032</v>
      </c>
      <c r="AH29" s="40">
        <f t="shared" si="16"/>
        <v>-0.5773607809785493</v>
      </c>
      <c r="AI29" s="12">
        <v>67485862</v>
      </c>
      <c r="AJ29" s="12">
        <v>67485862</v>
      </c>
      <c r="AK29" s="12">
        <v>36090921</v>
      </c>
      <c r="AL29" s="12"/>
    </row>
    <row r="30" spans="1:38" s="13" customFormat="1" ht="12.75">
      <c r="A30" s="29" t="s">
        <v>115</v>
      </c>
      <c r="B30" s="63" t="s">
        <v>133</v>
      </c>
      <c r="C30" s="39" t="s">
        <v>134</v>
      </c>
      <c r="D30" s="80">
        <v>1237648693</v>
      </c>
      <c r="E30" s="81">
        <v>523978058</v>
      </c>
      <c r="F30" s="82">
        <f t="shared" si="0"/>
        <v>1761626751</v>
      </c>
      <c r="G30" s="80">
        <v>1237648693</v>
      </c>
      <c r="H30" s="81">
        <v>523978058</v>
      </c>
      <c r="I30" s="83">
        <f t="shared" si="1"/>
        <v>1761626751</v>
      </c>
      <c r="J30" s="80">
        <v>232032815</v>
      </c>
      <c r="K30" s="81">
        <v>43427356</v>
      </c>
      <c r="L30" s="81">
        <f t="shared" si="2"/>
        <v>275460171</v>
      </c>
      <c r="M30" s="40">
        <f t="shared" si="3"/>
        <v>0.15636693235024562</v>
      </c>
      <c r="N30" s="108">
        <v>263661249</v>
      </c>
      <c r="O30" s="109">
        <v>93864817</v>
      </c>
      <c r="P30" s="110">
        <f t="shared" si="4"/>
        <v>357526066</v>
      </c>
      <c r="Q30" s="40">
        <f t="shared" si="5"/>
        <v>0.2029522234474742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495694064</v>
      </c>
      <c r="AA30" s="81">
        <f t="shared" si="11"/>
        <v>137292173</v>
      </c>
      <c r="AB30" s="81">
        <f t="shared" si="12"/>
        <v>632986237</v>
      </c>
      <c r="AC30" s="40">
        <f t="shared" si="13"/>
        <v>0.35931915579771984</v>
      </c>
      <c r="AD30" s="80">
        <v>209373503</v>
      </c>
      <c r="AE30" s="81">
        <v>-427088</v>
      </c>
      <c r="AF30" s="81">
        <f t="shared" si="14"/>
        <v>208946415</v>
      </c>
      <c r="AG30" s="40">
        <f t="shared" si="15"/>
        <v>0.27705060163435236</v>
      </c>
      <c r="AH30" s="40">
        <f t="shared" si="16"/>
        <v>0.7110897356147508</v>
      </c>
      <c r="AI30" s="12">
        <v>1524741226</v>
      </c>
      <c r="AJ30" s="12">
        <v>1524741226</v>
      </c>
      <c r="AK30" s="12">
        <v>422430474</v>
      </c>
      <c r="AL30" s="12"/>
    </row>
    <row r="31" spans="1:38" s="59" customFormat="1" ht="12.75">
      <c r="A31" s="64"/>
      <c r="B31" s="65" t="s">
        <v>135</v>
      </c>
      <c r="C31" s="32"/>
      <c r="D31" s="84">
        <f>SUM(D23:D30)</f>
        <v>2169517164</v>
      </c>
      <c r="E31" s="85">
        <f>SUM(E23:E30)</f>
        <v>899729081</v>
      </c>
      <c r="F31" s="86">
        <f t="shared" si="0"/>
        <v>3069246245</v>
      </c>
      <c r="G31" s="84">
        <f>SUM(G23:G30)</f>
        <v>2184410045</v>
      </c>
      <c r="H31" s="85">
        <f>SUM(H23:H30)</f>
        <v>907920465</v>
      </c>
      <c r="I31" s="86">
        <f t="shared" si="1"/>
        <v>3092330510</v>
      </c>
      <c r="J31" s="84">
        <f>SUM(J23:J30)</f>
        <v>416057644</v>
      </c>
      <c r="K31" s="85">
        <f>SUM(K23:K30)</f>
        <v>70606023</v>
      </c>
      <c r="L31" s="85">
        <f t="shared" si="2"/>
        <v>486663667</v>
      </c>
      <c r="M31" s="44">
        <f t="shared" si="3"/>
        <v>0.1585612975149213</v>
      </c>
      <c r="N31" s="114">
        <f>SUM(N23:N30)</f>
        <v>438594247</v>
      </c>
      <c r="O31" s="115">
        <f>SUM(O23:O30)</f>
        <v>147490291</v>
      </c>
      <c r="P31" s="116">
        <f t="shared" si="4"/>
        <v>586084538</v>
      </c>
      <c r="Q31" s="44">
        <f t="shared" si="5"/>
        <v>0.19095389917142344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4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854651891</v>
      </c>
      <c r="AA31" s="85">
        <f t="shared" si="11"/>
        <v>218096314</v>
      </c>
      <c r="AB31" s="85">
        <f t="shared" si="12"/>
        <v>1072748205</v>
      </c>
      <c r="AC31" s="44">
        <f t="shared" si="13"/>
        <v>0.34951519668634473</v>
      </c>
      <c r="AD31" s="84">
        <f>SUM(AD23:AD30)</f>
        <v>391219908</v>
      </c>
      <c r="AE31" s="85">
        <f>SUM(AE23:AE30)</f>
        <v>29234692</v>
      </c>
      <c r="AF31" s="85">
        <f t="shared" si="14"/>
        <v>420454600</v>
      </c>
      <c r="AG31" s="44">
        <f t="shared" si="15"/>
        <v>0.30692468269685114</v>
      </c>
      <c r="AH31" s="44">
        <f t="shared" si="16"/>
        <v>0.39393061224683956</v>
      </c>
      <c r="AI31" s="66">
        <f>SUM(AI23:AI30)</f>
        <v>2692073820</v>
      </c>
      <c r="AJ31" s="66">
        <f>SUM(AJ23:AJ30)</f>
        <v>2778794798</v>
      </c>
      <c r="AK31" s="66">
        <f>SUM(AK23:AK30)</f>
        <v>826263903</v>
      </c>
      <c r="AL31" s="66"/>
    </row>
    <row r="32" spans="1:38" s="13" customFormat="1" ht="12.75">
      <c r="A32" s="29" t="s">
        <v>96</v>
      </c>
      <c r="B32" s="63" t="s">
        <v>136</v>
      </c>
      <c r="C32" s="39" t="s">
        <v>137</v>
      </c>
      <c r="D32" s="80">
        <v>244865586</v>
      </c>
      <c r="E32" s="81">
        <v>0</v>
      </c>
      <c r="F32" s="82">
        <f t="shared" si="0"/>
        <v>244865586</v>
      </c>
      <c r="G32" s="80">
        <v>244865586</v>
      </c>
      <c r="H32" s="81">
        <v>0</v>
      </c>
      <c r="I32" s="83">
        <f t="shared" si="1"/>
        <v>244865586</v>
      </c>
      <c r="J32" s="80">
        <v>55372577</v>
      </c>
      <c r="K32" s="81">
        <v>3390786</v>
      </c>
      <c r="L32" s="81">
        <f t="shared" si="2"/>
        <v>58763363</v>
      </c>
      <c r="M32" s="40">
        <f t="shared" si="3"/>
        <v>0.23998212227340104</v>
      </c>
      <c r="N32" s="108">
        <v>46259841</v>
      </c>
      <c r="O32" s="109">
        <v>0</v>
      </c>
      <c r="P32" s="110">
        <f t="shared" si="4"/>
        <v>46259841</v>
      </c>
      <c r="Q32" s="40">
        <f t="shared" si="5"/>
        <v>0.1889193240899111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101632418</v>
      </c>
      <c r="AA32" s="81">
        <f t="shared" si="11"/>
        <v>3390786</v>
      </c>
      <c r="AB32" s="81">
        <f t="shared" si="12"/>
        <v>105023204</v>
      </c>
      <c r="AC32" s="40">
        <f t="shared" si="13"/>
        <v>0.4289014463633122</v>
      </c>
      <c r="AD32" s="80">
        <v>42473342</v>
      </c>
      <c r="AE32" s="81">
        <v>986198</v>
      </c>
      <c r="AF32" s="81">
        <f t="shared" si="14"/>
        <v>43459540</v>
      </c>
      <c r="AG32" s="40">
        <f t="shared" si="15"/>
        <v>0.4345960074543407</v>
      </c>
      <c r="AH32" s="40">
        <f t="shared" si="16"/>
        <v>0.06443466727903702</v>
      </c>
      <c r="AI32" s="12">
        <v>206443475</v>
      </c>
      <c r="AJ32" s="12">
        <v>304451006</v>
      </c>
      <c r="AK32" s="12">
        <v>89719510</v>
      </c>
      <c r="AL32" s="12"/>
    </row>
    <row r="33" spans="1:38" s="13" customFormat="1" ht="12.75">
      <c r="A33" s="29" t="s">
        <v>96</v>
      </c>
      <c r="B33" s="63" t="s">
        <v>138</v>
      </c>
      <c r="C33" s="39" t="s">
        <v>139</v>
      </c>
      <c r="D33" s="80">
        <v>61660883</v>
      </c>
      <c r="E33" s="81">
        <v>0</v>
      </c>
      <c r="F33" s="82">
        <f t="shared" si="0"/>
        <v>61660883</v>
      </c>
      <c r="G33" s="80">
        <v>61660883</v>
      </c>
      <c r="H33" s="81">
        <v>0</v>
      </c>
      <c r="I33" s="83">
        <f t="shared" si="1"/>
        <v>61660883</v>
      </c>
      <c r="J33" s="80">
        <v>15221632</v>
      </c>
      <c r="K33" s="81">
        <v>3434491</v>
      </c>
      <c r="L33" s="81">
        <f t="shared" si="2"/>
        <v>18656123</v>
      </c>
      <c r="M33" s="40">
        <f t="shared" si="3"/>
        <v>0.302560101190896</v>
      </c>
      <c r="N33" s="108">
        <v>5682241</v>
      </c>
      <c r="O33" s="109">
        <v>1138746</v>
      </c>
      <c r="P33" s="110">
        <f t="shared" si="4"/>
        <v>6820987</v>
      </c>
      <c r="Q33" s="40">
        <f t="shared" si="5"/>
        <v>0.11062097505155741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20903873</v>
      </c>
      <c r="AA33" s="81">
        <f t="shared" si="11"/>
        <v>4573237</v>
      </c>
      <c r="AB33" s="81">
        <f t="shared" si="12"/>
        <v>25477110</v>
      </c>
      <c r="AC33" s="40">
        <f t="shared" si="13"/>
        <v>0.4131810762424534</v>
      </c>
      <c r="AD33" s="80">
        <v>10188447</v>
      </c>
      <c r="AE33" s="81">
        <v>1087086</v>
      </c>
      <c r="AF33" s="81">
        <f t="shared" si="14"/>
        <v>11275533</v>
      </c>
      <c r="AG33" s="40">
        <f t="shared" si="15"/>
        <v>0.4134628221871333</v>
      </c>
      <c r="AH33" s="40">
        <f t="shared" si="16"/>
        <v>-0.3950630094382235</v>
      </c>
      <c r="AI33" s="12">
        <v>75711124</v>
      </c>
      <c r="AJ33" s="12">
        <v>75711124</v>
      </c>
      <c r="AK33" s="12">
        <v>31303735</v>
      </c>
      <c r="AL33" s="12"/>
    </row>
    <row r="34" spans="1:38" s="13" customFormat="1" ht="12.75">
      <c r="A34" s="29" t="s">
        <v>96</v>
      </c>
      <c r="B34" s="63" t="s">
        <v>140</v>
      </c>
      <c r="C34" s="39" t="s">
        <v>141</v>
      </c>
      <c r="D34" s="80">
        <v>54894910</v>
      </c>
      <c r="E34" s="81">
        <v>9711000</v>
      </c>
      <c r="F34" s="82">
        <f t="shared" si="0"/>
        <v>64605910</v>
      </c>
      <c r="G34" s="80">
        <v>54894910</v>
      </c>
      <c r="H34" s="81">
        <v>9711000</v>
      </c>
      <c r="I34" s="83">
        <f t="shared" si="1"/>
        <v>64605910</v>
      </c>
      <c r="J34" s="80">
        <v>7844785</v>
      </c>
      <c r="K34" s="81">
        <v>2106338</v>
      </c>
      <c r="L34" s="81">
        <f t="shared" si="2"/>
        <v>9951123</v>
      </c>
      <c r="M34" s="40">
        <f t="shared" si="3"/>
        <v>0.1540280602811724</v>
      </c>
      <c r="N34" s="108">
        <v>10578243</v>
      </c>
      <c r="O34" s="109">
        <v>0</v>
      </c>
      <c r="P34" s="110">
        <f t="shared" si="4"/>
        <v>10578243</v>
      </c>
      <c r="Q34" s="40">
        <f t="shared" si="5"/>
        <v>0.1637349121775392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18423028</v>
      </c>
      <c r="AA34" s="81">
        <f t="shared" si="11"/>
        <v>2106338</v>
      </c>
      <c r="AB34" s="81">
        <f t="shared" si="12"/>
        <v>20529366</v>
      </c>
      <c r="AC34" s="40">
        <f t="shared" si="13"/>
        <v>0.3177629724587116</v>
      </c>
      <c r="AD34" s="80">
        <v>10052326</v>
      </c>
      <c r="AE34" s="81">
        <v>3774106</v>
      </c>
      <c r="AF34" s="81">
        <f t="shared" si="14"/>
        <v>13826432</v>
      </c>
      <c r="AG34" s="40">
        <f t="shared" si="15"/>
        <v>0.4245155007974407</v>
      </c>
      <c r="AH34" s="40">
        <f t="shared" si="16"/>
        <v>-0.23492604599653766</v>
      </c>
      <c r="AI34" s="12">
        <v>59268983</v>
      </c>
      <c r="AJ34" s="12">
        <v>62193318</v>
      </c>
      <c r="AK34" s="12">
        <v>25160602</v>
      </c>
      <c r="AL34" s="12"/>
    </row>
    <row r="35" spans="1:38" s="13" customFormat="1" ht="12.75">
      <c r="A35" s="29" t="s">
        <v>96</v>
      </c>
      <c r="B35" s="63" t="s">
        <v>142</v>
      </c>
      <c r="C35" s="39" t="s">
        <v>143</v>
      </c>
      <c r="D35" s="80">
        <v>524389905</v>
      </c>
      <c r="E35" s="81">
        <v>69662521</v>
      </c>
      <c r="F35" s="82">
        <f t="shared" si="0"/>
        <v>594052426</v>
      </c>
      <c r="G35" s="80">
        <v>524389905</v>
      </c>
      <c r="H35" s="81">
        <v>69662521</v>
      </c>
      <c r="I35" s="83">
        <f t="shared" si="1"/>
        <v>594052426</v>
      </c>
      <c r="J35" s="80">
        <v>96609533</v>
      </c>
      <c r="K35" s="81">
        <v>8216981</v>
      </c>
      <c r="L35" s="81">
        <f t="shared" si="2"/>
        <v>104826514</v>
      </c>
      <c r="M35" s="40">
        <f t="shared" si="3"/>
        <v>0.17646003856232043</v>
      </c>
      <c r="N35" s="108">
        <v>96166215</v>
      </c>
      <c r="O35" s="109">
        <v>8837755</v>
      </c>
      <c r="P35" s="110">
        <f t="shared" si="4"/>
        <v>105003970</v>
      </c>
      <c r="Q35" s="40">
        <f t="shared" si="5"/>
        <v>0.176758759672164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192775748</v>
      </c>
      <c r="AA35" s="81">
        <f t="shared" si="11"/>
        <v>17054736</v>
      </c>
      <c r="AB35" s="81">
        <f t="shared" si="12"/>
        <v>209830484</v>
      </c>
      <c r="AC35" s="40">
        <f t="shared" si="13"/>
        <v>0.35321879823448443</v>
      </c>
      <c r="AD35" s="80">
        <v>118100829</v>
      </c>
      <c r="AE35" s="81">
        <v>15425018</v>
      </c>
      <c r="AF35" s="81">
        <f t="shared" si="14"/>
        <v>133525847</v>
      </c>
      <c r="AG35" s="40">
        <f t="shared" si="15"/>
        <v>0.4365822635420198</v>
      </c>
      <c r="AH35" s="40">
        <f t="shared" si="16"/>
        <v>-0.2136056624302859</v>
      </c>
      <c r="AI35" s="12">
        <v>590079260</v>
      </c>
      <c r="AJ35" s="12">
        <v>590407909</v>
      </c>
      <c r="AK35" s="12">
        <v>257618139</v>
      </c>
      <c r="AL35" s="12"/>
    </row>
    <row r="36" spans="1:38" s="13" customFormat="1" ht="12.75">
      <c r="A36" s="29" t="s">
        <v>96</v>
      </c>
      <c r="B36" s="63" t="s">
        <v>144</v>
      </c>
      <c r="C36" s="39" t="s">
        <v>145</v>
      </c>
      <c r="D36" s="80">
        <v>77333725</v>
      </c>
      <c r="E36" s="81">
        <v>2250</v>
      </c>
      <c r="F36" s="82">
        <f t="shared" si="0"/>
        <v>77335975</v>
      </c>
      <c r="G36" s="80">
        <v>129829</v>
      </c>
      <c r="H36" s="81">
        <v>2250</v>
      </c>
      <c r="I36" s="83">
        <f t="shared" si="1"/>
        <v>132079</v>
      </c>
      <c r="J36" s="80">
        <v>34846065</v>
      </c>
      <c r="K36" s="81">
        <v>784253</v>
      </c>
      <c r="L36" s="81">
        <f t="shared" si="2"/>
        <v>35630318</v>
      </c>
      <c r="M36" s="40">
        <f t="shared" si="3"/>
        <v>0.4607211326940664</v>
      </c>
      <c r="N36" s="108">
        <v>61236357</v>
      </c>
      <c r="O36" s="109">
        <v>7424998</v>
      </c>
      <c r="P36" s="110">
        <f t="shared" si="4"/>
        <v>68661355</v>
      </c>
      <c r="Q36" s="40">
        <f t="shared" si="5"/>
        <v>0.8878320212553085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96082422</v>
      </c>
      <c r="AA36" s="81">
        <f t="shared" si="11"/>
        <v>8209251</v>
      </c>
      <c r="AB36" s="81">
        <f t="shared" si="12"/>
        <v>104291673</v>
      </c>
      <c r="AC36" s="40">
        <f t="shared" si="13"/>
        <v>1.3485531539493747</v>
      </c>
      <c r="AD36" s="80">
        <v>29685975</v>
      </c>
      <c r="AE36" s="81">
        <v>0</v>
      </c>
      <c r="AF36" s="81">
        <f t="shared" si="14"/>
        <v>29685975</v>
      </c>
      <c r="AG36" s="40">
        <f t="shared" si="15"/>
        <v>0.5508790713738682</v>
      </c>
      <c r="AH36" s="40">
        <f t="shared" si="16"/>
        <v>1.3129223480111398</v>
      </c>
      <c r="AI36" s="12">
        <v>166482500</v>
      </c>
      <c r="AJ36" s="12">
        <v>166482500</v>
      </c>
      <c r="AK36" s="12">
        <v>91711725</v>
      </c>
      <c r="AL36" s="12"/>
    </row>
    <row r="37" spans="1:38" s="13" customFormat="1" ht="12.75">
      <c r="A37" s="29" t="s">
        <v>96</v>
      </c>
      <c r="B37" s="63" t="s">
        <v>146</v>
      </c>
      <c r="C37" s="39" t="s">
        <v>147</v>
      </c>
      <c r="D37" s="80">
        <v>189257006</v>
      </c>
      <c r="E37" s="81">
        <v>39741700</v>
      </c>
      <c r="F37" s="82">
        <f t="shared" si="0"/>
        <v>228998706</v>
      </c>
      <c r="G37" s="80">
        <v>189257006</v>
      </c>
      <c r="H37" s="81">
        <v>39741700</v>
      </c>
      <c r="I37" s="83">
        <f t="shared" si="1"/>
        <v>228998706</v>
      </c>
      <c r="J37" s="80">
        <v>24724780</v>
      </c>
      <c r="K37" s="81">
        <v>5906939</v>
      </c>
      <c r="L37" s="81">
        <f t="shared" si="2"/>
        <v>30631719</v>
      </c>
      <c r="M37" s="40">
        <f t="shared" si="3"/>
        <v>0.13376372091814354</v>
      </c>
      <c r="N37" s="108">
        <v>35381378</v>
      </c>
      <c r="O37" s="109">
        <v>7731747</v>
      </c>
      <c r="P37" s="110">
        <f t="shared" si="4"/>
        <v>43113125</v>
      </c>
      <c r="Q37" s="40">
        <f t="shared" si="5"/>
        <v>0.18826798523481614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60106158</v>
      </c>
      <c r="AA37" s="81">
        <f t="shared" si="11"/>
        <v>13638686</v>
      </c>
      <c r="AB37" s="81">
        <f t="shared" si="12"/>
        <v>73744844</v>
      </c>
      <c r="AC37" s="40">
        <f t="shared" si="13"/>
        <v>0.3220317061529597</v>
      </c>
      <c r="AD37" s="80">
        <v>32664325</v>
      </c>
      <c r="AE37" s="81">
        <v>1034785</v>
      </c>
      <c r="AF37" s="81">
        <f t="shared" si="14"/>
        <v>33699110</v>
      </c>
      <c r="AG37" s="40">
        <f t="shared" si="15"/>
        <v>0.4120549081154812</v>
      </c>
      <c r="AH37" s="40">
        <f t="shared" si="16"/>
        <v>0.27935500373748745</v>
      </c>
      <c r="AI37" s="12">
        <v>144454639</v>
      </c>
      <c r="AJ37" s="12">
        <v>190166374</v>
      </c>
      <c r="AK37" s="12">
        <v>59523243</v>
      </c>
      <c r="AL37" s="12"/>
    </row>
    <row r="38" spans="1:38" s="13" customFormat="1" ht="12.75">
      <c r="A38" s="29" t="s">
        <v>96</v>
      </c>
      <c r="B38" s="63" t="s">
        <v>148</v>
      </c>
      <c r="C38" s="39" t="s">
        <v>149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25226466</v>
      </c>
      <c r="K38" s="81">
        <v>2457579</v>
      </c>
      <c r="L38" s="81">
        <f t="shared" si="2"/>
        <v>27684045</v>
      </c>
      <c r="M38" s="40">
        <f t="shared" si="3"/>
        <v>0</v>
      </c>
      <c r="N38" s="108">
        <v>32923785</v>
      </c>
      <c r="O38" s="109">
        <v>1868139</v>
      </c>
      <c r="P38" s="110">
        <f t="shared" si="4"/>
        <v>34791924</v>
      </c>
      <c r="Q38" s="40">
        <f t="shared" si="5"/>
        <v>0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58150251</v>
      </c>
      <c r="AA38" s="81">
        <f t="shared" si="11"/>
        <v>4325718</v>
      </c>
      <c r="AB38" s="81">
        <f t="shared" si="12"/>
        <v>62475969</v>
      </c>
      <c r="AC38" s="40">
        <f t="shared" si="13"/>
        <v>0</v>
      </c>
      <c r="AD38" s="80">
        <v>33811265</v>
      </c>
      <c r="AE38" s="81">
        <v>0</v>
      </c>
      <c r="AF38" s="81">
        <f t="shared" si="14"/>
        <v>33811265</v>
      </c>
      <c r="AG38" s="40">
        <f t="shared" si="15"/>
        <v>0.3641373784624714</v>
      </c>
      <c r="AH38" s="40">
        <f t="shared" si="16"/>
        <v>0.029003913340716503</v>
      </c>
      <c r="AI38" s="12">
        <v>189516257</v>
      </c>
      <c r="AJ38" s="12">
        <v>173661546</v>
      </c>
      <c r="AK38" s="12">
        <v>69009953</v>
      </c>
      <c r="AL38" s="12"/>
    </row>
    <row r="39" spans="1:38" s="13" customFormat="1" ht="12.75">
      <c r="A39" s="29" t="s">
        <v>96</v>
      </c>
      <c r="B39" s="63" t="s">
        <v>150</v>
      </c>
      <c r="C39" s="39" t="s">
        <v>151</v>
      </c>
      <c r="D39" s="80">
        <v>92520270</v>
      </c>
      <c r="E39" s="81">
        <v>19196000</v>
      </c>
      <c r="F39" s="82">
        <f t="shared" si="0"/>
        <v>111716270</v>
      </c>
      <c r="G39" s="80">
        <v>92520270</v>
      </c>
      <c r="H39" s="81">
        <v>19196000</v>
      </c>
      <c r="I39" s="83">
        <f t="shared" si="1"/>
        <v>111716270</v>
      </c>
      <c r="J39" s="80">
        <v>21197375</v>
      </c>
      <c r="K39" s="81">
        <v>7452395</v>
      </c>
      <c r="L39" s="81">
        <f t="shared" si="2"/>
        <v>28649770</v>
      </c>
      <c r="M39" s="40">
        <f t="shared" si="3"/>
        <v>0.25645118656396243</v>
      </c>
      <c r="N39" s="108">
        <v>13000641</v>
      </c>
      <c r="O39" s="109">
        <v>1756608</v>
      </c>
      <c r="P39" s="110">
        <f t="shared" si="4"/>
        <v>14757249</v>
      </c>
      <c r="Q39" s="40">
        <f t="shared" si="5"/>
        <v>0.13209579052361844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34198016</v>
      </c>
      <c r="AA39" s="81">
        <f t="shared" si="11"/>
        <v>9209003</v>
      </c>
      <c r="AB39" s="81">
        <f t="shared" si="12"/>
        <v>43407019</v>
      </c>
      <c r="AC39" s="40">
        <f t="shared" si="13"/>
        <v>0.3885469770875809</v>
      </c>
      <c r="AD39" s="80">
        <v>15784553</v>
      </c>
      <c r="AE39" s="81">
        <v>7066967</v>
      </c>
      <c r="AF39" s="81">
        <f t="shared" si="14"/>
        <v>22851520</v>
      </c>
      <c r="AG39" s="40">
        <f t="shared" si="15"/>
        <v>2.5119474377225814</v>
      </c>
      <c r="AH39" s="40">
        <f t="shared" si="16"/>
        <v>-0.35421149227710014</v>
      </c>
      <c r="AI39" s="12">
        <v>20283596</v>
      </c>
      <c r="AJ39" s="12">
        <v>106736143</v>
      </c>
      <c r="AK39" s="12">
        <v>50951327</v>
      </c>
      <c r="AL39" s="12"/>
    </row>
    <row r="40" spans="1:38" s="13" customFormat="1" ht="12.75">
      <c r="A40" s="29" t="s">
        <v>115</v>
      </c>
      <c r="B40" s="63" t="s">
        <v>152</v>
      </c>
      <c r="C40" s="39" t="s">
        <v>153</v>
      </c>
      <c r="D40" s="80">
        <v>787834315</v>
      </c>
      <c r="E40" s="81">
        <v>530012584</v>
      </c>
      <c r="F40" s="82">
        <f t="shared" si="0"/>
        <v>1317846899</v>
      </c>
      <c r="G40" s="80">
        <v>787834315</v>
      </c>
      <c r="H40" s="81">
        <v>530012584</v>
      </c>
      <c r="I40" s="83">
        <f t="shared" si="1"/>
        <v>1317846899</v>
      </c>
      <c r="J40" s="80">
        <v>95349037</v>
      </c>
      <c r="K40" s="81">
        <v>58230972</v>
      </c>
      <c r="L40" s="81">
        <f t="shared" si="2"/>
        <v>153580009</v>
      </c>
      <c r="M40" s="40">
        <f t="shared" si="3"/>
        <v>0.1165385820739409</v>
      </c>
      <c r="N40" s="108">
        <v>103870215</v>
      </c>
      <c r="O40" s="109">
        <v>108017445</v>
      </c>
      <c r="P40" s="110">
        <f t="shared" si="4"/>
        <v>211887660</v>
      </c>
      <c r="Q40" s="40">
        <f t="shared" si="5"/>
        <v>0.16078321401430107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199219252</v>
      </c>
      <c r="AA40" s="81">
        <f t="shared" si="11"/>
        <v>166248417</v>
      </c>
      <c r="AB40" s="81">
        <f t="shared" si="12"/>
        <v>365467669</v>
      </c>
      <c r="AC40" s="40">
        <f t="shared" si="13"/>
        <v>0.277321796088242</v>
      </c>
      <c r="AD40" s="80">
        <v>103975101</v>
      </c>
      <c r="AE40" s="81">
        <v>177471375</v>
      </c>
      <c r="AF40" s="81">
        <f t="shared" si="14"/>
        <v>281446476</v>
      </c>
      <c r="AG40" s="40">
        <f t="shared" si="15"/>
        <v>0.5240669956557801</v>
      </c>
      <c r="AH40" s="40">
        <f t="shared" si="16"/>
        <v>-0.2471475819793174</v>
      </c>
      <c r="AI40" s="12">
        <v>969820136</v>
      </c>
      <c r="AJ40" s="12">
        <v>1212259316</v>
      </c>
      <c r="AK40" s="12">
        <v>508250725</v>
      </c>
      <c r="AL40" s="12"/>
    </row>
    <row r="41" spans="1:38" s="59" customFormat="1" ht="12.75">
      <c r="A41" s="64"/>
      <c r="B41" s="65" t="s">
        <v>154</v>
      </c>
      <c r="C41" s="32"/>
      <c r="D41" s="84">
        <f>SUM(D32:D40)</f>
        <v>2032756600</v>
      </c>
      <c r="E41" s="85">
        <f>SUM(E32:E40)</f>
        <v>668326055</v>
      </c>
      <c r="F41" s="86">
        <f t="shared" si="0"/>
        <v>2701082655</v>
      </c>
      <c r="G41" s="84">
        <f>SUM(G32:G40)</f>
        <v>1955552704</v>
      </c>
      <c r="H41" s="85">
        <f>SUM(H32:H40)</f>
        <v>668326055</v>
      </c>
      <c r="I41" s="86">
        <f t="shared" si="1"/>
        <v>2623878759</v>
      </c>
      <c r="J41" s="84">
        <f>SUM(J32:J40)</f>
        <v>376392250</v>
      </c>
      <c r="K41" s="85">
        <f>SUM(K32:K40)</f>
        <v>91980734</v>
      </c>
      <c r="L41" s="85">
        <f t="shared" si="2"/>
        <v>468372984</v>
      </c>
      <c r="M41" s="44">
        <f t="shared" si="3"/>
        <v>0.17340194426593733</v>
      </c>
      <c r="N41" s="114">
        <f>SUM(N32:N40)</f>
        <v>405098916</v>
      </c>
      <c r="O41" s="115">
        <f>SUM(O32:O40)</f>
        <v>136775438</v>
      </c>
      <c r="P41" s="116">
        <f t="shared" si="4"/>
        <v>541874354</v>
      </c>
      <c r="Q41" s="44">
        <f t="shared" si="5"/>
        <v>0.20061376241002146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4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781491166</v>
      </c>
      <c r="AA41" s="85">
        <f t="shared" si="11"/>
        <v>228756172</v>
      </c>
      <c r="AB41" s="85">
        <f t="shared" si="12"/>
        <v>1010247338</v>
      </c>
      <c r="AC41" s="44">
        <f t="shared" si="13"/>
        <v>0.3740157066759588</v>
      </c>
      <c r="AD41" s="84">
        <f>SUM(AD32:AD40)</f>
        <v>396736163</v>
      </c>
      <c r="AE41" s="85">
        <f>SUM(AE32:AE40)</f>
        <v>206845535</v>
      </c>
      <c r="AF41" s="85">
        <f t="shared" si="14"/>
        <v>603581698</v>
      </c>
      <c r="AG41" s="44">
        <f t="shared" si="15"/>
        <v>0.4885300007662486</v>
      </c>
      <c r="AH41" s="44">
        <f t="shared" si="16"/>
        <v>-0.10223528016914785</v>
      </c>
      <c r="AI41" s="66">
        <f>SUM(AI32:AI40)</f>
        <v>2422059970</v>
      </c>
      <c r="AJ41" s="66">
        <f>SUM(AJ32:AJ40)</f>
        <v>2882069236</v>
      </c>
      <c r="AK41" s="66">
        <f>SUM(AK32:AK40)</f>
        <v>1183248959</v>
      </c>
      <c r="AL41" s="66"/>
    </row>
    <row r="42" spans="1:38" s="13" customFormat="1" ht="12.75">
      <c r="A42" s="29" t="s">
        <v>96</v>
      </c>
      <c r="B42" s="63" t="s">
        <v>155</v>
      </c>
      <c r="C42" s="39" t="s">
        <v>156</v>
      </c>
      <c r="D42" s="80">
        <v>160427336</v>
      </c>
      <c r="E42" s="81">
        <v>40671667</v>
      </c>
      <c r="F42" s="82">
        <f aca="true" t="shared" si="17" ref="F42:F61">$D42+$E42</f>
        <v>201099003</v>
      </c>
      <c r="G42" s="80">
        <v>160427336</v>
      </c>
      <c r="H42" s="81">
        <v>40671667</v>
      </c>
      <c r="I42" s="83">
        <f aca="true" t="shared" si="18" ref="I42:I61">$G42+$H42</f>
        <v>201099003</v>
      </c>
      <c r="J42" s="80">
        <v>32973634</v>
      </c>
      <c r="K42" s="81">
        <v>1366478</v>
      </c>
      <c r="L42" s="81">
        <f aca="true" t="shared" si="19" ref="L42:L61">$J42+$K42</f>
        <v>34340112</v>
      </c>
      <c r="M42" s="40">
        <f aca="true" t="shared" si="20" ref="M42:M61">IF($F42=0,0,$L42/$F42)</f>
        <v>0.1707622190449149</v>
      </c>
      <c r="N42" s="108">
        <v>32799720</v>
      </c>
      <c r="O42" s="109">
        <v>3542083</v>
      </c>
      <c r="P42" s="110">
        <f aca="true" t="shared" si="21" ref="P42:P61">$N42+$O42</f>
        <v>36341803</v>
      </c>
      <c r="Q42" s="40">
        <f aca="true" t="shared" si="22" ref="Q42:Q61">IF($F42=0,0,$P42/$F42)</f>
        <v>0.18071597799020417</v>
      </c>
      <c r="R42" s="108">
        <v>0</v>
      </c>
      <c r="S42" s="110">
        <v>0</v>
      </c>
      <c r="T42" s="110">
        <f aca="true" t="shared" si="23" ref="T42:T61">$R42+$S42</f>
        <v>0</v>
      </c>
      <c r="U42" s="40">
        <f aca="true" t="shared" si="24" ref="U42:U61">IF($I42=0,0,$T42/$I42)</f>
        <v>0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</f>
        <v>65773354</v>
      </c>
      <c r="AA42" s="81">
        <f aca="true" t="shared" si="28" ref="AA42:AA61">$K42+$O42</f>
        <v>4908561</v>
      </c>
      <c r="AB42" s="81">
        <f aca="true" t="shared" si="29" ref="AB42:AB61">$Z42+$AA42</f>
        <v>70681915</v>
      </c>
      <c r="AC42" s="40">
        <f aca="true" t="shared" si="30" ref="AC42:AC61">IF($F42=0,0,$AB42/$F42)</f>
        <v>0.35147819703511907</v>
      </c>
      <c r="AD42" s="80">
        <v>28169744</v>
      </c>
      <c r="AE42" s="81">
        <v>12091089</v>
      </c>
      <c r="AF42" s="81">
        <f aca="true" t="shared" si="31" ref="AF42:AF61">$AD42+$AE42</f>
        <v>40260833</v>
      </c>
      <c r="AG42" s="40">
        <f aca="true" t="shared" si="32" ref="AG42:AG61">IF($AI42=0,0,$AK42/$AI42)</f>
        <v>0.3724987719675324</v>
      </c>
      <c r="AH42" s="40">
        <f aca="true" t="shared" si="33" ref="AH42:AH61">IF($AF42=0,0,(($P42/$AF42)-1))</f>
        <v>-0.09734100633238263</v>
      </c>
      <c r="AI42" s="12">
        <v>206053184</v>
      </c>
      <c r="AJ42" s="12">
        <v>197814443</v>
      </c>
      <c r="AK42" s="12">
        <v>76754558</v>
      </c>
      <c r="AL42" s="12"/>
    </row>
    <row r="43" spans="1:38" s="13" customFormat="1" ht="12.75">
      <c r="A43" s="29" t="s">
        <v>96</v>
      </c>
      <c r="B43" s="63" t="s">
        <v>157</v>
      </c>
      <c r="C43" s="39" t="s">
        <v>158</v>
      </c>
      <c r="D43" s="80">
        <v>157464611</v>
      </c>
      <c r="E43" s="81">
        <v>56480350</v>
      </c>
      <c r="F43" s="82">
        <f t="shared" si="17"/>
        <v>213944961</v>
      </c>
      <c r="G43" s="80">
        <v>157464611</v>
      </c>
      <c r="H43" s="81">
        <v>56480350</v>
      </c>
      <c r="I43" s="83">
        <f t="shared" si="18"/>
        <v>213944961</v>
      </c>
      <c r="J43" s="80">
        <v>29355060</v>
      </c>
      <c r="K43" s="81">
        <v>7666255</v>
      </c>
      <c r="L43" s="81">
        <f t="shared" si="19"/>
        <v>37021315</v>
      </c>
      <c r="M43" s="40">
        <f t="shared" si="20"/>
        <v>0.17304130383327887</v>
      </c>
      <c r="N43" s="108">
        <v>35068921</v>
      </c>
      <c r="O43" s="109">
        <v>12251515</v>
      </c>
      <c r="P43" s="110">
        <f t="shared" si="21"/>
        <v>47320436</v>
      </c>
      <c r="Q43" s="40">
        <f t="shared" si="22"/>
        <v>0.22118041845351058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64423981</v>
      </c>
      <c r="AA43" s="81">
        <f t="shared" si="28"/>
        <v>19917770</v>
      </c>
      <c r="AB43" s="81">
        <f t="shared" si="29"/>
        <v>84341751</v>
      </c>
      <c r="AC43" s="40">
        <f t="shared" si="30"/>
        <v>0.3942217222867895</v>
      </c>
      <c r="AD43" s="80">
        <v>25356668</v>
      </c>
      <c r="AE43" s="81">
        <v>6159439</v>
      </c>
      <c r="AF43" s="81">
        <f t="shared" si="31"/>
        <v>31516107</v>
      </c>
      <c r="AG43" s="40">
        <f t="shared" si="32"/>
        <v>0.34668677935265085</v>
      </c>
      <c r="AH43" s="40">
        <f t="shared" si="33"/>
        <v>0.5014683126948389</v>
      </c>
      <c r="AI43" s="12">
        <v>189361083</v>
      </c>
      <c r="AJ43" s="12">
        <v>215115208</v>
      </c>
      <c r="AK43" s="12">
        <v>65648984</v>
      </c>
      <c r="AL43" s="12"/>
    </row>
    <row r="44" spans="1:38" s="13" customFormat="1" ht="12.75">
      <c r="A44" s="29" t="s">
        <v>96</v>
      </c>
      <c r="B44" s="63" t="s">
        <v>159</v>
      </c>
      <c r="C44" s="39" t="s">
        <v>160</v>
      </c>
      <c r="D44" s="80">
        <v>120533363</v>
      </c>
      <c r="E44" s="81">
        <v>17950700</v>
      </c>
      <c r="F44" s="82">
        <f t="shared" si="17"/>
        <v>138484063</v>
      </c>
      <c r="G44" s="80">
        <v>120533363</v>
      </c>
      <c r="H44" s="81">
        <v>17950700</v>
      </c>
      <c r="I44" s="83">
        <f t="shared" si="18"/>
        <v>138484063</v>
      </c>
      <c r="J44" s="80">
        <v>23723863</v>
      </c>
      <c r="K44" s="81">
        <v>2184843</v>
      </c>
      <c r="L44" s="81">
        <f t="shared" si="19"/>
        <v>25908706</v>
      </c>
      <c r="M44" s="40">
        <f t="shared" si="20"/>
        <v>0.1870879972665158</v>
      </c>
      <c r="N44" s="108">
        <v>27487372</v>
      </c>
      <c r="O44" s="109">
        <v>1992109</v>
      </c>
      <c r="P44" s="110">
        <f t="shared" si="21"/>
        <v>29479481</v>
      </c>
      <c r="Q44" s="40">
        <f t="shared" si="22"/>
        <v>0.2128727332328486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51211235</v>
      </c>
      <c r="AA44" s="81">
        <f t="shared" si="28"/>
        <v>4176952</v>
      </c>
      <c r="AB44" s="81">
        <f t="shared" si="29"/>
        <v>55388187</v>
      </c>
      <c r="AC44" s="40">
        <f t="shared" si="30"/>
        <v>0.39996073049936437</v>
      </c>
      <c r="AD44" s="80">
        <v>26144455</v>
      </c>
      <c r="AE44" s="81">
        <v>752342</v>
      </c>
      <c r="AF44" s="81">
        <f t="shared" si="31"/>
        <v>26896797</v>
      </c>
      <c r="AG44" s="40">
        <f t="shared" si="32"/>
        <v>0.4173270976766789</v>
      </c>
      <c r="AH44" s="40">
        <f t="shared" si="33"/>
        <v>0.09602199101997155</v>
      </c>
      <c r="AI44" s="12">
        <v>148809134</v>
      </c>
      <c r="AJ44" s="12">
        <v>151833162</v>
      </c>
      <c r="AK44" s="12">
        <v>62102084</v>
      </c>
      <c r="AL44" s="12"/>
    </row>
    <row r="45" spans="1:38" s="13" customFormat="1" ht="12.75">
      <c r="A45" s="29" t="s">
        <v>96</v>
      </c>
      <c r="B45" s="63" t="s">
        <v>161</v>
      </c>
      <c r="C45" s="39" t="s">
        <v>162</v>
      </c>
      <c r="D45" s="80">
        <v>154550546</v>
      </c>
      <c r="E45" s="81">
        <v>18300000</v>
      </c>
      <c r="F45" s="82">
        <f t="shared" si="17"/>
        <v>172850546</v>
      </c>
      <c r="G45" s="80">
        <v>154550546</v>
      </c>
      <c r="H45" s="81">
        <v>18300000</v>
      </c>
      <c r="I45" s="83">
        <f t="shared" si="18"/>
        <v>172850546</v>
      </c>
      <c r="J45" s="80">
        <v>36777224</v>
      </c>
      <c r="K45" s="81">
        <v>4408701</v>
      </c>
      <c r="L45" s="81">
        <f t="shared" si="19"/>
        <v>41185925</v>
      </c>
      <c r="M45" s="40">
        <f t="shared" si="20"/>
        <v>0.23827477525005908</v>
      </c>
      <c r="N45" s="108">
        <v>20672446</v>
      </c>
      <c r="O45" s="109">
        <v>2716441</v>
      </c>
      <c r="P45" s="110">
        <f t="shared" si="21"/>
        <v>23388887</v>
      </c>
      <c r="Q45" s="40">
        <f t="shared" si="22"/>
        <v>0.13531277477133338</v>
      </c>
      <c r="R45" s="108">
        <v>0</v>
      </c>
      <c r="S45" s="110">
        <v>0</v>
      </c>
      <c r="T45" s="110">
        <f t="shared" si="23"/>
        <v>0</v>
      </c>
      <c r="U45" s="40">
        <f t="shared" si="24"/>
        <v>0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57449670</v>
      </c>
      <c r="AA45" s="81">
        <f t="shared" si="28"/>
        <v>7125142</v>
      </c>
      <c r="AB45" s="81">
        <f t="shared" si="29"/>
        <v>64574812</v>
      </c>
      <c r="AC45" s="40">
        <f t="shared" si="30"/>
        <v>0.3735875500213925</v>
      </c>
      <c r="AD45" s="80">
        <v>14116032</v>
      </c>
      <c r="AE45" s="81">
        <v>1247184</v>
      </c>
      <c r="AF45" s="81">
        <f t="shared" si="31"/>
        <v>15363216</v>
      </c>
      <c r="AG45" s="40">
        <f t="shared" si="32"/>
        <v>0.22177704629114275</v>
      </c>
      <c r="AH45" s="40">
        <f t="shared" si="33"/>
        <v>0.5223952458912249</v>
      </c>
      <c r="AI45" s="12">
        <v>147437341</v>
      </c>
      <c r="AJ45" s="12">
        <v>169192345</v>
      </c>
      <c r="AK45" s="12">
        <v>32698218</v>
      </c>
      <c r="AL45" s="12"/>
    </row>
    <row r="46" spans="1:38" s="13" customFormat="1" ht="12.75">
      <c r="A46" s="29" t="s">
        <v>115</v>
      </c>
      <c r="B46" s="63" t="s">
        <v>163</v>
      </c>
      <c r="C46" s="39" t="s">
        <v>164</v>
      </c>
      <c r="D46" s="80">
        <v>425489186</v>
      </c>
      <c r="E46" s="81">
        <v>106518614</v>
      </c>
      <c r="F46" s="82">
        <f t="shared" si="17"/>
        <v>532007800</v>
      </c>
      <c r="G46" s="80">
        <v>425489186</v>
      </c>
      <c r="H46" s="81">
        <v>106518614</v>
      </c>
      <c r="I46" s="83">
        <f t="shared" si="18"/>
        <v>532007800</v>
      </c>
      <c r="J46" s="80">
        <v>100486225</v>
      </c>
      <c r="K46" s="81">
        <v>15687784</v>
      </c>
      <c r="L46" s="81">
        <f t="shared" si="19"/>
        <v>116174009</v>
      </c>
      <c r="M46" s="40">
        <f t="shared" si="20"/>
        <v>0.21836899571773197</v>
      </c>
      <c r="N46" s="108">
        <v>119837003</v>
      </c>
      <c r="O46" s="109">
        <v>26908151</v>
      </c>
      <c r="P46" s="110">
        <f t="shared" si="21"/>
        <v>146745154</v>
      </c>
      <c r="Q46" s="40">
        <f t="shared" si="22"/>
        <v>0.2758327114752829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220323228</v>
      </c>
      <c r="AA46" s="81">
        <f t="shared" si="28"/>
        <v>42595935</v>
      </c>
      <c r="AB46" s="81">
        <f t="shared" si="29"/>
        <v>262919163</v>
      </c>
      <c r="AC46" s="40">
        <f t="shared" si="30"/>
        <v>0.4942017071930148</v>
      </c>
      <c r="AD46" s="80">
        <v>104187033</v>
      </c>
      <c r="AE46" s="81">
        <v>26304710</v>
      </c>
      <c r="AF46" s="81">
        <f t="shared" si="31"/>
        <v>130491743</v>
      </c>
      <c r="AG46" s="40">
        <f t="shared" si="32"/>
        <v>0.4756587694323337</v>
      </c>
      <c r="AH46" s="40">
        <f t="shared" si="33"/>
        <v>0.12455509158154165</v>
      </c>
      <c r="AI46" s="12">
        <v>498917237</v>
      </c>
      <c r="AJ46" s="12">
        <v>545593038</v>
      </c>
      <c r="AK46" s="12">
        <v>237314359</v>
      </c>
      <c r="AL46" s="12"/>
    </row>
    <row r="47" spans="1:38" s="59" customFormat="1" ht="12.75">
      <c r="A47" s="64"/>
      <c r="B47" s="65" t="s">
        <v>165</v>
      </c>
      <c r="C47" s="32"/>
      <c r="D47" s="84">
        <f>SUM(D42:D46)</f>
        <v>1018465042</v>
      </c>
      <c r="E47" s="85">
        <f>SUM(E42:E46)</f>
        <v>239921331</v>
      </c>
      <c r="F47" s="86">
        <f t="shared" si="17"/>
        <v>1258386373</v>
      </c>
      <c r="G47" s="84">
        <f>SUM(G42:G46)</f>
        <v>1018465042</v>
      </c>
      <c r="H47" s="85">
        <f>SUM(H42:H46)</f>
        <v>239921331</v>
      </c>
      <c r="I47" s="86">
        <f t="shared" si="18"/>
        <v>1258386373</v>
      </c>
      <c r="J47" s="84">
        <f>SUM(J42:J46)</f>
        <v>223316006</v>
      </c>
      <c r="K47" s="85">
        <f>SUM(K42:K46)</f>
        <v>31314061</v>
      </c>
      <c r="L47" s="85">
        <f t="shared" si="19"/>
        <v>254630067</v>
      </c>
      <c r="M47" s="44">
        <f t="shared" si="20"/>
        <v>0.20234649108044656</v>
      </c>
      <c r="N47" s="114">
        <f>SUM(N42:N46)</f>
        <v>235865462</v>
      </c>
      <c r="O47" s="115">
        <f>SUM(O42:O46)</f>
        <v>47410299</v>
      </c>
      <c r="P47" s="116">
        <f t="shared" si="21"/>
        <v>283275761</v>
      </c>
      <c r="Q47" s="44">
        <f t="shared" si="22"/>
        <v>0.22511032150218618</v>
      </c>
      <c r="R47" s="114">
        <f>SUM(R42:R46)</f>
        <v>0</v>
      </c>
      <c r="S47" s="116">
        <f>SUM(S42:S46)</f>
        <v>0</v>
      </c>
      <c r="T47" s="116">
        <f t="shared" si="23"/>
        <v>0</v>
      </c>
      <c r="U47" s="44">
        <f t="shared" si="24"/>
        <v>0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459181468</v>
      </c>
      <c r="AA47" s="85">
        <f t="shared" si="28"/>
        <v>78724360</v>
      </c>
      <c r="AB47" s="85">
        <f t="shared" si="29"/>
        <v>537905828</v>
      </c>
      <c r="AC47" s="44">
        <f t="shared" si="30"/>
        <v>0.42745681258263274</v>
      </c>
      <c r="AD47" s="84">
        <f>SUM(AD42:AD46)</f>
        <v>197973932</v>
      </c>
      <c r="AE47" s="85">
        <f>SUM(AE42:AE46)</f>
        <v>46554764</v>
      </c>
      <c r="AF47" s="85">
        <f t="shared" si="31"/>
        <v>244528696</v>
      </c>
      <c r="AG47" s="44">
        <f t="shared" si="32"/>
        <v>0.3985612125957186</v>
      </c>
      <c r="AH47" s="44">
        <f t="shared" si="33"/>
        <v>0.15845610610870797</v>
      </c>
      <c r="AI47" s="66">
        <f>SUM(AI42:AI46)</f>
        <v>1190577979</v>
      </c>
      <c r="AJ47" s="66">
        <f>SUM(AJ42:AJ46)</f>
        <v>1279548196</v>
      </c>
      <c r="AK47" s="66">
        <f>SUM(AK42:AK46)</f>
        <v>474518203</v>
      </c>
      <c r="AL47" s="66"/>
    </row>
    <row r="48" spans="1:38" s="13" customFormat="1" ht="12.75">
      <c r="A48" s="29" t="s">
        <v>96</v>
      </c>
      <c r="B48" s="63" t="s">
        <v>166</v>
      </c>
      <c r="C48" s="39" t="s">
        <v>167</v>
      </c>
      <c r="D48" s="80">
        <v>132821269</v>
      </c>
      <c r="E48" s="81">
        <v>8677998</v>
      </c>
      <c r="F48" s="82">
        <f t="shared" si="17"/>
        <v>141499267</v>
      </c>
      <c r="G48" s="80">
        <v>132821269</v>
      </c>
      <c r="H48" s="81">
        <v>8677998</v>
      </c>
      <c r="I48" s="83">
        <f t="shared" si="18"/>
        <v>141499267</v>
      </c>
      <c r="J48" s="80">
        <v>35550703</v>
      </c>
      <c r="K48" s="81">
        <v>12121266</v>
      </c>
      <c r="L48" s="81">
        <f t="shared" si="19"/>
        <v>47671969</v>
      </c>
      <c r="M48" s="40">
        <f t="shared" si="20"/>
        <v>0.3369061198034333</v>
      </c>
      <c r="N48" s="108">
        <v>31553069</v>
      </c>
      <c r="O48" s="109">
        <v>9254788</v>
      </c>
      <c r="P48" s="110">
        <f t="shared" si="21"/>
        <v>40807857</v>
      </c>
      <c r="Q48" s="40">
        <f t="shared" si="22"/>
        <v>0.28839624307029094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67103772</v>
      </c>
      <c r="AA48" s="81">
        <f t="shared" si="28"/>
        <v>21376054</v>
      </c>
      <c r="AB48" s="81">
        <f t="shared" si="29"/>
        <v>88479826</v>
      </c>
      <c r="AC48" s="40">
        <f t="shared" si="30"/>
        <v>0.6253023628737243</v>
      </c>
      <c r="AD48" s="80">
        <v>33076892</v>
      </c>
      <c r="AE48" s="81">
        <v>28921921</v>
      </c>
      <c r="AF48" s="81">
        <f t="shared" si="31"/>
        <v>61998813</v>
      </c>
      <c r="AG48" s="40">
        <f t="shared" si="32"/>
        <v>0.4538506401857525</v>
      </c>
      <c r="AH48" s="40">
        <f t="shared" si="33"/>
        <v>-0.34179615664577323</v>
      </c>
      <c r="AI48" s="12">
        <v>209176867</v>
      </c>
      <c r="AJ48" s="12">
        <v>209176867</v>
      </c>
      <c r="AK48" s="12">
        <v>94935055</v>
      </c>
      <c r="AL48" s="12"/>
    </row>
    <row r="49" spans="1:38" s="13" customFormat="1" ht="12.75">
      <c r="A49" s="29" t="s">
        <v>96</v>
      </c>
      <c r="B49" s="63" t="s">
        <v>168</v>
      </c>
      <c r="C49" s="39" t="s">
        <v>169</v>
      </c>
      <c r="D49" s="80">
        <v>160060838</v>
      </c>
      <c r="E49" s="81">
        <v>0</v>
      </c>
      <c r="F49" s="82">
        <f t="shared" si="17"/>
        <v>160060838</v>
      </c>
      <c r="G49" s="80">
        <v>160060838</v>
      </c>
      <c r="H49" s="81">
        <v>0</v>
      </c>
      <c r="I49" s="83">
        <f t="shared" si="18"/>
        <v>160060838</v>
      </c>
      <c r="J49" s="80">
        <v>14639047</v>
      </c>
      <c r="K49" s="81">
        <v>2286353</v>
      </c>
      <c r="L49" s="81">
        <f t="shared" si="19"/>
        <v>16925400</v>
      </c>
      <c r="M49" s="40">
        <f t="shared" si="20"/>
        <v>0.10574354233981956</v>
      </c>
      <c r="N49" s="108">
        <v>26369756</v>
      </c>
      <c r="O49" s="109">
        <v>1477792</v>
      </c>
      <c r="P49" s="110">
        <f t="shared" si="21"/>
        <v>27847548</v>
      </c>
      <c r="Q49" s="40">
        <f t="shared" si="22"/>
        <v>0.17398102089156875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41008803</v>
      </c>
      <c r="AA49" s="81">
        <f t="shared" si="28"/>
        <v>3764145</v>
      </c>
      <c r="AB49" s="81">
        <f t="shared" si="29"/>
        <v>44772948</v>
      </c>
      <c r="AC49" s="40">
        <f t="shared" si="30"/>
        <v>0.2797245632313883</v>
      </c>
      <c r="AD49" s="80">
        <v>48422696</v>
      </c>
      <c r="AE49" s="81">
        <v>0</v>
      </c>
      <c r="AF49" s="81">
        <f t="shared" si="31"/>
        <v>48422696</v>
      </c>
      <c r="AG49" s="40">
        <f t="shared" si="32"/>
        <v>0.6273752445707309</v>
      </c>
      <c r="AH49" s="40">
        <f t="shared" si="33"/>
        <v>-0.4249071138046506</v>
      </c>
      <c r="AI49" s="12">
        <v>102282783</v>
      </c>
      <c r="AJ49" s="12">
        <v>135017910</v>
      </c>
      <c r="AK49" s="12">
        <v>64169686</v>
      </c>
      <c r="AL49" s="12"/>
    </row>
    <row r="50" spans="1:38" s="13" customFormat="1" ht="12.75">
      <c r="A50" s="29" t="s">
        <v>96</v>
      </c>
      <c r="B50" s="63" t="s">
        <v>170</v>
      </c>
      <c r="C50" s="39" t="s">
        <v>171</v>
      </c>
      <c r="D50" s="80">
        <v>208429546</v>
      </c>
      <c r="E50" s="81">
        <v>78897829</v>
      </c>
      <c r="F50" s="82">
        <f t="shared" si="17"/>
        <v>287327375</v>
      </c>
      <c r="G50" s="80">
        <v>208429546</v>
      </c>
      <c r="H50" s="81">
        <v>78897829</v>
      </c>
      <c r="I50" s="83">
        <f t="shared" si="18"/>
        <v>287327375</v>
      </c>
      <c r="J50" s="80">
        <v>33534185</v>
      </c>
      <c r="K50" s="81">
        <v>12894378</v>
      </c>
      <c r="L50" s="81">
        <f t="shared" si="19"/>
        <v>46428563</v>
      </c>
      <c r="M50" s="40">
        <f t="shared" si="20"/>
        <v>0.16158767677461988</v>
      </c>
      <c r="N50" s="108">
        <v>35181209</v>
      </c>
      <c r="O50" s="109">
        <v>7490812</v>
      </c>
      <c r="P50" s="110">
        <f t="shared" si="21"/>
        <v>42672021</v>
      </c>
      <c r="Q50" s="40">
        <f t="shared" si="22"/>
        <v>0.14851359359685098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68715394</v>
      </c>
      <c r="AA50" s="81">
        <f t="shared" si="28"/>
        <v>20385190</v>
      </c>
      <c r="AB50" s="81">
        <f t="shared" si="29"/>
        <v>89100584</v>
      </c>
      <c r="AC50" s="40">
        <f t="shared" si="30"/>
        <v>0.3101012703714709</v>
      </c>
      <c r="AD50" s="80">
        <v>38831093</v>
      </c>
      <c r="AE50" s="81">
        <v>6925396</v>
      </c>
      <c r="AF50" s="81">
        <f t="shared" si="31"/>
        <v>45756489</v>
      </c>
      <c r="AG50" s="40">
        <f t="shared" si="32"/>
        <v>0.4282540933674469</v>
      </c>
      <c r="AH50" s="40">
        <f t="shared" si="33"/>
        <v>-0.06741050433305751</v>
      </c>
      <c r="AI50" s="12">
        <v>188781000</v>
      </c>
      <c r="AJ50" s="12">
        <v>248219421</v>
      </c>
      <c r="AK50" s="12">
        <v>80846236</v>
      </c>
      <c r="AL50" s="12"/>
    </row>
    <row r="51" spans="1:38" s="13" customFormat="1" ht="12.75">
      <c r="A51" s="29" t="s">
        <v>96</v>
      </c>
      <c r="B51" s="63" t="s">
        <v>172</v>
      </c>
      <c r="C51" s="39" t="s">
        <v>173</v>
      </c>
      <c r="D51" s="80">
        <v>181750228</v>
      </c>
      <c r="E51" s="81">
        <v>68046266</v>
      </c>
      <c r="F51" s="82">
        <f t="shared" si="17"/>
        <v>249796494</v>
      </c>
      <c r="G51" s="80">
        <v>181750228</v>
      </c>
      <c r="H51" s="81">
        <v>68046266</v>
      </c>
      <c r="I51" s="83">
        <f t="shared" si="18"/>
        <v>249796494</v>
      </c>
      <c r="J51" s="80">
        <v>30923399</v>
      </c>
      <c r="K51" s="81">
        <v>4768364</v>
      </c>
      <c r="L51" s="81">
        <f t="shared" si="19"/>
        <v>35691763</v>
      </c>
      <c r="M51" s="40">
        <f t="shared" si="20"/>
        <v>0.14288336248626451</v>
      </c>
      <c r="N51" s="108">
        <v>36323834</v>
      </c>
      <c r="O51" s="109">
        <v>7258150</v>
      </c>
      <c r="P51" s="110">
        <f t="shared" si="21"/>
        <v>43581984</v>
      </c>
      <c r="Q51" s="40">
        <f t="shared" si="22"/>
        <v>0.17446995873368823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67247233</v>
      </c>
      <c r="AA51" s="81">
        <f t="shared" si="28"/>
        <v>12026514</v>
      </c>
      <c r="AB51" s="81">
        <f t="shared" si="29"/>
        <v>79273747</v>
      </c>
      <c r="AC51" s="40">
        <f t="shared" si="30"/>
        <v>0.31735332121995274</v>
      </c>
      <c r="AD51" s="80">
        <v>29552640</v>
      </c>
      <c r="AE51" s="81">
        <v>3740046</v>
      </c>
      <c r="AF51" s="81">
        <f t="shared" si="31"/>
        <v>33292686</v>
      </c>
      <c r="AG51" s="40">
        <f t="shared" si="32"/>
        <v>0.4138879138030487</v>
      </c>
      <c r="AH51" s="40">
        <f t="shared" si="33"/>
        <v>0.30905580883440886</v>
      </c>
      <c r="AI51" s="12">
        <v>170953610</v>
      </c>
      <c r="AJ51" s="12">
        <v>170953610</v>
      </c>
      <c r="AK51" s="12">
        <v>70755633</v>
      </c>
      <c r="AL51" s="12"/>
    </row>
    <row r="52" spans="1:38" s="13" customFormat="1" ht="12.75">
      <c r="A52" s="29" t="s">
        <v>96</v>
      </c>
      <c r="B52" s="63" t="s">
        <v>174</v>
      </c>
      <c r="C52" s="39" t="s">
        <v>175</v>
      </c>
      <c r="D52" s="80">
        <v>922706572</v>
      </c>
      <c r="E52" s="81">
        <v>232957956</v>
      </c>
      <c r="F52" s="82">
        <f t="shared" si="17"/>
        <v>1155664528</v>
      </c>
      <c r="G52" s="80">
        <v>922706572</v>
      </c>
      <c r="H52" s="81">
        <v>232957956</v>
      </c>
      <c r="I52" s="83">
        <f t="shared" si="18"/>
        <v>1155664528</v>
      </c>
      <c r="J52" s="80">
        <v>144080121</v>
      </c>
      <c r="K52" s="81">
        <v>20244799</v>
      </c>
      <c r="L52" s="81">
        <f t="shared" si="19"/>
        <v>164324920</v>
      </c>
      <c r="M52" s="40">
        <f t="shared" si="20"/>
        <v>0.14219084865776896</v>
      </c>
      <c r="N52" s="108">
        <v>161128852</v>
      </c>
      <c r="O52" s="109">
        <v>64325869</v>
      </c>
      <c r="P52" s="110">
        <f t="shared" si="21"/>
        <v>225454721</v>
      </c>
      <c r="Q52" s="40">
        <f t="shared" si="22"/>
        <v>0.19508664974789292</v>
      </c>
      <c r="R52" s="108">
        <v>0</v>
      </c>
      <c r="S52" s="110">
        <v>0</v>
      </c>
      <c r="T52" s="110">
        <f t="shared" si="23"/>
        <v>0</v>
      </c>
      <c r="U52" s="40">
        <f t="shared" si="24"/>
        <v>0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305208973</v>
      </c>
      <c r="AA52" s="81">
        <f t="shared" si="28"/>
        <v>84570668</v>
      </c>
      <c r="AB52" s="81">
        <f t="shared" si="29"/>
        <v>389779641</v>
      </c>
      <c r="AC52" s="40">
        <f t="shared" si="30"/>
        <v>0.3372774984056619</v>
      </c>
      <c r="AD52" s="80">
        <v>120685785</v>
      </c>
      <c r="AE52" s="81">
        <v>33799646</v>
      </c>
      <c r="AF52" s="81">
        <f t="shared" si="31"/>
        <v>154485431</v>
      </c>
      <c r="AG52" s="40">
        <f t="shared" si="32"/>
        <v>0.4578349147594948</v>
      </c>
      <c r="AH52" s="40">
        <f t="shared" si="33"/>
        <v>0.4593914749151977</v>
      </c>
      <c r="AI52" s="12">
        <v>730814709</v>
      </c>
      <c r="AJ52" s="12">
        <v>1138585529</v>
      </c>
      <c r="AK52" s="12">
        <v>334592490</v>
      </c>
      <c r="AL52" s="12"/>
    </row>
    <row r="53" spans="1:38" s="13" customFormat="1" ht="12.75">
      <c r="A53" s="29" t="s">
        <v>115</v>
      </c>
      <c r="B53" s="63" t="s">
        <v>176</v>
      </c>
      <c r="C53" s="39" t="s">
        <v>177</v>
      </c>
      <c r="D53" s="80">
        <v>840466998</v>
      </c>
      <c r="E53" s="81">
        <v>815563723</v>
      </c>
      <c r="F53" s="82">
        <f t="shared" si="17"/>
        <v>1656030721</v>
      </c>
      <c r="G53" s="80">
        <v>840466998</v>
      </c>
      <c r="H53" s="81">
        <v>815563723</v>
      </c>
      <c r="I53" s="83">
        <f t="shared" si="18"/>
        <v>1656030721</v>
      </c>
      <c r="J53" s="80">
        <v>128112317</v>
      </c>
      <c r="K53" s="81">
        <v>123562077</v>
      </c>
      <c r="L53" s="81">
        <f t="shared" si="19"/>
        <v>251674394</v>
      </c>
      <c r="M53" s="40">
        <f t="shared" si="20"/>
        <v>0.1519744717344528</v>
      </c>
      <c r="N53" s="108">
        <v>153179074</v>
      </c>
      <c r="O53" s="109">
        <v>240456990</v>
      </c>
      <c r="P53" s="110">
        <f t="shared" si="21"/>
        <v>393636064</v>
      </c>
      <c r="Q53" s="40">
        <f t="shared" si="22"/>
        <v>0.23769852757459806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281291391</v>
      </c>
      <c r="AA53" s="81">
        <f t="shared" si="28"/>
        <v>364019067</v>
      </c>
      <c r="AB53" s="81">
        <f t="shared" si="29"/>
        <v>645310458</v>
      </c>
      <c r="AC53" s="40">
        <f t="shared" si="30"/>
        <v>0.38967299930905086</v>
      </c>
      <c r="AD53" s="80">
        <v>172875630</v>
      </c>
      <c r="AE53" s="81">
        <v>155086814</v>
      </c>
      <c r="AF53" s="81">
        <f t="shared" si="31"/>
        <v>327962444</v>
      </c>
      <c r="AG53" s="40">
        <f t="shared" si="32"/>
        <v>0.3602269430223616</v>
      </c>
      <c r="AH53" s="40">
        <f t="shared" si="33"/>
        <v>0.20024737954447014</v>
      </c>
      <c r="AI53" s="12">
        <v>1590633791</v>
      </c>
      <c r="AJ53" s="12">
        <v>2056379936</v>
      </c>
      <c r="AK53" s="12">
        <v>572989148</v>
      </c>
      <c r="AL53" s="12"/>
    </row>
    <row r="54" spans="1:38" s="59" customFormat="1" ht="12.75">
      <c r="A54" s="64"/>
      <c r="B54" s="65" t="s">
        <v>178</v>
      </c>
      <c r="C54" s="32"/>
      <c r="D54" s="84">
        <f>SUM(D48:D53)</f>
        <v>2446235451</v>
      </c>
      <c r="E54" s="85">
        <f>SUM(E48:E53)</f>
        <v>1204143772</v>
      </c>
      <c r="F54" s="86">
        <f t="shared" si="17"/>
        <v>3650379223</v>
      </c>
      <c r="G54" s="84">
        <f>SUM(G48:G53)</f>
        <v>2446235451</v>
      </c>
      <c r="H54" s="85">
        <f>SUM(H48:H53)</f>
        <v>1204143772</v>
      </c>
      <c r="I54" s="86">
        <f t="shared" si="18"/>
        <v>3650379223</v>
      </c>
      <c r="J54" s="84">
        <f>SUM(J48:J53)</f>
        <v>386839772</v>
      </c>
      <c r="K54" s="85">
        <f>SUM(K48:K53)</f>
        <v>175877237</v>
      </c>
      <c r="L54" s="85">
        <f t="shared" si="19"/>
        <v>562717009</v>
      </c>
      <c r="M54" s="44">
        <f t="shared" si="20"/>
        <v>0.1541530275688839</v>
      </c>
      <c r="N54" s="114">
        <f>SUM(N48:N53)</f>
        <v>443735794</v>
      </c>
      <c r="O54" s="115">
        <f>SUM(O48:O53)</f>
        <v>330264401</v>
      </c>
      <c r="P54" s="116">
        <f t="shared" si="21"/>
        <v>774000195</v>
      </c>
      <c r="Q54" s="44">
        <f t="shared" si="22"/>
        <v>0.21203281843246455</v>
      </c>
      <c r="R54" s="114">
        <f>SUM(R48:R53)</f>
        <v>0</v>
      </c>
      <c r="S54" s="116">
        <f>SUM(S48:S53)</f>
        <v>0</v>
      </c>
      <c r="T54" s="116">
        <f t="shared" si="23"/>
        <v>0</v>
      </c>
      <c r="U54" s="44">
        <f t="shared" si="24"/>
        <v>0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830575566</v>
      </c>
      <c r="AA54" s="85">
        <f t="shared" si="28"/>
        <v>506141638</v>
      </c>
      <c r="AB54" s="85">
        <f t="shared" si="29"/>
        <v>1336717204</v>
      </c>
      <c r="AC54" s="44">
        <f t="shared" si="30"/>
        <v>0.36618584600134846</v>
      </c>
      <c r="AD54" s="84">
        <f>SUM(AD48:AD53)</f>
        <v>443444736</v>
      </c>
      <c r="AE54" s="85">
        <f>SUM(AE48:AE53)</f>
        <v>228473823</v>
      </c>
      <c r="AF54" s="85">
        <f t="shared" si="31"/>
        <v>671918559</v>
      </c>
      <c r="AG54" s="44">
        <f t="shared" si="32"/>
        <v>0.4070944465152266</v>
      </c>
      <c r="AH54" s="44">
        <f t="shared" si="33"/>
        <v>0.15192560859150195</v>
      </c>
      <c r="AI54" s="66">
        <f>SUM(AI48:AI53)</f>
        <v>2992642760</v>
      </c>
      <c r="AJ54" s="66">
        <f>SUM(AJ48:AJ53)</f>
        <v>3958333273</v>
      </c>
      <c r="AK54" s="66">
        <f>SUM(AK48:AK53)</f>
        <v>1218288248</v>
      </c>
      <c r="AL54" s="66"/>
    </row>
    <row r="55" spans="1:38" s="13" customFormat="1" ht="12.75">
      <c r="A55" s="29" t="s">
        <v>96</v>
      </c>
      <c r="B55" s="63" t="s">
        <v>179</v>
      </c>
      <c r="C55" s="39" t="s">
        <v>180</v>
      </c>
      <c r="D55" s="80">
        <v>217538747</v>
      </c>
      <c r="E55" s="81">
        <v>143792500</v>
      </c>
      <c r="F55" s="82">
        <f t="shared" si="17"/>
        <v>361331247</v>
      </c>
      <c r="G55" s="80">
        <v>217538747</v>
      </c>
      <c r="H55" s="81">
        <v>143792500</v>
      </c>
      <c r="I55" s="82">
        <f t="shared" si="18"/>
        <v>361331247</v>
      </c>
      <c r="J55" s="80">
        <v>43083537</v>
      </c>
      <c r="K55" s="94">
        <v>22183061</v>
      </c>
      <c r="L55" s="81">
        <f t="shared" si="19"/>
        <v>65266598</v>
      </c>
      <c r="M55" s="40">
        <f t="shared" si="20"/>
        <v>0.18062815918048736</v>
      </c>
      <c r="N55" s="108">
        <v>52430292</v>
      </c>
      <c r="O55" s="109">
        <v>19897783</v>
      </c>
      <c r="P55" s="110">
        <f t="shared" si="21"/>
        <v>72328075</v>
      </c>
      <c r="Q55" s="40">
        <f t="shared" si="22"/>
        <v>0.20017110504699862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95513829</v>
      </c>
      <c r="AA55" s="81">
        <f t="shared" si="28"/>
        <v>42080844</v>
      </c>
      <c r="AB55" s="81">
        <f t="shared" si="29"/>
        <v>137594673</v>
      </c>
      <c r="AC55" s="40">
        <f t="shared" si="30"/>
        <v>0.380799264227486</v>
      </c>
      <c r="AD55" s="80">
        <v>45251789</v>
      </c>
      <c r="AE55" s="81">
        <v>11158675</v>
      </c>
      <c r="AF55" s="81">
        <f t="shared" si="31"/>
        <v>56410464</v>
      </c>
      <c r="AG55" s="40">
        <f t="shared" si="32"/>
        <v>0.28063371466031584</v>
      </c>
      <c r="AH55" s="40">
        <f t="shared" si="33"/>
        <v>0.2821747929603984</v>
      </c>
      <c r="AI55" s="12">
        <v>376590625</v>
      </c>
      <c r="AJ55" s="12">
        <v>368243960</v>
      </c>
      <c r="AK55" s="12">
        <v>105684026</v>
      </c>
      <c r="AL55" s="12"/>
    </row>
    <row r="56" spans="1:38" s="13" customFormat="1" ht="12.75">
      <c r="A56" s="29" t="s">
        <v>96</v>
      </c>
      <c r="B56" s="63" t="s">
        <v>181</v>
      </c>
      <c r="C56" s="39" t="s">
        <v>182</v>
      </c>
      <c r="D56" s="80">
        <v>168377095</v>
      </c>
      <c r="E56" s="81">
        <v>143531000</v>
      </c>
      <c r="F56" s="82">
        <f t="shared" si="17"/>
        <v>311908095</v>
      </c>
      <c r="G56" s="80">
        <v>168377095</v>
      </c>
      <c r="H56" s="81">
        <v>143531000</v>
      </c>
      <c r="I56" s="83">
        <f t="shared" si="18"/>
        <v>311908095</v>
      </c>
      <c r="J56" s="80">
        <v>24056830</v>
      </c>
      <c r="K56" s="81">
        <v>27144396</v>
      </c>
      <c r="L56" s="81">
        <f t="shared" si="19"/>
        <v>51201226</v>
      </c>
      <c r="M56" s="40">
        <f t="shared" si="20"/>
        <v>0.1641548482414347</v>
      </c>
      <c r="N56" s="108">
        <v>34677390</v>
      </c>
      <c r="O56" s="109">
        <v>25987827</v>
      </c>
      <c r="P56" s="110">
        <f t="shared" si="21"/>
        <v>60665217</v>
      </c>
      <c r="Q56" s="40">
        <f t="shared" si="22"/>
        <v>0.1944970905612437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58734220</v>
      </c>
      <c r="AA56" s="81">
        <f t="shared" si="28"/>
        <v>53132223</v>
      </c>
      <c r="AB56" s="81">
        <f t="shared" si="29"/>
        <v>111866443</v>
      </c>
      <c r="AC56" s="40">
        <f t="shared" si="30"/>
        <v>0.35865193880267837</v>
      </c>
      <c r="AD56" s="80">
        <v>21603438</v>
      </c>
      <c r="AE56" s="81">
        <v>0</v>
      </c>
      <c r="AF56" s="81">
        <f t="shared" si="31"/>
        <v>21603438</v>
      </c>
      <c r="AG56" s="40">
        <f t="shared" si="32"/>
        <v>0.15756925776704964</v>
      </c>
      <c r="AH56" s="40">
        <f t="shared" si="33"/>
        <v>1.8081279007535747</v>
      </c>
      <c r="AI56" s="12">
        <v>262265061</v>
      </c>
      <c r="AJ56" s="12">
        <v>262265061</v>
      </c>
      <c r="AK56" s="12">
        <v>41324911</v>
      </c>
      <c r="AL56" s="12"/>
    </row>
    <row r="57" spans="1:38" s="13" customFormat="1" ht="12.75">
      <c r="A57" s="29" t="s">
        <v>96</v>
      </c>
      <c r="B57" s="63" t="s">
        <v>183</v>
      </c>
      <c r="C57" s="39" t="s">
        <v>184</v>
      </c>
      <c r="D57" s="80">
        <v>175841282</v>
      </c>
      <c r="E57" s="81">
        <v>1897200</v>
      </c>
      <c r="F57" s="82">
        <f t="shared" si="17"/>
        <v>177738482</v>
      </c>
      <c r="G57" s="80">
        <v>175841282</v>
      </c>
      <c r="H57" s="81">
        <v>1897200</v>
      </c>
      <c r="I57" s="83">
        <f t="shared" si="18"/>
        <v>177738482</v>
      </c>
      <c r="J57" s="80">
        <v>40430387</v>
      </c>
      <c r="K57" s="81">
        <v>25181607</v>
      </c>
      <c r="L57" s="81">
        <f t="shared" si="19"/>
        <v>65611994</v>
      </c>
      <c r="M57" s="40">
        <f t="shared" si="20"/>
        <v>0.3691490624973381</v>
      </c>
      <c r="N57" s="108">
        <v>43772891</v>
      </c>
      <c r="O57" s="109">
        <v>11755165</v>
      </c>
      <c r="P57" s="110">
        <f t="shared" si="21"/>
        <v>55528056</v>
      </c>
      <c r="Q57" s="40">
        <f t="shared" si="22"/>
        <v>0.3124143706819776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84203278</v>
      </c>
      <c r="AA57" s="81">
        <f t="shared" si="28"/>
        <v>36936772</v>
      </c>
      <c r="AB57" s="81">
        <f t="shared" si="29"/>
        <v>121140050</v>
      </c>
      <c r="AC57" s="40">
        <f t="shared" si="30"/>
        <v>0.6815634331793157</v>
      </c>
      <c r="AD57" s="80">
        <v>25346454</v>
      </c>
      <c r="AE57" s="81">
        <v>0</v>
      </c>
      <c r="AF57" s="81">
        <f t="shared" si="31"/>
        <v>25346454</v>
      </c>
      <c r="AG57" s="40">
        <f t="shared" si="32"/>
        <v>0.3413716911506445</v>
      </c>
      <c r="AH57" s="40">
        <f t="shared" si="33"/>
        <v>1.1907623054491174</v>
      </c>
      <c r="AI57" s="12">
        <v>190427867</v>
      </c>
      <c r="AJ57" s="12">
        <v>190427867</v>
      </c>
      <c r="AK57" s="12">
        <v>65006683</v>
      </c>
      <c r="AL57" s="12"/>
    </row>
    <row r="58" spans="1:38" s="13" customFormat="1" ht="12.75">
      <c r="A58" s="29" t="s">
        <v>96</v>
      </c>
      <c r="B58" s="63" t="s">
        <v>185</v>
      </c>
      <c r="C58" s="39" t="s">
        <v>186</v>
      </c>
      <c r="D58" s="80">
        <v>0</v>
      </c>
      <c r="E58" s="81">
        <v>58807450</v>
      </c>
      <c r="F58" s="82">
        <f t="shared" si="17"/>
        <v>58807450</v>
      </c>
      <c r="G58" s="80">
        <v>0</v>
      </c>
      <c r="H58" s="81">
        <v>58807450</v>
      </c>
      <c r="I58" s="82">
        <f t="shared" si="18"/>
        <v>58807450</v>
      </c>
      <c r="J58" s="80">
        <v>16478869</v>
      </c>
      <c r="K58" s="94">
        <v>25629902</v>
      </c>
      <c r="L58" s="81">
        <f t="shared" si="19"/>
        <v>42108771</v>
      </c>
      <c r="M58" s="40">
        <f t="shared" si="20"/>
        <v>0.716044837856428</v>
      </c>
      <c r="N58" s="108">
        <v>20497237</v>
      </c>
      <c r="O58" s="109">
        <v>5697099</v>
      </c>
      <c r="P58" s="110">
        <f t="shared" si="21"/>
        <v>26194336</v>
      </c>
      <c r="Q58" s="40">
        <f t="shared" si="22"/>
        <v>0.44542546905196534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36976106</v>
      </c>
      <c r="AA58" s="81">
        <f t="shared" si="28"/>
        <v>31327001</v>
      </c>
      <c r="AB58" s="81">
        <f t="shared" si="29"/>
        <v>68303107</v>
      </c>
      <c r="AC58" s="40">
        <f t="shared" si="30"/>
        <v>1.1614703069083934</v>
      </c>
      <c r="AD58" s="80">
        <v>18532727</v>
      </c>
      <c r="AE58" s="81">
        <v>1508750</v>
      </c>
      <c r="AF58" s="81">
        <f t="shared" si="31"/>
        <v>20041477</v>
      </c>
      <c r="AG58" s="40">
        <f t="shared" si="32"/>
        <v>0.3880105074428564</v>
      </c>
      <c r="AH58" s="40">
        <f t="shared" si="33"/>
        <v>0.3070062650572112</v>
      </c>
      <c r="AI58" s="12">
        <v>98749050</v>
      </c>
      <c r="AJ58" s="12">
        <v>98749050</v>
      </c>
      <c r="AK58" s="12">
        <v>38315669</v>
      </c>
      <c r="AL58" s="12"/>
    </row>
    <row r="59" spans="1:38" s="13" customFormat="1" ht="12.75">
      <c r="A59" s="29" t="s">
        <v>115</v>
      </c>
      <c r="B59" s="63" t="s">
        <v>187</v>
      </c>
      <c r="C59" s="39" t="s">
        <v>188</v>
      </c>
      <c r="D59" s="80">
        <v>407725754</v>
      </c>
      <c r="E59" s="81">
        <v>0</v>
      </c>
      <c r="F59" s="82">
        <f t="shared" si="17"/>
        <v>407725754</v>
      </c>
      <c r="G59" s="80">
        <v>415325704</v>
      </c>
      <c r="H59" s="81">
        <v>832945120</v>
      </c>
      <c r="I59" s="82">
        <f t="shared" si="18"/>
        <v>1248270824</v>
      </c>
      <c r="J59" s="80">
        <v>65561628</v>
      </c>
      <c r="K59" s="94">
        <v>84903781</v>
      </c>
      <c r="L59" s="81">
        <f t="shared" si="19"/>
        <v>150465409</v>
      </c>
      <c r="M59" s="40">
        <f t="shared" si="20"/>
        <v>0.3690358225445823</v>
      </c>
      <c r="N59" s="108">
        <v>82835075</v>
      </c>
      <c r="O59" s="109">
        <v>92625100</v>
      </c>
      <c r="P59" s="110">
        <f t="shared" si="21"/>
        <v>175460175</v>
      </c>
      <c r="Q59" s="40">
        <f t="shared" si="22"/>
        <v>0.43033870997513685</v>
      </c>
      <c r="R59" s="108">
        <v>0</v>
      </c>
      <c r="S59" s="110">
        <v>0</v>
      </c>
      <c r="T59" s="110">
        <f t="shared" si="23"/>
        <v>0</v>
      </c>
      <c r="U59" s="40">
        <f t="shared" si="24"/>
        <v>0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148396703</v>
      </c>
      <c r="AA59" s="81">
        <f t="shared" si="28"/>
        <v>177528881</v>
      </c>
      <c r="AB59" s="81">
        <f t="shared" si="29"/>
        <v>325925584</v>
      </c>
      <c r="AC59" s="40">
        <f t="shared" si="30"/>
        <v>0.7993745325197191</v>
      </c>
      <c r="AD59" s="80">
        <v>70929475</v>
      </c>
      <c r="AE59" s="81">
        <v>111370133</v>
      </c>
      <c r="AF59" s="81">
        <f t="shared" si="31"/>
        <v>182299608</v>
      </c>
      <c r="AG59" s="40">
        <f t="shared" si="32"/>
        <v>0.3563011840067123</v>
      </c>
      <c r="AH59" s="40">
        <f t="shared" si="33"/>
        <v>-0.0375175409044215</v>
      </c>
      <c r="AI59" s="12">
        <v>918768440</v>
      </c>
      <c r="AJ59" s="12">
        <v>918768440</v>
      </c>
      <c r="AK59" s="12">
        <v>327358283</v>
      </c>
      <c r="AL59" s="12"/>
    </row>
    <row r="60" spans="1:38" s="59" customFormat="1" ht="12.75">
      <c r="A60" s="64"/>
      <c r="B60" s="65" t="s">
        <v>189</v>
      </c>
      <c r="C60" s="32"/>
      <c r="D60" s="84">
        <f>SUM(D55:D59)</f>
        <v>969482878</v>
      </c>
      <c r="E60" s="85">
        <f>SUM(E55:E59)</f>
        <v>348028150</v>
      </c>
      <c r="F60" s="86">
        <f t="shared" si="17"/>
        <v>1317511028</v>
      </c>
      <c r="G60" s="84">
        <f>SUM(G55:G59)</f>
        <v>977082828</v>
      </c>
      <c r="H60" s="85">
        <f>SUM(H55:H59)</f>
        <v>1180973270</v>
      </c>
      <c r="I60" s="93">
        <f t="shared" si="18"/>
        <v>2158056098</v>
      </c>
      <c r="J60" s="84">
        <f>SUM(J55:J59)</f>
        <v>189611251</v>
      </c>
      <c r="K60" s="95">
        <f>SUM(K55:K59)</f>
        <v>185042747</v>
      </c>
      <c r="L60" s="85">
        <f t="shared" si="19"/>
        <v>374653998</v>
      </c>
      <c r="M60" s="44">
        <f t="shared" si="20"/>
        <v>0.28436498066261345</v>
      </c>
      <c r="N60" s="114">
        <f>SUM(N55:N59)</f>
        <v>234212885</v>
      </c>
      <c r="O60" s="115">
        <f>SUM(O55:O59)</f>
        <v>155962974</v>
      </c>
      <c r="P60" s="116">
        <f t="shared" si="21"/>
        <v>390175859</v>
      </c>
      <c r="Q60" s="44">
        <f t="shared" si="22"/>
        <v>0.29614618072100113</v>
      </c>
      <c r="R60" s="114">
        <f>SUM(R55:R59)</f>
        <v>0</v>
      </c>
      <c r="S60" s="116">
        <f>SUM(S55:S59)</f>
        <v>0</v>
      </c>
      <c r="T60" s="116">
        <f t="shared" si="23"/>
        <v>0</v>
      </c>
      <c r="U60" s="44">
        <f t="shared" si="24"/>
        <v>0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423824136</v>
      </c>
      <c r="AA60" s="85">
        <f t="shared" si="28"/>
        <v>341005721</v>
      </c>
      <c r="AB60" s="85">
        <f t="shared" si="29"/>
        <v>764829857</v>
      </c>
      <c r="AC60" s="44">
        <f t="shared" si="30"/>
        <v>0.5805111613836146</v>
      </c>
      <c r="AD60" s="84">
        <f>SUM(AD55:AD59)</f>
        <v>181663883</v>
      </c>
      <c r="AE60" s="85">
        <f>SUM(AE55:AE59)</f>
        <v>124037558</v>
      </c>
      <c r="AF60" s="85">
        <f t="shared" si="31"/>
        <v>305701441</v>
      </c>
      <c r="AG60" s="44">
        <f t="shared" si="32"/>
        <v>0.3128055261770826</v>
      </c>
      <c r="AH60" s="44">
        <f t="shared" si="33"/>
        <v>0.2763297998323795</v>
      </c>
      <c r="AI60" s="66">
        <f>SUM(AI55:AI59)</f>
        <v>1846801043</v>
      </c>
      <c r="AJ60" s="66">
        <f>SUM(AJ55:AJ59)</f>
        <v>1838454378</v>
      </c>
      <c r="AK60" s="66">
        <f>SUM(AK55:AK59)</f>
        <v>577689572</v>
      </c>
      <c r="AL60" s="66"/>
    </row>
    <row r="61" spans="1:38" s="59" customFormat="1" ht="12.75">
      <c r="A61" s="64"/>
      <c r="B61" s="65" t="s">
        <v>190</v>
      </c>
      <c r="C61" s="32"/>
      <c r="D61" s="84">
        <f>SUM(D9:D10,D12:D21,D23:D30,D32:D40,D42:D46,D48:D53,D55:D59)</f>
        <v>22668003783</v>
      </c>
      <c r="E61" s="85">
        <f>SUM(E9:E10,E12:E21,E23:E30,E32:E40,E42:E46,E48:E53,E55:E59)</f>
        <v>5701779659</v>
      </c>
      <c r="F61" s="86">
        <f t="shared" si="17"/>
        <v>28369783442</v>
      </c>
      <c r="G61" s="84">
        <f>SUM(G9:G10,G12:G21,G23:G30,G32:G40,G42:G46,G48:G53,G55:G59)</f>
        <v>22614397098</v>
      </c>
      <c r="H61" s="85">
        <f>SUM(H9:H10,H12:H21,H23:H30,H32:H40,H42:H46,H48:H53,H55:H59)</f>
        <v>6654565739</v>
      </c>
      <c r="I61" s="93">
        <f t="shared" si="18"/>
        <v>29268962837</v>
      </c>
      <c r="J61" s="84">
        <f>SUM(J9:J10,J12:J21,J23:J30,J32:J40,J42:J46,J48:J53,J55:J59)</f>
        <v>4666591937</v>
      </c>
      <c r="K61" s="95">
        <f>SUM(K9:K10,K12:K21,K23:K30,K32:K40,K42:K46,K48:K53,K55:K59)</f>
        <v>764038201</v>
      </c>
      <c r="L61" s="85">
        <f t="shared" si="19"/>
        <v>5430630138</v>
      </c>
      <c r="M61" s="44">
        <f t="shared" si="20"/>
        <v>0.1914230381455867</v>
      </c>
      <c r="N61" s="114">
        <f>SUM(N9:N10,N12:N21,N23:N30,N32:N40,N42:N46,N48:N53,N55:N59)</f>
        <v>5036941478</v>
      </c>
      <c r="O61" s="115">
        <f>SUM(O9:O10,O12:O21,O23:O30,O32:O40,O42:O46,O48:O53,O55:O59)</f>
        <v>1365487929</v>
      </c>
      <c r="P61" s="116">
        <f t="shared" si="21"/>
        <v>6402429407</v>
      </c>
      <c r="Q61" s="44">
        <f t="shared" si="22"/>
        <v>0.22567776804110298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3"/>
        <v>0</v>
      </c>
      <c r="U61" s="44">
        <f t="shared" si="24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9703533415</v>
      </c>
      <c r="AA61" s="85">
        <f t="shared" si="28"/>
        <v>2129526130</v>
      </c>
      <c r="AB61" s="85">
        <f t="shared" si="29"/>
        <v>11833059545</v>
      </c>
      <c r="AC61" s="44">
        <f t="shared" si="30"/>
        <v>0.41710080618668965</v>
      </c>
      <c r="AD61" s="84">
        <f>SUM(AD9:AD10,AD12:AD21,AD23:AD30,AD32:AD40,AD42:AD46,AD48:AD53,AD55:AD59)</f>
        <v>4483116727</v>
      </c>
      <c r="AE61" s="85">
        <f>SUM(AE9:AE10,AE12:AE21,AE23:AE30,AE32:AE40,AE42:AE46,AE48:AE53,AE55:AE59)</f>
        <v>1114599435</v>
      </c>
      <c r="AF61" s="85">
        <f t="shared" si="31"/>
        <v>5597716162</v>
      </c>
      <c r="AG61" s="44">
        <f t="shared" si="32"/>
        <v>0.39718935069272354</v>
      </c>
      <c r="AH61" s="44">
        <f t="shared" si="33"/>
        <v>0.14375742208273823</v>
      </c>
      <c r="AI61" s="66">
        <f>SUM(AI9:AI10,AI12:AI21,AI23:AI30,AI32:AI40,AI42:AI46,AI48:AI53,AI55:AI59)</f>
        <v>26551063488</v>
      </c>
      <c r="AJ61" s="66">
        <f>SUM(AJ9:AJ10,AJ12:AJ21,AJ23:AJ30,AJ32:AJ40,AJ42:AJ46,AJ48:AJ53,AJ55:AJ59)</f>
        <v>29208889678</v>
      </c>
      <c r="AK61" s="66">
        <f>SUM(AK9:AK10,AK12:AK21,AK23:AK30,AK32:AK40,AK42:AK46,AK48:AK53,AK55:AK59)</f>
        <v>10545799667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49</v>
      </c>
      <c r="C9" s="39" t="s">
        <v>50</v>
      </c>
      <c r="D9" s="80">
        <v>5368472823</v>
      </c>
      <c r="E9" s="81">
        <v>865988708</v>
      </c>
      <c r="F9" s="82">
        <f>$D9+$E9</f>
        <v>6234461531</v>
      </c>
      <c r="G9" s="80">
        <v>5368472823</v>
      </c>
      <c r="H9" s="81">
        <v>865988708</v>
      </c>
      <c r="I9" s="83">
        <f>$G9+$H9</f>
        <v>6234461531</v>
      </c>
      <c r="J9" s="80">
        <v>1229789279</v>
      </c>
      <c r="K9" s="81">
        <v>103122459</v>
      </c>
      <c r="L9" s="81">
        <f>$J9+$K9</f>
        <v>1332911738</v>
      </c>
      <c r="M9" s="40">
        <f>IF($F9=0,0,$L9/$F9)</f>
        <v>0.2137974115923693</v>
      </c>
      <c r="N9" s="108">
        <v>1214122131</v>
      </c>
      <c r="O9" s="109">
        <v>186989720</v>
      </c>
      <c r="P9" s="110">
        <f>$N9+$O9</f>
        <v>1401111851</v>
      </c>
      <c r="Q9" s="40">
        <f>IF($F9=0,0,$P9/$F9)</f>
        <v>0.22473662625603905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2443911410</v>
      </c>
      <c r="AA9" s="81">
        <f>$K9+$O9</f>
        <v>290112179</v>
      </c>
      <c r="AB9" s="81">
        <f>$Z9+$AA9</f>
        <v>2734023589</v>
      </c>
      <c r="AC9" s="40">
        <f>IF($F9=0,0,$AB9/$F9)</f>
        <v>0.4385340378484084</v>
      </c>
      <c r="AD9" s="80">
        <v>811992414</v>
      </c>
      <c r="AE9" s="81">
        <v>154865526</v>
      </c>
      <c r="AF9" s="81">
        <f>$AD9+$AE9</f>
        <v>966857940</v>
      </c>
      <c r="AG9" s="40">
        <f>IF($AI9=0,0,$AK9/$AI9)</f>
        <v>0.38180152472983186</v>
      </c>
      <c r="AH9" s="40">
        <f>IF($AF9=0,0,(($P9/$AF9)-1))</f>
        <v>0.44913931306185484</v>
      </c>
      <c r="AI9" s="12">
        <v>4929981983</v>
      </c>
      <c r="AJ9" s="12">
        <v>5775690610</v>
      </c>
      <c r="AK9" s="12">
        <v>1882274638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5368472823</v>
      </c>
      <c r="E10" s="85">
        <f>E9</f>
        <v>865988708</v>
      </c>
      <c r="F10" s="93">
        <f aca="true" t="shared" si="0" ref="F10:F38">$D10+$E10</f>
        <v>6234461531</v>
      </c>
      <c r="G10" s="84">
        <f>G9</f>
        <v>5368472823</v>
      </c>
      <c r="H10" s="85">
        <f>H9</f>
        <v>865988708</v>
      </c>
      <c r="I10" s="86">
        <f aca="true" t="shared" si="1" ref="I10:I38">$G10+$H10</f>
        <v>6234461531</v>
      </c>
      <c r="J10" s="84">
        <f>J9</f>
        <v>1229789279</v>
      </c>
      <c r="K10" s="85">
        <f>K9</f>
        <v>103122459</v>
      </c>
      <c r="L10" s="85">
        <f aca="true" t="shared" si="2" ref="L10:L38">$J10+$K10</f>
        <v>1332911738</v>
      </c>
      <c r="M10" s="44">
        <f aca="true" t="shared" si="3" ref="M10:M38">IF($F10=0,0,$L10/$F10)</f>
        <v>0.2137974115923693</v>
      </c>
      <c r="N10" s="114">
        <f>N9</f>
        <v>1214122131</v>
      </c>
      <c r="O10" s="115">
        <f>O9</f>
        <v>186989720</v>
      </c>
      <c r="P10" s="116">
        <f aca="true" t="shared" si="4" ref="P10:P38">$N10+$O10</f>
        <v>1401111851</v>
      </c>
      <c r="Q10" s="44">
        <f aca="true" t="shared" si="5" ref="Q10:Q38">IF($F10=0,0,$P10/$F10)</f>
        <v>0.22473662625603905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4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</f>
        <v>2443911410</v>
      </c>
      <c r="AA10" s="85">
        <f aca="true" t="shared" si="11" ref="AA10:AA38">$K10+$O10</f>
        <v>290112179</v>
      </c>
      <c r="AB10" s="85">
        <f aca="true" t="shared" si="12" ref="AB10:AB38">$Z10+$AA10</f>
        <v>2734023589</v>
      </c>
      <c r="AC10" s="44">
        <f aca="true" t="shared" si="13" ref="AC10:AC38">IF($F10=0,0,$AB10/$F10)</f>
        <v>0.4385340378484084</v>
      </c>
      <c r="AD10" s="84">
        <f>AD9</f>
        <v>811992414</v>
      </c>
      <c r="AE10" s="85">
        <f>AE9</f>
        <v>154865526</v>
      </c>
      <c r="AF10" s="85">
        <f aca="true" t="shared" si="14" ref="AF10:AF38">$AD10+$AE10</f>
        <v>966857940</v>
      </c>
      <c r="AG10" s="44">
        <f aca="true" t="shared" si="15" ref="AG10:AG38">IF($AI10=0,0,$AK10/$AI10)</f>
        <v>0.38180152472983186</v>
      </c>
      <c r="AH10" s="44">
        <f aca="true" t="shared" si="16" ref="AH10:AH38">IF($AF10=0,0,(($P10/$AF10)-1))</f>
        <v>0.44913931306185484</v>
      </c>
      <c r="AI10" s="66">
        <f>AI9</f>
        <v>4929981983</v>
      </c>
      <c r="AJ10" s="66">
        <f>AJ9</f>
        <v>5775690610</v>
      </c>
      <c r="AK10" s="66">
        <f>AK9</f>
        <v>1882274638</v>
      </c>
      <c r="AL10" s="66"/>
    </row>
    <row r="11" spans="1:38" s="13" customFormat="1" ht="12.75">
      <c r="A11" s="29" t="s">
        <v>96</v>
      </c>
      <c r="B11" s="63" t="s">
        <v>191</v>
      </c>
      <c r="C11" s="39" t="s">
        <v>192</v>
      </c>
      <c r="D11" s="80">
        <v>112200000</v>
      </c>
      <c r="E11" s="81">
        <v>44812314</v>
      </c>
      <c r="F11" s="82">
        <f t="shared" si="0"/>
        <v>157012314</v>
      </c>
      <c r="G11" s="80">
        <v>112200000</v>
      </c>
      <c r="H11" s="81">
        <v>44812314</v>
      </c>
      <c r="I11" s="83">
        <f t="shared" si="1"/>
        <v>157012314</v>
      </c>
      <c r="J11" s="80">
        <v>17465072</v>
      </c>
      <c r="K11" s="81">
        <v>5990962</v>
      </c>
      <c r="L11" s="81">
        <f t="shared" si="2"/>
        <v>23456034</v>
      </c>
      <c r="M11" s="40">
        <f t="shared" si="3"/>
        <v>0.1493897733396885</v>
      </c>
      <c r="N11" s="108">
        <v>20691810</v>
      </c>
      <c r="O11" s="109">
        <v>6955580</v>
      </c>
      <c r="P11" s="110">
        <f t="shared" si="4"/>
        <v>27647390</v>
      </c>
      <c r="Q11" s="40">
        <f t="shared" si="5"/>
        <v>0.17608421464319035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38156882</v>
      </c>
      <c r="AA11" s="81">
        <f t="shared" si="11"/>
        <v>12946542</v>
      </c>
      <c r="AB11" s="81">
        <f t="shared" si="12"/>
        <v>51103424</v>
      </c>
      <c r="AC11" s="40">
        <f t="shared" si="13"/>
        <v>0.32547398798287885</v>
      </c>
      <c r="AD11" s="80">
        <v>17355002</v>
      </c>
      <c r="AE11" s="81">
        <v>4861089</v>
      </c>
      <c r="AF11" s="81">
        <f t="shared" si="14"/>
        <v>22216091</v>
      </c>
      <c r="AG11" s="40">
        <f t="shared" si="15"/>
        <v>0.3627182500122376</v>
      </c>
      <c r="AH11" s="40">
        <f t="shared" si="16"/>
        <v>0.24447590712515543</v>
      </c>
      <c r="AI11" s="12">
        <v>125637450</v>
      </c>
      <c r="AJ11" s="12">
        <v>127121600</v>
      </c>
      <c r="AK11" s="12">
        <v>45570996</v>
      </c>
      <c r="AL11" s="12"/>
    </row>
    <row r="12" spans="1:38" s="13" customFormat="1" ht="12.75">
      <c r="A12" s="29" t="s">
        <v>96</v>
      </c>
      <c r="B12" s="63" t="s">
        <v>193</v>
      </c>
      <c r="C12" s="39" t="s">
        <v>194</v>
      </c>
      <c r="D12" s="80">
        <v>250339464</v>
      </c>
      <c r="E12" s="81">
        <v>51271000</v>
      </c>
      <c r="F12" s="82">
        <f t="shared" si="0"/>
        <v>301610464</v>
      </c>
      <c r="G12" s="80">
        <v>250339464</v>
      </c>
      <c r="H12" s="81">
        <v>51271000</v>
      </c>
      <c r="I12" s="83">
        <f t="shared" si="1"/>
        <v>301610464</v>
      </c>
      <c r="J12" s="80">
        <v>61640668</v>
      </c>
      <c r="K12" s="81">
        <v>14933568</v>
      </c>
      <c r="L12" s="81">
        <f t="shared" si="2"/>
        <v>76574236</v>
      </c>
      <c r="M12" s="40">
        <f t="shared" si="3"/>
        <v>0.2538845469234118</v>
      </c>
      <c r="N12" s="108">
        <v>56861430</v>
      </c>
      <c r="O12" s="109">
        <v>9558616</v>
      </c>
      <c r="P12" s="110">
        <f t="shared" si="4"/>
        <v>66420046</v>
      </c>
      <c r="Q12" s="40">
        <f t="shared" si="5"/>
        <v>0.22021797625695108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118502098</v>
      </c>
      <c r="AA12" s="81">
        <f t="shared" si="11"/>
        <v>24492184</v>
      </c>
      <c r="AB12" s="81">
        <f t="shared" si="12"/>
        <v>142994282</v>
      </c>
      <c r="AC12" s="40">
        <f t="shared" si="13"/>
        <v>0.4741025231803629</v>
      </c>
      <c r="AD12" s="80">
        <v>69873405</v>
      </c>
      <c r="AE12" s="81">
        <v>3995782</v>
      </c>
      <c r="AF12" s="81">
        <f t="shared" si="14"/>
        <v>73869187</v>
      </c>
      <c r="AG12" s="40">
        <f t="shared" si="15"/>
        <v>0.6546365107141418</v>
      </c>
      <c r="AH12" s="40">
        <f t="shared" si="16"/>
        <v>-0.10084233091667838</v>
      </c>
      <c r="AI12" s="12">
        <v>253684575</v>
      </c>
      <c r="AJ12" s="12">
        <v>253684575</v>
      </c>
      <c r="AK12" s="12">
        <v>166071185</v>
      </c>
      <c r="AL12" s="12"/>
    </row>
    <row r="13" spans="1:38" s="13" customFormat="1" ht="12.75">
      <c r="A13" s="29" t="s">
        <v>96</v>
      </c>
      <c r="B13" s="63" t="s">
        <v>195</v>
      </c>
      <c r="C13" s="39" t="s">
        <v>196</v>
      </c>
      <c r="D13" s="80">
        <v>133391000</v>
      </c>
      <c r="E13" s="81">
        <v>50819640</v>
      </c>
      <c r="F13" s="82">
        <f t="shared" si="0"/>
        <v>184210640</v>
      </c>
      <c r="G13" s="80">
        <v>133391000</v>
      </c>
      <c r="H13" s="81">
        <v>50819640</v>
      </c>
      <c r="I13" s="83">
        <f t="shared" si="1"/>
        <v>184210640</v>
      </c>
      <c r="J13" s="80">
        <v>18321754</v>
      </c>
      <c r="K13" s="81">
        <v>6749752</v>
      </c>
      <c r="L13" s="81">
        <f t="shared" si="2"/>
        <v>25071506</v>
      </c>
      <c r="M13" s="40">
        <f t="shared" si="3"/>
        <v>0.13610237714824724</v>
      </c>
      <c r="N13" s="108">
        <v>23990047</v>
      </c>
      <c r="O13" s="109">
        <v>9535872</v>
      </c>
      <c r="P13" s="110">
        <f t="shared" si="4"/>
        <v>33525919</v>
      </c>
      <c r="Q13" s="40">
        <f t="shared" si="5"/>
        <v>0.18199773368139865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42311801</v>
      </c>
      <c r="AA13" s="81">
        <f t="shared" si="11"/>
        <v>16285624</v>
      </c>
      <c r="AB13" s="81">
        <f t="shared" si="12"/>
        <v>58597425</v>
      </c>
      <c r="AC13" s="40">
        <f t="shared" si="13"/>
        <v>0.3181001108296459</v>
      </c>
      <c r="AD13" s="80">
        <v>23188595</v>
      </c>
      <c r="AE13" s="81">
        <v>11018603</v>
      </c>
      <c r="AF13" s="81">
        <f t="shared" si="14"/>
        <v>34207198</v>
      </c>
      <c r="AG13" s="40">
        <f t="shared" si="15"/>
        <v>0.37289414068423</v>
      </c>
      <c r="AH13" s="40">
        <f t="shared" si="16"/>
        <v>-0.01991624686710669</v>
      </c>
      <c r="AI13" s="12">
        <v>157674588</v>
      </c>
      <c r="AJ13" s="12">
        <v>157674588</v>
      </c>
      <c r="AK13" s="12">
        <v>58795930</v>
      </c>
      <c r="AL13" s="12"/>
    </row>
    <row r="14" spans="1:38" s="13" customFormat="1" ht="12.75">
      <c r="A14" s="29" t="s">
        <v>96</v>
      </c>
      <c r="B14" s="63" t="s">
        <v>197</v>
      </c>
      <c r="C14" s="39" t="s">
        <v>198</v>
      </c>
      <c r="D14" s="80">
        <v>86353344</v>
      </c>
      <c r="E14" s="81">
        <v>29337800</v>
      </c>
      <c r="F14" s="82">
        <f t="shared" si="0"/>
        <v>115691144</v>
      </c>
      <c r="G14" s="80">
        <v>86353344</v>
      </c>
      <c r="H14" s="81">
        <v>29337800</v>
      </c>
      <c r="I14" s="83">
        <f t="shared" si="1"/>
        <v>115691144</v>
      </c>
      <c r="J14" s="80">
        <v>11705287</v>
      </c>
      <c r="K14" s="81">
        <v>0</v>
      </c>
      <c r="L14" s="81">
        <f t="shared" si="2"/>
        <v>11705287</v>
      </c>
      <c r="M14" s="40">
        <f t="shared" si="3"/>
        <v>0.10117703564241702</v>
      </c>
      <c r="N14" s="108">
        <v>36500021</v>
      </c>
      <c r="O14" s="109">
        <v>0</v>
      </c>
      <c r="P14" s="110">
        <f t="shared" si="4"/>
        <v>36500021</v>
      </c>
      <c r="Q14" s="40">
        <f t="shared" si="5"/>
        <v>0.3154953762061511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48205308</v>
      </c>
      <c r="AA14" s="81">
        <f t="shared" si="11"/>
        <v>0</v>
      </c>
      <c r="AB14" s="81">
        <f t="shared" si="12"/>
        <v>48205308</v>
      </c>
      <c r="AC14" s="40">
        <f t="shared" si="13"/>
        <v>0.4166724118485681</v>
      </c>
      <c r="AD14" s="80">
        <v>9873671</v>
      </c>
      <c r="AE14" s="81">
        <v>60500</v>
      </c>
      <c r="AF14" s="81">
        <f t="shared" si="14"/>
        <v>9934171</v>
      </c>
      <c r="AG14" s="40">
        <f t="shared" si="15"/>
        <v>0.15253482778139443</v>
      </c>
      <c r="AH14" s="40">
        <f t="shared" si="16"/>
        <v>2.674188918229815</v>
      </c>
      <c r="AI14" s="12">
        <v>98616029</v>
      </c>
      <c r="AJ14" s="12">
        <v>98616029</v>
      </c>
      <c r="AK14" s="12">
        <v>15042379</v>
      </c>
      <c r="AL14" s="12"/>
    </row>
    <row r="15" spans="1:38" s="13" customFormat="1" ht="12.75">
      <c r="A15" s="29" t="s">
        <v>115</v>
      </c>
      <c r="B15" s="63" t="s">
        <v>199</v>
      </c>
      <c r="C15" s="39" t="s">
        <v>200</v>
      </c>
      <c r="D15" s="80">
        <v>62855874</v>
      </c>
      <c r="E15" s="81">
        <v>4346000</v>
      </c>
      <c r="F15" s="82">
        <f t="shared" si="0"/>
        <v>67201874</v>
      </c>
      <c r="G15" s="80">
        <v>62855874</v>
      </c>
      <c r="H15" s="81">
        <v>4346000</v>
      </c>
      <c r="I15" s="83">
        <f t="shared" si="1"/>
        <v>67201874</v>
      </c>
      <c r="J15" s="80">
        <v>15043663</v>
      </c>
      <c r="K15" s="81">
        <v>39260</v>
      </c>
      <c r="L15" s="81">
        <f t="shared" si="2"/>
        <v>15082923</v>
      </c>
      <c r="M15" s="40">
        <f t="shared" si="3"/>
        <v>0.22444199993589464</v>
      </c>
      <c r="N15" s="108">
        <v>16283010</v>
      </c>
      <c r="O15" s="109">
        <v>33132</v>
      </c>
      <c r="P15" s="110">
        <f t="shared" si="4"/>
        <v>16316142</v>
      </c>
      <c r="Q15" s="40">
        <f t="shared" si="5"/>
        <v>0.24279296139866577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31326673</v>
      </c>
      <c r="AA15" s="81">
        <f t="shared" si="11"/>
        <v>72392</v>
      </c>
      <c r="AB15" s="81">
        <f t="shared" si="12"/>
        <v>31399065</v>
      </c>
      <c r="AC15" s="40">
        <f t="shared" si="13"/>
        <v>0.4672349613345604</v>
      </c>
      <c r="AD15" s="80">
        <v>20531304</v>
      </c>
      <c r="AE15" s="81">
        <v>430262</v>
      </c>
      <c r="AF15" s="81">
        <f t="shared" si="14"/>
        <v>20961566</v>
      </c>
      <c r="AG15" s="40">
        <f t="shared" si="15"/>
        <v>0.6159289673319918</v>
      </c>
      <c r="AH15" s="40">
        <f t="shared" si="16"/>
        <v>-0.2216162666472533</v>
      </c>
      <c r="AI15" s="12">
        <v>64829664</v>
      </c>
      <c r="AJ15" s="12">
        <v>71268704</v>
      </c>
      <c r="AK15" s="12">
        <v>39930468</v>
      </c>
      <c r="AL15" s="12"/>
    </row>
    <row r="16" spans="1:38" s="59" customFormat="1" ht="12.75">
      <c r="A16" s="64"/>
      <c r="B16" s="65" t="s">
        <v>201</v>
      </c>
      <c r="C16" s="32"/>
      <c r="D16" s="84">
        <f>SUM(D11:D15)</f>
        <v>645139682</v>
      </c>
      <c r="E16" s="85">
        <f>SUM(E11:E15)</f>
        <v>180586754</v>
      </c>
      <c r="F16" s="93">
        <f t="shared" si="0"/>
        <v>825726436</v>
      </c>
      <c r="G16" s="84">
        <f>SUM(G11:G15)</f>
        <v>645139682</v>
      </c>
      <c r="H16" s="85">
        <f>SUM(H11:H15)</f>
        <v>180586754</v>
      </c>
      <c r="I16" s="86">
        <f t="shared" si="1"/>
        <v>825726436</v>
      </c>
      <c r="J16" s="84">
        <f>SUM(J11:J15)</f>
        <v>124176444</v>
      </c>
      <c r="K16" s="85">
        <f>SUM(K11:K15)</f>
        <v>27713542</v>
      </c>
      <c r="L16" s="85">
        <f t="shared" si="2"/>
        <v>151889986</v>
      </c>
      <c r="M16" s="44">
        <f t="shared" si="3"/>
        <v>0.1839471032752547</v>
      </c>
      <c r="N16" s="114">
        <f>SUM(N11:N15)</f>
        <v>154326318</v>
      </c>
      <c r="O16" s="115">
        <f>SUM(O11:O15)</f>
        <v>26083200</v>
      </c>
      <c r="P16" s="116">
        <f t="shared" si="4"/>
        <v>180409518</v>
      </c>
      <c r="Q16" s="44">
        <f t="shared" si="5"/>
        <v>0.2184858206477478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4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278502762</v>
      </c>
      <c r="AA16" s="85">
        <f t="shared" si="11"/>
        <v>53796742</v>
      </c>
      <c r="AB16" s="85">
        <f t="shared" si="12"/>
        <v>332299504</v>
      </c>
      <c r="AC16" s="44">
        <f t="shared" si="13"/>
        <v>0.4024329239230025</v>
      </c>
      <c r="AD16" s="84">
        <f>SUM(AD11:AD15)</f>
        <v>140821977</v>
      </c>
      <c r="AE16" s="85">
        <f>SUM(AE11:AE15)</f>
        <v>20366236</v>
      </c>
      <c r="AF16" s="85">
        <f t="shared" si="14"/>
        <v>161188213</v>
      </c>
      <c r="AG16" s="44">
        <f t="shared" si="15"/>
        <v>0.464579245446091</v>
      </c>
      <c r="AH16" s="44">
        <f t="shared" si="16"/>
        <v>0.1192475841890499</v>
      </c>
      <c r="AI16" s="66">
        <f>SUM(AI11:AI15)</f>
        <v>700442306</v>
      </c>
      <c r="AJ16" s="66">
        <f>SUM(AJ11:AJ15)</f>
        <v>708365496</v>
      </c>
      <c r="AK16" s="66">
        <f>SUM(AK11:AK15)</f>
        <v>325410958</v>
      </c>
      <c r="AL16" s="66"/>
    </row>
    <row r="17" spans="1:38" s="13" customFormat="1" ht="12.75">
      <c r="A17" s="29" t="s">
        <v>96</v>
      </c>
      <c r="B17" s="63" t="s">
        <v>202</v>
      </c>
      <c r="C17" s="39" t="s">
        <v>203</v>
      </c>
      <c r="D17" s="80">
        <v>183122845</v>
      </c>
      <c r="E17" s="81">
        <v>61046052</v>
      </c>
      <c r="F17" s="82">
        <f t="shared" si="0"/>
        <v>244168897</v>
      </c>
      <c r="G17" s="80">
        <v>183122845</v>
      </c>
      <c r="H17" s="81">
        <v>61046052</v>
      </c>
      <c r="I17" s="83">
        <f t="shared" si="1"/>
        <v>244168897</v>
      </c>
      <c r="J17" s="80">
        <v>19089931</v>
      </c>
      <c r="K17" s="81">
        <v>3011701</v>
      </c>
      <c r="L17" s="81">
        <f t="shared" si="2"/>
        <v>22101632</v>
      </c>
      <c r="M17" s="40">
        <f t="shared" si="3"/>
        <v>0.09051780251929467</v>
      </c>
      <c r="N17" s="108">
        <v>74519956</v>
      </c>
      <c r="O17" s="109">
        <v>5910906</v>
      </c>
      <c r="P17" s="110">
        <f t="shared" si="4"/>
        <v>80430862</v>
      </c>
      <c r="Q17" s="40">
        <f t="shared" si="5"/>
        <v>0.3294066647645134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93609887</v>
      </c>
      <c r="AA17" s="81">
        <f t="shared" si="11"/>
        <v>8922607</v>
      </c>
      <c r="AB17" s="81">
        <f t="shared" si="12"/>
        <v>102532494</v>
      </c>
      <c r="AC17" s="40">
        <f t="shared" si="13"/>
        <v>0.41992446728380806</v>
      </c>
      <c r="AD17" s="80">
        <v>22406897</v>
      </c>
      <c r="AE17" s="81">
        <v>5243371</v>
      </c>
      <c r="AF17" s="81">
        <f t="shared" si="14"/>
        <v>27650268</v>
      </c>
      <c r="AG17" s="40">
        <f t="shared" si="15"/>
        <v>0.2690483262078723</v>
      </c>
      <c r="AH17" s="40">
        <f t="shared" si="16"/>
        <v>1.9088637404888806</v>
      </c>
      <c r="AI17" s="12">
        <v>206435999</v>
      </c>
      <c r="AJ17" s="12">
        <v>204937000</v>
      </c>
      <c r="AK17" s="12">
        <v>55541260</v>
      </c>
      <c r="AL17" s="12"/>
    </row>
    <row r="18" spans="1:38" s="13" customFormat="1" ht="12.75">
      <c r="A18" s="29" t="s">
        <v>96</v>
      </c>
      <c r="B18" s="63" t="s">
        <v>204</v>
      </c>
      <c r="C18" s="39" t="s">
        <v>205</v>
      </c>
      <c r="D18" s="80">
        <v>71051266</v>
      </c>
      <c r="E18" s="81">
        <v>57353901</v>
      </c>
      <c r="F18" s="82">
        <f t="shared" si="0"/>
        <v>128405167</v>
      </c>
      <c r="G18" s="80">
        <v>71051266</v>
      </c>
      <c r="H18" s="81">
        <v>57353901</v>
      </c>
      <c r="I18" s="83">
        <f t="shared" si="1"/>
        <v>128405167</v>
      </c>
      <c r="J18" s="80">
        <v>19456388</v>
      </c>
      <c r="K18" s="81">
        <v>7202666</v>
      </c>
      <c r="L18" s="81">
        <f t="shared" si="2"/>
        <v>26659054</v>
      </c>
      <c r="M18" s="40">
        <f t="shared" si="3"/>
        <v>0.20761667636007203</v>
      </c>
      <c r="N18" s="108">
        <v>19390803</v>
      </c>
      <c r="O18" s="109">
        <v>10809311</v>
      </c>
      <c r="P18" s="110">
        <f t="shared" si="4"/>
        <v>30200114</v>
      </c>
      <c r="Q18" s="40">
        <f t="shared" si="5"/>
        <v>0.23519391552210667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38847191</v>
      </c>
      <c r="AA18" s="81">
        <f t="shared" si="11"/>
        <v>18011977</v>
      </c>
      <c r="AB18" s="81">
        <f t="shared" si="12"/>
        <v>56859168</v>
      </c>
      <c r="AC18" s="40">
        <f t="shared" si="13"/>
        <v>0.4428105918821787</v>
      </c>
      <c r="AD18" s="80">
        <v>35289871</v>
      </c>
      <c r="AE18" s="81">
        <v>28043591</v>
      </c>
      <c r="AF18" s="81">
        <f t="shared" si="14"/>
        <v>63333462</v>
      </c>
      <c r="AG18" s="40">
        <f t="shared" si="15"/>
        <v>0.682824392072884</v>
      </c>
      <c r="AH18" s="40">
        <f t="shared" si="16"/>
        <v>-0.5231570634809131</v>
      </c>
      <c r="AI18" s="12">
        <v>130657809</v>
      </c>
      <c r="AJ18" s="12">
        <v>130657809</v>
      </c>
      <c r="AK18" s="12">
        <v>89216339</v>
      </c>
      <c r="AL18" s="12"/>
    </row>
    <row r="19" spans="1:38" s="13" customFormat="1" ht="12.75">
      <c r="A19" s="29" t="s">
        <v>96</v>
      </c>
      <c r="B19" s="63" t="s">
        <v>206</v>
      </c>
      <c r="C19" s="39" t="s">
        <v>207</v>
      </c>
      <c r="D19" s="80">
        <v>107121949</v>
      </c>
      <c r="E19" s="81">
        <v>31309000</v>
      </c>
      <c r="F19" s="83">
        <f t="shared" si="0"/>
        <v>138430949</v>
      </c>
      <c r="G19" s="80">
        <v>107121949</v>
      </c>
      <c r="H19" s="81">
        <v>31309000</v>
      </c>
      <c r="I19" s="83">
        <f t="shared" si="1"/>
        <v>138430949</v>
      </c>
      <c r="J19" s="80">
        <v>25386094</v>
      </c>
      <c r="K19" s="81">
        <v>2313079</v>
      </c>
      <c r="L19" s="81">
        <f t="shared" si="2"/>
        <v>27699173</v>
      </c>
      <c r="M19" s="40">
        <f t="shared" si="3"/>
        <v>0.20009378827562613</v>
      </c>
      <c r="N19" s="108">
        <v>26536200</v>
      </c>
      <c r="O19" s="109">
        <v>10140875</v>
      </c>
      <c r="P19" s="110">
        <f t="shared" si="4"/>
        <v>36677075</v>
      </c>
      <c r="Q19" s="40">
        <f t="shared" si="5"/>
        <v>0.26494851956840954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51922294</v>
      </c>
      <c r="AA19" s="81">
        <f t="shared" si="11"/>
        <v>12453954</v>
      </c>
      <c r="AB19" s="81">
        <f t="shared" si="12"/>
        <v>64376248</v>
      </c>
      <c r="AC19" s="40">
        <f t="shared" si="13"/>
        <v>0.46504230784403566</v>
      </c>
      <c r="AD19" s="80">
        <v>27109305</v>
      </c>
      <c r="AE19" s="81">
        <v>7670056</v>
      </c>
      <c r="AF19" s="81">
        <f t="shared" si="14"/>
        <v>34779361</v>
      </c>
      <c r="AG19" s="40">
        <f t="shared" si="15"/>
        <v>0.5225733143755947</v>
      </c>
      <c r="AH19" s="40">
        <f t="shared" si="16"/>
        <v>0.054564372243641746</v>
      </c>
      <c r="AI19" s="12">
        <v>143224537</v>
      </c>
      <c r="AJ19" s="12">
        <v>150635671</v>
      </c>
      <c r="AK19" s="12">
        <v>74845321</v>
      </c>
      <c r="AL19" s="12"/>
    </row>
    <row r="20" spans="1:38" s="13" customFormat="1" ht="12.75">
      <c r="A20" s="29" t="s">
        <v>96</v>
      </c>
      <c r="B20" s="63" t="s">
        <v>70</v>
      </c>
      <c r="C20" s="39" t="s">
        <v>71</v>
      </c>
      <c r="D20" s="80">
        <v>1509380701</v>
      </c>
      <c r="E20" s="81">
        <v>212482000</v>
      </c>
      <c r="F20" s="82">
        <f t="shared" si="0"/>
        <v>1721862701</v>
      </c>
      <c r="G20" s="80">
        <v>1509380701</v>
      </c>
      <c r="H20" s="81">
        <v>212482000</v>
      </c>
      <c r="I20" s="83">
        <f t="shared" si="1"/>
        <v>1721862701</v>
      </c>
      <c r="J20" s="80">
        <v>402968833</v>
      </c>
      <c r="K20" s="81">
        <v>46359440</v>
      </c>
      <c r="L20" s="81">
        <f t="shared" si="2"/>
        <v>449328273</v>
      </c>
      <c r="M20" s="40">
        <f t="shared" si="3"/>
        <v>0.26095476296631853</v>
      </c>
      <c r="N20" s="108">
        <v>289637474</v>
      </c>
      <c r="O20" s="109">
        <v>49836969</v>
      </c>
      <c r="P20" s="110">
        <f t="shared" si="4"/>
        <v>339474443</v>
      </c>
      <c r="Q20" s="40">
        <f t="shared" si="5"/>
        <v>0.19715534972843343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692606307</v>
      </c>
      <c r="AA20" s="81">
        <f t="shared" si="11"/>
        <v>96196409</v>
      </c>
      <c r="AB20" s="81">
        <f t="shared" si="12"/>
        <v>788802716</v>
      </c>
      <c r="AC20" s="40">
        <f t="shared" si="13"/>
        <v>0.45811011269475194</v>
      </c>
      <c r="AD20" s="80">
        <v>322054150</v>
      </c>
      <c r="AE20" s="81">
        <v>35415236</v>
      </c>
      <c r="AF20" s="81">
        <f t="shared" si="14"/>
        <v>357469386</v>
      </c>
      <c r="AG20" s="40">
        <f t="shared" si="15"/>
        <v>0.46228335957003575</v>
      </c>
      <c r="AH20" s="40">
        <f t="shared" si="16"/>
        <v>-0.050339815673054567</v>
      </c>
      <c r="AI20" s="12">
        <v>1667065446</v>
      </c>
      <c r="AJ20" s="12">
        <v>1863944571</v>
      </c>
      <c r="AK20" s="12">
        <v>770656615</v>
      </c>
      <c r="AL20" s="12"/>
    </row>
    <row r="21" spans="1:38" s="13" customFormat="1" ht="12.75">
      <c r="A21" s="29" t="s">
        <v>96</v>
      </c>
      <c r="B21" s="63" t="s">
        <v>208</v>
      </c>
      <c r="C21" s="39" t="s">
        <v>209</v>
      </c>
      <c r="D21" s="80">
        <v>351064145</v>
      </c>
      <c r="E21" s="81">
        <v>83715144</v>
      </c>
      <c r="F21" s="82">
        <f t="shared" si="0"/>
        <v>434779289</v>
      </c>
      <c r="G21" s="80">
        <v>351064145</v>
      </c>
      <c r="H21" s="81">
        <v>83715144</v>
      </c>
      <c r="I21" s="83">
        <f t="shared" si="1"/>
        <v>434779289</v>
      </c>
      <c r="J21" s="80">
        <v>65226934</v>
      </c>
      <c r="K21" s="81">
        <v>20142997</v>
      </c>
      <c r="L21" s="81">
        <f t="shared" si="2"/>
        <v>85369931</v>
      </c>
      <c r="M21" s="40">
        <f t="shared" si="3"/>
        <v>0.19635234050902547</v>
      </c>
      <c r="N21" s="108">
        <v>60716719</v>
      </c>
      <c r="O21" s="109">
        <v>11822426</v>
      </c>
      <c r="P21" s="110">
        <f t="shared" si="4"/>
        <v>72539145</v>
      </c>
      <c r="Q21" s="40">
        <f t="shared" si="5"/>
        <v>0.16684130738343428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125943653</v>
      </c>
      <c r="AA21" s="81">
        <f t="shared" si="11"/>
        <v>31965423</v>
      </c>
      <c r="AB21" s="81">
        <f t="shared" si="12"/>
        <v>157909076</v>
      </c>
      <c r="AC21" s="40">
        <f t="shared" si="13"/>
        <v>0.3631936478924597</v>
      </c>
      <c r="AD21" s="80">
        <v>6513496</v>
      </c>
      <c r="AE21" s="81">
        <v>5925774</v>
      </c>
      <c r="AF21" s="81">
        <f t="shared" si="14"/>
        <v>12439270</v>
      </c>
      <c r="AG21" s="40">
        <f t="shared" si="15"/>
        <v>0.08758078848573228</v>
      </c>
      <c r="AH21" s="40">
        <f t="shared" si="16"/>
        <v>4.831463180717196</v>
      </c>
      <c r="AI21" s="12">
        <v>478537562</v>
      </c>
      <c r="AJ21" s="12">
        <v>406606000</v>
      </c>
      <c r="AK21" s="12">
        <v>41910697</v>
      </c>
      <c r="AL21" s="12"/>
    </row>
    <row r="22" spans="1:38" s="13" customFormat="1" ht="12.75">
      <c r="A22" s="29" t="s">
        <v>115</v>
      </c>
      <c r="B22" s="63" t="s">
        <v>210</v>
      </c>
      <c r="C22" s="39" t="s">
        <v>211</v>
      </c>
      <c r="D22" s="80">
        <v>104864199</v>
      </c>
      <c r="E22" s="81">
        <v>3975100</v>
      </c>
      <c r="F22" s="82">
        <f t="shared" si="0"/>
        <v>108839299</v>
      </c>
      <c r="G22" s="80">
        <v>104864199</v>
      </c>
      <c r="H22" s="81">
        <v>3975100</v>
      </c>
      <c r="I22" s="83">
        <f t="shared" si="1"/>
        <v>108839299</v>
      </c>
      <c r="J22" s="80">
        <v>25984123</v>
      </c>
      <c r="K22" s="81">
        <v>170621</v>
      </c>
      <c r="L22" s="81">
        <f t="shared" si="2"/>
        <v>26154744</v>
      </c>
      <c r="M22" s="40">
        <f t="shared" si="3"/>
        <v>0.24030606812342664</v>
      </c>
      <c r="N22" s="108">
        <v>26479428</v>
      </c>
      <c r="O22" s="109">
        <v>1463644</v>
      </c>
      <c r="P22" s="110">
        <f t="shared" si="4"/>
        <v>27943072</v>
      </c>
      <c r="Q22" s="40">
        <f t="shared" si="5"/>
        <v>0.2567369714499907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52463551</v>
      </c>
      <c r="AA22" s="81">
        <f t="shared" si="11"/>
        <v>1634265</v>
      </c>
      <c r="AB22" s="81">
        <f t="shared" si="12"/>
        <v>54097816</v>
      </c>
      <c r="AC22" s="40">
        <f t="shared" si="13"/>
        <v>0.49704303957341733</v>
      </c>
      <c r="AD22" s="80">
        <v>22403707</v>
      </c>
      <c r="AE22" s="81">
        <v>254108</v>
      </c>
      <c r="AF22" s="81">
        <f t="shared" si="14"/>
        <v>22657815</v>
      </c>
      <c r="AG22" s="40">
        <f t="shared" si="15"/>
        <v>0.45527815921792375</v>
      </c>
      <c r="AH22" s="40">
        <f t="shared" si="16"/>
        <v>0.23326419604008586</v>
      </c>
      <c r="AI22" s="12">
        <v>105706114</v>
      </c>
      <c r="AJ22" s="12">
        <v>116524740</v>
      </c>
      <c r="AK22" s="12">
        <v>48125685</v>
      </c>
      <c r="AL22" s="12"/>
    </row>
    <row r="23" spans="1:38" s="59" customFormat="1" ht="12.75">
      <c r="A23" s="64"/>
      <c r="B23" s="65" t="s">
        <v>212</v>
      </c>
      <c r="C23" s="32"/>
      <c r="D23" s="84">
        <f>SUM(D17:D22)</f>
        <v>2326605105</v>
      </c>
      <c r="E23" s="85">
        <f>SUM(E17:E22)</f>
        <v>449881197</v>
      </c>
      <c r="F23" s="93">
        <f t="shared" si="0"/>
        <v>2776486302</v>
      </c>
      <c r="G23" s="84">
        <f>SUM(G17:G22)</f>
        <v>2326605105</v>
      </c>
      <c r="H23" s="85">
        <f>SUM(H17:H22)</f>
        <v>449881197</v>
      </c>
      <c r="I23" s="86">
        <f t="shared" si="1"/>
        <v>2776486302</v>
      </c>
      <c r="J23" s="84">
        <f>SUM(J17:J22)</f>
        <v>558112303</v>
      </c>
      <c r="K23" s="85">
        <f>SUM(K17:K22)</f>
        <v>79200504</v>
      </c>
      <c r="L23" s="85">
        <f t="shared" si="2"/>
        <v>637312807</v>
      </c>
      <c r="M23" s="44">
        <f t="shared" si="3"/>
        <v>0.22953933053475586</v>
      </c>
      <c r="N23" s="114">
        <f>SUM(N17:N22)</f>
        <v>497280580</v>
      </c>
      <c r="O23" s="115">
        <f>SUM(O17:O22)</f>
        <v>89984131</v>
      </c>
      <c r="P23" s="116">
        <f t="shared" si="4"/>
        <v>587264711</v>
      </c>
      <c r="Q23" s="44">
        <f t="shared" si="5"/>
        <v>0.2115136352651813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4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1055392883</v>
      </c>
      <c r="AA23" s="85">
        <f t="shared" si="11"/>
        <v>169184635</v>
      </c>
      <c r="AB23" s="85">
        <f t="shared" si="12"/>
        <v>1224577518</v>
      </c>
      <c r="AC23" s="44">
        <f t="shared" si="13"/>
        <v>0.44105296579993714</v>
      </c>
      <c r="AD23" s="84">
        <f>SUM(AD17:AD22)</f>
        <v>435777426</v>
      </c>
      <c r="AE23" s="85">
        <f>SUM(AE17:AE22)</f>
        <v>82552136</v>
      </c>
      <c r="AF23" s="85">
        <f t="shared" si="14"/>
        <v>518329562</v>
      </c>
      <c r="AG23" s="44">
        <f t="shared" si="15"/>
        <v>0.39547702973803783</v>
      </c>
      <c r="AH23" s="44">
        <f t="shared" si="16"/>
        <v>0.13299482424658615</v>
      </c>
      <c r="AI23" s="66">
        <f>SUM(AI17:AI22)</f>
        <v>2731627467</v>
      </c>
      <c r="AJ23" s="66">
        <f>SUM(AJ17:AJ22)</f>
        <v>2873305791</v>
      </c>
      <c r="AK23" s="66">
        <f>SUM(AK17:AK22)</f>
        <v>1080295917</v>
      </c>
      <c r="AL23" s="66"/>
    </row>
    <row r="24" spans="1:38" s="13" customFormat="1" ht="12.75">
      <c r="A24" s="29" t="s">
        <v>96</v>
      </c>
      <c r="B24" s="63" t="s">
        <v>213</v>
      </c>
      <c r="C24" s="39" t="s">
        <v>214</v>
      </c>
      <c r="D24" s="80">
        <v>493765995</v>
      </c>
      <c r="E24" s="81">
        <v>80108796</v>
      </c>
      <c r="F24" s="82">
        <f t="shared" si="0"/>
        <v>573874791</v>
      </c>
      <c r="G24" s="80">
        <v>493765995</v>
      </c>
      <c r="H24" s="81">
        <v>80108796</v>
      </c>
      <c r="I24" s="83">
        <f t="shared" si="1"/>
        <v>573874791</v>
      </c>
      <c r="J24" s="80">
        <v>89093778</v>
      </c>
      <c r="K24" s="81">
        <v>14346125</v>
      </c>
      <c r="L24" s="81">
        <f t="shared" si="2"/>
        <v>103439903</v>
      </c>
      <c r="M24" s="40">
        <f t="shared" si="3"/>
        <v>0.18024820853300036</v>
      </c>
      <c r="N24" s="108">
        <v>71683806</v>
      </c>
      <c r="O24" s="109">
        <v>21938817</v>
      </c>
      <c r="P24" s="110">
        <f t="shared" si="4"/>
        <v>93622623</v>
      </c>
      <c r="Q24" s="40">
        <f t="shared" si="5"/>
        <v>0.1631412016493333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160777584</v>
      </c>
      <c r="AA24" s="81">
        <f t="shared" si="11"/>
        <v>36284942</v>
      </c>
      <c r="AB24" s="81">
        <f t="shared" si="12"/>
        <v>197062526</v>
      </c>
      <c r="AC24" s="40">
        <f t="shared" si="13"/>
        <v>0.34338941018233365</v>
      </c>
      <c r="AD24" s="80">
        <v>63769596</v>
      </c>
      <c r="AE24" s="81">
        <v>14957976</v>
      </c>
      <c r="AF24" s="81">
        <f t="shared" si="14"/>
        <v>78727572</v>
      </c>
      <c r="AG24" s="40">
        <f t="shared" si="15"/>
        <v>0.3796579235472315</v>
      </c>
      <c r="AH24" s="40">
        <f t="shared" si="16"/>
        <v>0.18919738817805798</v>
      </c>
      <c r="AI24" s="12">
        <v>418577072</v>
      </c>
      <c r="AJ24" s="12">
        <v>418577072</v>
      </c>
      <c r="AK24" s="12">
        <v>158916102</v>
      </c>
      <c r="AL24" s="12"/>
    </row>
    <row r="25" spans="1:38" s="13" customFormat="1" ht="12.75">
      <c r="A25" s="29" t="s">
        <v>96</v>
      </c>
      <c r="B25" s="63" t="s">
        <v>215</v>
      </c>
      <c r="C25" s="39" t="s">
        <v>216</v>
      </c>
      <c r="D25" s="80">
        <v>536894000</v>
      </c>
      <c r="E25" s="81">
        <v>90645857</v>
      </c>
      <c r="F25" s="82">
        <f t="shared" si="0"/>
        <v>627539857</v>
      </c>
      <c r="G25" s="80">
        <v>536894000</v>
      </c>
      <c r="H25" s="81">
        <v>90645857</v>
      </c>
      <c r="I25" s="83">
        <f t="shared" si="1"/>
        <v>627539857</v>
      </c>
      <c r="J25" s="80">
        <v>76588382</v>
      </c>
      <c r="K25" s="81">
        <v>21638895</v>
      </c>
      <c r="L25" s="81">
        <f t="shared" si="2"/>
        <v>98227277</v>
      </c>
      <c r="M25" s="40">
        <f t="shared" si="3"/>
        <v>0.1565275510460525</v>
      </c>
      <c r="N25" s="108">
        <v>128178699</v>
      </c>
      <c r="O25" s="109">
        <v>14992737</v>
      </c>
      <c r="P25" s="110">
        <f t="shared" si="4"/>
        <v>143171436</v>
      </c>
      <c r="Q25" s="40">
        <f t="shared" si="5"/>
        <v>0.2281471597428751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204767081</v>
      </c>
      <c r="AA25" s="81">
        <f t="shared" si="11"/>
        <v>36631632</v>
      </c>
      <c r="AB25" s="81">
        <f t="shared" si="12"/>
        <v>241398713</v>
      </c>
      <c r="AC25" s="40">
        <f t="shared" si="13"/>
        <v>0.3846747107889276</v>
      </c>
      <c r="AD25" s="80">
        <v>137140086</v>
      </c>
      <c r="AE25" s="81">
        <v>17578089</v>
      </c>
      <c r="AF25" s="81">
        <f t="shared" si="14"/>
        <v>154718175</v>
      </c>
      <c r="AG25" s="40">
        <f t="shared" si="15"/>
        <v>0.41187485770822474</v>
      </c>
      <c r="AH25" s="40">
        <f t="shared" si="16"/>
        <v>-0.074630785943539</v>
      </c>
      <c r="AI25" s="12">
        <v>563982000</v>
      </c>
      <c r="AJ25" s="12">
        <v>563982000</v>
      </c>
      <c r="AK25" s="12">
        <v>232290006</v>
      </c>
      <c r="AL25" s="12"/>
    </row>
    <row r="26" spans="1:38" s="13" customFormat="1" ht="12.75">
      <c r="A26" s="29" t="s">
        <v>96</v>
      </c>
      <c r="B26" s="63" t="s">
        <v>217</v>
      </c>
      <c r="C26" s="39" t="s">
        <v>218</v>
      </c>
      <c r="D26" s="80">
        <v>206978000</v>
      </c>
      <c r="E26" s="81">
        <v>68696809</v>
      </c>
      <c r="F26" s="82">
        <f t="shared" si="0"/>
        <v>275674809</v>
      </c>
      <c r="G26" s="80">
        <v>206978000</v>
      </c>
      <c r="H26" s="81">
        <v>68696809</v>
      </c>
      <c r="I26" s="83">
        <f t="shared" si="1"/>
        <v>275674809</v>
      </c>
      <c r="J26" s="80">
        <v>55408387</v>
      </c>
      <c r="K26" s="81">
        <v>13796061</v>
      </c>
      <c r="L26" s="81">
        <f t="shared" si="2"/>
        <v>69204448</v>
      </c>
      <c r="M26" s="40">
        <f t="shared" si="3"/>
        <v>0.251036531959654</v>
      </c>
      <c r="N26" s="108">
        <v>40112854</v>
      </c>
      <c r="O26" s="109">
        <v>9224828</v>
      </c>
      <c r="P26" s="110">
        <f t="shared" si="4"/>
        <v>49337682</v>
      </c>
      <c r="Q26" s="40">
        <f t="shared" si="5"/>
        <v>0.17897058559311452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95521241</v>
      </c>
      <c r="AA26" s="81">
        <f t="shared" si="11"/>
        <v>23020889</v>
      </c>
      <c r="AB26" s="81">
        <f t="shared" si="12"/>
        <v>118542130</v>
      </c>
      <c r="AC26" s="40">
        <f t="shared" si="13"/>
        <v>0.4300071175527685</v>
      </c>
      <c r="AD26" s="80">
        <v>43895422</v>
      </c>
      <c r="AE26" s="81">
        <v>5280473</v>
      </c>
      <c r="AF26" s="81">
        <f t="shared" si="14"/>
        <v>49175895</v>
      </c>
      <c r="AG26" s="40">
        <f t="shared" si="15"/>
        <v>0.3856781734180041</v>
      </c>
      <c r="AH26" s="40">
        <f t="shared" si="16"/>
        <v>0.003289965541044104</v>
      </c>
      <c r="AI26" s="12">
        <v>233612157</v>
      </c>
      <c r="AJ26" s="12">
        <v>294414071</v>
      </c>
      <c r="AK26" s="12">
        <v>90099110</v>
      </c>
      <c r="AL26" s="12"/>
    </row>
    <row r="27" spans="1:38" s="13" customFormat="1" ht="12.75">
      <c r="A27" s="29" t="s">
        <v>96</v>
      </c>
      <c r="B27" s="63" t="s">
        <v>219</v>
      </c>
      <c r="C27" s="39" t="s">
        <v>220</v>
      </c>
      <c r="D27" s="80">
        <v>1589892820</v>
      </c>
      <c r="E27" s="81">
        <v>397133000</v>
      </c>
      <c r="F27" s="82">
        <f t="shared" si="0"/>
        <v>1987025820</v>
      </c>
      <c r="G27" s="80">
        <v>1589892820</v>
      </c>
      <c r="H27" s="81">
        <v>397133000</v>
      </c>
      <c r="I27" s="83">
        <f t="shared" si="1"/>
        <v>1987025820</v>
      </c>
      <c r="J27" s="80">
        <v>197325215</v>
      </c>
      <c r="K27" s="81">
        <v>56020553</v>
      </c>
      <c r="L27" s="81">
        <f t="shared" si="2"/>
        <v>253345768</v>
      </c>
      <c r="M27" s="40">
        <f t="shared" si="3"/>
        <v>0.1274999878964834</v>
      </c>
      <c r="N27" s="108">
        <v>237806163</v>
      </c>
      <c r="O27" s="109">
        <v>87238053</v>
      </c>
      <c r="P27" s="110">
        <f t="shared" si="4"/>
        <v>325044216</v>
      </c>
      <c r="Q27" s="40">
        <f t="shared" si="5"/>
        <v>0.16358328750856393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435131378</v>
      </c>
      <c r="AA27" s="81">
        <f t="shared" si="11"/>
        <v>143258606</v>
      </c>
      <c r="AB27" s="81">
        <f t="shared" si="12"/>
        <v>578389984</v>
      </c>
      <c r="AC27" s="40">
        <f t="shared" si="13"/>
        <v>0.2910832754050473</v>
      </c>
      <c r="AD27" s="80">
        <v>317947592</v>
      </c>
      <c r="AE27" s="81">
        <v>71484123</v>
      </c>
      <c r="AF27" s="81">
        <f t="shared" si="14"/>
        <v>389431715</v>
      </c>
      <c r="AG27" s="40">
        <f t="shared" si="15"/>
        <v>0.4195429977091849</v>
      </c>
      <c r="AH27" s="40">
        <f t="shared" si="16"/>
        <v>-0.16533707071084336</v>
      </c>
      <c r="AI27" s="12">
        <v>1547171588</v>
      </c>
      <c r="AJ27" s="12">
        <v>2007904468</v>
      </c>
      <c r="AK27" s="12">
        <v>649105006</v>
      </c>
      <c r="AL27" s="12"/>
    </row>
    <row r="28" spans="1:38" s="13" customFormat="1" ht="12.75">
      <c r="A28" s="29" t="s">
        <v>96</v>
      </c>
      <c r="B28" s="63" t="s">
        <v>221</v>
      </c>
      <c r="C28" s="39" t="s">
        <v>222</v>
      </c>
      <c r="D28" s="80">
        <v>108201574</v>
      </c>
      <c r="E28" s="81">
        <v>46827000</v>
      </c>
      <c r="F28" s="82">
        <f t="shared" si="0"/>
        <v>155028574</v>
      </c>
      <c r="G28" s="80">
        <v>108201574</v>
      </c>
      <c r="H28" s="81">
        <v>46827000</v>
      </c>
      <c r="I28" s="83">
        <f t="shared" si="1"/>
        <v>155028574</v>
      </c>
      <c r="J28" s="80">
        <v>25363861</v>
      </c>
      <c r="K28" s="81">
        <v>5608408</v>
      </c>
      <c r="L28" s="81">
        <f t="shared" si="2"/>
        <v>30972269</v>
      </c>
      <c r="M28" s="40">
        <f t="shared" si="3"/>
        <v>0.19978426041640557</v>
      </c>
      <c r="N28" s="108">
        <v>18855182</v>
      </c>
      <c r="O28" s="109">
        <v>10923068</v>
      </c>
      <c r="P28" s="110">
        <f t="shared" si="4"/>
        <v>29778250</v>
      </c>
      <c r="Q28" s="40">
        <f t="shared" si="5"/>
        <v>0.19208233186741433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44219043</v>
      </c>
      <c r="AA28" s="81">
        <f t="shared" si="11"/>
        <v>16531476</v>
      </c>
      <c r="AB28" s="81">
        <f t="shared" si="12"/>
        <v>60750519</v>
      </c>
      <c r="AC28" s="40">
        <f t="shared" si="13"/>
        <v>0.39186659228381987</v>
      </c>
      <c r="AD28" s="80">
        <v>24721933</v>
      </c>
      <c r="AE28" s="81">
        <v>23966824</v>
      </c>
      <c r="AF28" s="81">
        <f t="shared" si="14"/>
        <v>48688757</v>
      </c>
      <c r="AG28" s="40">
        <f t="shared" si="15"/>
        <v>0.42204010121191926</v>
      </c>
      <c r="AH28" s="40">
        <f t="shared" si="16"/>
        <v>-0.3883957645499144</v>
      </c>
      <c r="AI28" s="12">
        <v>188514951</v>
      </c>
      <c r="AJ28" s="12">
        <v>189599056</v>
      </c>
      <c r="AK28" s="12">
        <v>79560869</v>
      </c>
      <c r="AL28" s="12"/>
    </row>
    <row r="29" spans="1:38" s="13" customFormat="1" ht="12.75">
      <c r="A29" s="29" t="s">
        <v>96</v>
      </c>
      <c r="B29" s="63" t="s">
        <v>223</v>
      </c>
      <c r="C29" s="39" t="s">
        <v>224</v>
      </c>
      <c r="D29" s="80">
        <v>217108435</v>
      </c>
      <c r="E29" s="81">
        <v>31637510</v>
      </c>
      <c r="F29" s="82">
        <f t="shared" si="0"/>
        <v>248745945</v>
      </c>
      <c r="G29" s="80">
        <v>217108435</v>
      </c>
      <c r="H29" s="81">
        <v>31637510</v>
      </c>
      <c r="I29" s="83">
        <f t="shared" si="1"/>
        <v>248745945</v>
      </c>
      <c r="J29" s="80">
        <v>29612307</v>
      </c>
      <c r="K29" s="81">
        <v>12154618</v>
      </c>
      <c r="L29" s="81">
        <f t="shared" si="2"/>
        <v>41766925</v>
      </c>
      <c r="M29" s="40">
        <f t="shared" si="3"/>
        <v>0.16790997336660102</v>
      </c>
      <c r="N29" s="108">
        <v>32914822</v>
      </c>
      <c r="O29" s="109">
        <v>10621018</v>
      </c>
      <c r="P29" s="110">
        <f t="shared" si="4"/>
        <v>43535840</v>
      </c>
      <c r="Q29" s="40">
        <f t="shared" si="5"/>
        <v>0.17502130537243532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62527129</v>
      </c>
      <c r="AA29" s="81">
        <f t="shared" si="11"/>
        <v>22775636</v>
      </c>
      <c r="AB29" s="81">
        <f t="shared" si="12"/>
        <v>85302765</v>
      </c>
      <c r="AC29" s="40">
        <f t="shared" si="13"/>
        <v>0.34293127873903634</v>
      </c>
      <c r="AD29" s="80">
        <v>54314006</v>
      </c>
      <c r="AE29" s="81">
        <v>2770824</v>
      </c>
      <c r="AF29" s="81">
        <f t="shared" si="14"/>
        <v>57084830</v>
      </c>
      <c r="AG29" s="40">
        <f t="shared" si="15"/>
        <v>0.43977238996398826</v>
      </c>
      <c r="AH29" s="40">
        <f t="shared" si="16"/>
        <v>-0.2373483463119711</v>
      </c>
      <c r="AI29" s="12">
        <v>213444191</v>
      </c>
      <c r="AJ29" s="12">
        <v>213444191</v>
      </c>
      <c r="AK29" s="12">
        <v>93866862</v>
      </c>
      <c r="AL29" s="12"/>
    </row>
    <row r="30" spans="1:38" s="13" customFormat="1" ht="12.75">
      <c r="A30" s="29" t="s">
        <v>115</v>
      </c>
      <c r="B30" s="63" t="s">
        <v>225</v>
      </c>
      <c r="C30" s="39" t="s">
        <v>226</v>
      </c>
      <c r="D30" s="80">
        <v>107445832</v>
      </c>
      <c r="E30" s="81">
        <v>5000000</v>
      </c>
      <c r="F30" s="83">
        <f t="shared" si="0"/>
        <v>112445832</v>
      </c>
      <c r="G30" s="80">
        <v>107445832</v>
      </c>
      <c r="H30" s="81">
        <v>5000000</v>
      </c>
      <c r="I30" s="83">
        <f t="shared" si="1"/>
        <v>112445832</v>
      </c>
      <c r="J30" s="80">
        <v>24764988</v>
      </c>
      <c r="K30" s="81">
        <v>353496</v>
      </c>
      <c r="L30" s="81">
        <f t="shared" si="2"/>
        <v>25118484</v>
      </c>
      <c r="M30" s="40">
        <f t="shared" si="3"/>
        <v>0.223382970744527</v>
      </c>
      <c r="N30" s="108">
        <v>22894543</v>
      </c>
      <c r="O30" s="109">
        <v>41260</v>
      </c>
      <c r="P30" s="110">
        <f t="shared" si="4"/>
        <v>22935803</v>
      </c>
      <c r="Q30" s="40">
        <f t="shared" si="5"/>
        <v>0.2039720156101473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47659531</v>
      </c>
      <c r="AA30" s="81">
        <f t="shared" si="11"/>
        <v>394756</v>
      </c>
      <c r="AB30" s="81">
        <f t="shared" si="12"/>
        <v>48054287</v>
      </c>
      <c r="AC30" s="40">
        <f t="shared" si="13"/>
        <v>0.42735498635467434</v>
      </c>
      <c r="AD30" s="80">
        <v>19758390</v>
      </c>
      <c r="AE30" s="81">
        <v>0</v>
      </c>
      <c r="AF30" s="81">
        <f t="shared" si="14"/>
        <v>19758390</v>
      </c>
      <c r="AG30" s="40">
        <f t="shared" si="15"/>
        <v>0.5232872241746287</v>
      </c>
      <c r="AH30" s="40">
        <f t="shared" si="16"/>
        <v>0.1608133557440663</v>
      </c>
      <c r="AI30" s="12">
        <v>84491457</v>
      </c>
      <c r="AJ30" s="12">
        <v>126592434</v>
      </c>
      <c r="AK30" s="12">
        <v>44213300</v>
      </c>
      <c r="AL30" s="12"/>
    </row>
    <row r="31" spans="1:38" s="59" customFormat="1" ht="12.75">
      <c r="A31" s="64"/>
      <c r="B31" s="65" t="s">
        <v>227</v>
      </c>
      <c r="C31" s="32"/>
      <c r="D31" s="84">
        <f>SUM(D24:D30)</f>
        <v>3260286656</v>
      </c>
      <c r="E31" s="85">
        <f>SUM(E24:E30)</f>
        <v>720048972</v>
      </c>
      <c r="F31" s="93">
        <f t="shared" si="0"/>
        <v>3980335628</v>
      </c>
      <c r="G31" s="84">
        <f>SUM(G24:G30)</f>
        <v>3260286656</v>
      </c>
      <c r="H31" s="85">
        <f>SUM(H24:H30)</f>
        <v>720048972</v>
      </c>
      <c r="I31" s="86">
        <f t="shared" si="1"/>
        <v>3980335628</v>
      </c>
      <c r="J31" s="84">
        <f>SUM(J24:J30)</f>
        <v>498156918</v>
      </c>
      <c r="K31" s="85">
        <f>SUM(K24:K30)</f>
        <v>123918156</v>
      </c>
      <c r="L31" s="85">
        <f t="shared" si="2"/>
        <v>622075074</v>
      </c>
      <c r="M31" s="44">
        <f t="shared" si="3"/>
        <v>0.15628709037096306</v>
      </c>
      <c r="N31" s="114">
        <f>SUM(N24:N30)</f>
        <v>552446069</v>
      </c>
      <c r="O31" s="115">
        <f>SUM(O24:O30)</f>
        <v>154979781</v>
      </c>
      <c r="P31" s="116">
        <f t="shared" si="4"/>
        <v>707425850</v>
      </c>
      <c r="Q31" s="44">
        <f t="shared" si="5"/>
        <v>0.1777302006955279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4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1050602987</v>
      </c>
      <c r="AA31" s="85">
        <f t="shared" si="11"/>
        <v>278897937</v>
      </c>
      <c r="AB31" s="85">
        <f t="shared" si="12"/>
        <v>1329500924</v>
      </c>
      <c r="AC31" s="44">
        <f t="shared" si="13"/>
        <v>0.3340172910664909</v>
      </c>
      <c r="AD31" s="84">
        <f>SUM(AD24:AD30)</f>
        <v>661547025</v>
      </c>
      <c r="AE31" s="85">
        <f>SUM(AE24:AE30)</f>
        <v>136038309</v>
      </c>
      <c r="AF31" s="85">
        <f t="shared" si="14"/>
        <v>797585334</v>
      </c>
      <c r="AG31" s="44">
        <f t="shared" si="15"/>
        <v>0.41481136873593816</v>
      </c>
      <c r="AH31" s="44">
        <f t="shared" si="16"/>
        <v>-0.11304054896275206</v>
      </c>
      <c r="AI31" s="66">
        <f>SUM(AI24:AI30)</f>
        <v>3249793416</v>
      </c>
      <c r="AJ31" s="66">
        <f>SUM(AJ24:AJ30)</f>
        <v>3814513292</v>
      </c>
      <c r="AK31" s="66">
        <f>SUM(AK24:AK30)</f>
        <v>1348051255</v>
      </c>
      <c r="AL31" s="66"/>
    </row>
    <row r="32" spans="1:38" s="13" customFormat="1" ht="12.75">
      <c r="A32" s="29" t="s">
        <v>96</v>
      </c>
      <c r="B32" s="63" t="s">
        <v>228</v>
      </c>
      <c r="C32" s="39" t="s">
        <v>229</v>
      </c>
      <c r="D32" s="80">
        <v>582432000</v>
      </c>
      <c r="E32" s="81">
        <v>95524263</v>
      </c>
      <c r="F32" s="82">
        <f t="shared" si="0"/>
        <v>677956263</v>
      </c>
      <c r="G32" s="80">
        <v>582432000</v>
      </c>
      <c r="H32" s="81">
        <v>95524263</v>
      </c>
      <c r="I32" s="83">
        <f t="shared" si="1"/>
        <v>677956263</v>
      </c>
      <c r="J32" s="80">
        <v>73901992</v>
      </c>
      <c r="K32" s="81">
        <v>1445708</v>
      </c>
      <c r="L32" s="81">
        <f t="shared" si="2"/>
        <v>75347700</v>
      </c>
      <c r="M32" s="40">
        <f t="shared" si="3"/>
        <v>0.11113947036432939</v>
      </c>
      <c r="N32" s="108">
        <v>168321776</v>
      </c>
      <c r="O32" s="109">
        <v>4571190</v>
      </c>
      <c r="P32" s="110">
        <f t="shared" si="4"/>
        <v>172892966</v>
      </c>
      <c r="Q32" s="40">
        <f t="shared" si="5"/>
        <v>0.2550208257313496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242223768</v>
      </c>
      <c r="AA32" s="81">
        <f t="shared" si="11"/>
        <v>6016898</v>
      </c>
      <c r="AB32" s="81">
        <f t="shared" si="12"/>
        <v>248240666</v>
      </c>
      <c r="AC32" s="40">
        <f t="shared" si="13"/>
        <v>0.36616029609567896</v>
      </c>
      <c r="AD32" s="80">
        <v>186503436</v>
      </c>
      <c r="AE32" s="81">
        <v>3121801</v>
      </c>
      <c r="AF32" s="81">
        <f t="shared" si="14"/>
        <v>189625237</v>
      </c>
      <c r="AG32" s="40">
        <f t="shared" si="15"/>
        <v>0.5029508501988391</v>
      </c>
      <c r="AH32" s="40">
        <f t="shared" si="16"/>
        <v>-0.08823862933392146</v>
      </c>
      <c r="AI32" s="12">
        <v>518761000</v>
      </c>
      <c r="AJ32" s="12">
        <v>518761000</v>
      </c>
      <c r="AK32" s="12">
        <v>260911286</v>
      </c>
      <c r="AL32" s="12"/>
    </row>
    <row r="33" spans="1:38" s="13" customFormat="1" ht="12.75">
      <c r="A33" s="29" t="s">
        <v>96</v>
      </c>
      <c r="B33" s="63" t="s">
        <v>230</v>
      </c>
      <c r="C33" s="39" t="s">
        <v>231</v>
      </c>
      <c r="D33" s="80">
        <v>457991776</v>
      </c>
      <c r="E33" s="81">
        <v>73889000</v>
      </c>
      <c r="F33" s="82">
        <f t="shared" si="0"/>
        <v>531880776</v>
      </c>
      <c r="G33" s="80">
        <v>457991776</v>
      </c>
      <c r="H33" s="81">
        <v>73889000</v>
      </c>
      <c r="I33" s="83">
        <f t="shared" si="1"/>
        <v>531880776</v>
      </c>
      <c r="J33" s="80">
        <v>88526298</v>
      </c>
      <c r="K33" s="81">
        <v>11730199</v>
      </c>
      <c r="L33" s="81">
        <f t="shared" si="2"/>
        <v>100256497</v>
      </c>
      <c r="M33" s="40">
        <f t="shared" si="3"/>
        <v>0.1884943045958104</v>
      </c>
      <c r="N33" s="108">
        <v>132410136</v>
      </c>
      <c r="O33" s="109">
        <v>18063561</v>
      </c>
      <c r="P33" s="110">
        <f t="shared" si="4"/>
        <v>150473697</v>
      </c>
      <c r="Q33" s="40">
        <f t="shared" si="5"/>
        <v>0.2829086964406474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220936434</v>
      </c>
      <c r="AA33" s="81">
        <f t="shared" si="11"/>
        <v>29793760</v>
      </c>
      <c r="AB33" s="81">
        <f t="shared" si="12"/>
        <v>250730194</v>
      </c>
      <c r="AC33" s="40">
        <f t="shared" si="13"/>
        <v>0.4714030010364578</v>
      </c>
      <c r="AD33" s="80">
        <v>85112466</v>
      </c>
      <c r="AE33" s="81">
        <v>10574061</v>
      </c>
      <c r="AF33" s="81">
        <f t="shared" si="14"/>
        <v>95686527</v>
      </c>
      <c r="AG33" s="40">
        <f t="shared" si="15"/>
        <v>0.5584014223478537</v>
      </c>
      <c r="AH33" s="40">
        <f t="shared" si="16"/>
        <v>0.5725693231608249</v>
      </c>
      <c r="AI33" s="12">
        <v>476234557</v>
      </c>
      <c r="AJ33" s="12">
        <v>487897560</v>
      </c>
      <c r="AK33" s="12">
        <v>265930054</v>
      </c>
      <c r="AL33" s="12"/>
    </row>
    <row r="34" spans="1:38" s="13" customFormat="1" ht="12.75">
      <c r="A34" s="29" t="s">
        <v>96</v>
      </c>
      <c r="B34" s="63" t="s">
        <v>232</v>
      </c>
      <c r="C34" s="39" t="s">
        <v>233</v>
      </c>
      <c r="D34" s="80">
        <v>823513970</v>
      </c>
      <c r="E34" s="81">
        <v>163587530</v>
      </c>
      <c r="F34" s="82">
        <f t="shared" si="0"/>
        <v>987101500</v>
      </c>
      <c r="G34" s="80">
        <v>823513970</v>
      </c>
      <c r="H34" s="81">
        <v>163587530</v>
      </c>
      <c r="I34" s="83">
        <f t="shared" si="1"/>
        <v>987101500</v>
      </c>
      <c r="J34" s="80">
        <v>130348842</v>
      </c>
      <c r="K34" s="81">
        <v>6784059</v>
      </c>
      <c r="L34" s="81">
        <f t="shared" si="2"/>
        <v>137132901</v>
      </c>
      <c r="M34" s="40">
        <f t="shared" si="3"/>
        <v>0.13892482282723712</v>
      </c>
      <c r="N34" s="108">
        <v>147925805</v>
      </c>
      <c r="O34" s="109">
        <v>8565779</v>
      </c>
      <c r="P34" s="110">
        <f t="shared" si="4"/>
        <v>156491584</v>
      </c>
      <c r="Q34" s="40">
        <f t="shared" si="5"/>
        <v>0.15853646661462878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278274647</v>
      </c>
      <c r="AA34" s="81">
        <f t="shared" si="11"/>
        <v>15349838</v>
      </c>
      <c r="AB34" s="81">
        <f t="shared" si="12"/>
        <v>293624485</v>
      </c>
      <c r="AC34" s="40">
        <f t="shared" si="13"/>
        <v>0.2974612894418659</v>
      </c>
      <c r="AD34" s="80">
        <v>138561926</v>
      </c>
      <c r="AE34" s="81">
        <v>24162866</v>
      </c>
      <c r="AF34" s="81">
        <f t="shared" si="14"/>
        <v>162724792</v>
      </c>
      <c r="AG34" s="40">
        <f t="shared" si="15"/>
        <v>0.3316113241908771</v>
      </c>
      <c r="AH34" s="40">
        <f t="shared" si="16"/>
        <v>-0.038305214118817266</v>
      </c>
      <c r="AI34" s="12">
        <v>925967790</v>
      </c>
      <c r="AJ34" s="12">
        <v>875385006</v>
      </c>
      <c r="AK34" s="12">
        <v>307061405</v>
      </c>
      <c r="AL34" s="12"/>
    </row>
    <row r="35" spans="1:38" s="13" customFormat="1" ht="12.75">
      <c r="A35" s="29" t="s">
        <v>96</v>
      </c>
      <c r="B35" s="63" t="s">
        <v>234</v>
      </c>
      <c r="C35" s="39" t="s">
        <v>235</v>
      </c>
      <c r="D35" s="80">
        <v>154085918</v>
      </c>
      <c r="E35" s="81">
        <v>36445600</v>
      </c>
      <c r="F35" s="82">
        <f t="shared" si="0"/>
        <v>190531518</v>
      </c>
      <c r="G35" s="80">
        <v>154085918</v>
      </c>
      <c r="H35" s="81">
        <v>36445600</v>
      </c>
      <c r="I35" s="83">
        <f t="shared" si="1"/>
        <v>190531518</v>
      </c>
      <c r="J35" s="80">
        <v>45267383</v>
      </c>
      <c r="K35" s="81">
        <v>7265035</v>
      </c>
      <c r="L35" s="81">
        <f t="shared" si="2"/>
        <v>52532418</v>
      </c>
      <c r="M35" s="40">
        <f t="shared" si="3"/>
        <v>0.2757151076705325</v>
      </c>
      <c r="N35" s="108">
        <v>30011224</v>
      </c>
      <c r="O35" s="109">
        <v>5293236</v>
      </c>
      <c r="P35" s="110">
        <f t="shared" si="4"/>
        <v>35304460</v>
      </c>
      <c r="Q35" s="40">
        <f t="shared" si="5"/>
        <v>0.18529459257234282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75278607</v>
      </c>
      <c r="AA35" s="81">
        <f t="shared" si="11"/>
        <v>12558271</v>
      </c>
      <c r="AB35" s="81">
        <f t="shared" si="12"/>
        <v>87836878</v>
      </c>
      <c r="AC35" s="40">
        <f t="shared" si="13"/>
        <v>0.4610097002428753</v>
      </c>
      <c r="AD35" s="80">
        <v>28711136</v>
      </c>
      <c r="AE35" s="81">
        <v>21809338</v>
      </c>
      <c r="AF35" s="81">
        <f t="shared" si="14"/>
        <v>50520474</v>
      </c>
      <c r="AG35" s="40">
        <f t="shared" si="15"/>
        <v>0.6889104612748282</v>
      </c>
      <c r="AH35" s="40">
        <f t="shared" si="16"/>
        <v>-0.3011850997280825</v>
      </c>
      <c r="AI35" s="12">
        <v>123607612</v>
      </c>
      <c r="AJ35" s="12">
        <v>163613211</v>
      </c>
      <c r="AK35" s="12">
        <v>85154577</v>
      </c>
      <c r="AL35" s="12"/>
    </row>
    <row r="36" spans="1:38" s="13" customFormat="1" ht="12.75">
      <c r="A36" s="29" t="s">
        <v>115</v>
      </c>
      <c r="B36" s="63" t="s">
        <v>236</v>
      </c>
      <c r="C36" s="39" t="s">
        <v>237</v>
      </c>
      <c r="D36" s="80">
        <v>195526486</v>
      </c>
      <c r="E36" s="81">
        <v>3795800</v>
      </c>
      <c r="F36" s="82">
        <f t="shared" si="0"/>
        <v>199322286</v>
      </c>
      <c r="G36" s="80">
        <v>195526486</v>
      </c>
      <c r="H36" s="81">
        <v>3795800</v>
      </c>
      <c r="I36" s="83">
        <f t="shared" si="1"/>
        <v>199322286</v>
      </c>
      <c r="J36" s="80">
        <v>50492649</v>
      </c>
      <c r="K36" s="81">
        <v>260366</v>
      </c>
      <c r="L36" s="81">
        <f t="shared" si="2"/>
        <v>50753015</v>
      </c>
      <c r="M36" s="40">
        <f t="shared" si="3"/>
        <v>0.2546278994612775</v>
      </c>
      <c r="N36" s="108">
        <v>36850923</v>
      </c>
      <c r="O36" s="109">
        <v>283659</v>
      </c>
      <c r="P36" s="110">
        <f t="shared" si="4"/>
        <v>37134582</v>
      </c>
      <c r="Q36" s="40">
        <f t="shared" si="5"/>
        <v>0.18630421487339355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87343572</v>
      </c>
      <c r="AA36" s="81">
        <f t="shared" si="11"/>
        <v>544025</v>
      </c>
      <c r="AB36" s="81">
        <f t="shared" si="12"/>
        <v>87887597</v>
      </c>
      <c r="AC36" s="40">
        <f t="shared" si="13"/>
        <v>0.44093211433467105</v>
      </c>
      <c r="AD36" s="80">
        <v>40774984</v>
      </c>
      <c r="AE36" s="81">
        <v>193628</v>
      </c>
      <c r="AF36" s="81">
        <f t="shared" si="14"/>
        <v>40968612</v>
      </c>
      <c r="AG36" s="40">
        <f t="shared" si="15"/>
        <v>0.4131789942726928</v>
      </c>
      <c r="AH36" s="40">
        <f t="shared" si="16"/>
        <v>-0.0935845715251471</v>
      </c>
      <c r="AI36" s="12">
        <v>170227117</v>
      </c>
      <c r="AJ36" s="12">
        <v>196494315</v>
      </c>
      <c r="AK36" s="12">
        <v>70334269</v>
      </c>
      <c r="AL36" s="12"/>
    </row>
    <row r="37" spans="1:38" s="59" customFormat="1" ht="12.75">
      <c r="A37" s="64"/>
      <c r="B37" s="65" t="s">
        <v>238</v>
      </c>
      <c r="C37" s="32"/>
      <c r="D37" s="84">
        <f>SUM(D32:D36)</f>
        <v>2213550150</v>
      </c>
      <c r="E37" s="85">
        <f>SUM(E32:E36)</f>
        <v>373242193</v>
      </c>
      <c r="F37" s="86">
        <f t="shared" si="0"/>
        <v>2586792343</v>
      </c>
      <c r="G37" s="84">
        <f>SUM(G32:G36)</f>
        <v>2213550150</v>
      </c>
      <c r="H37" s="85">
        <f>SUM(H32:H36)</f>
        <v>373242193</v>
      </c>
      <c r="I37" s="93">
        <f t="shared" si="1"/>
        <v>2586792343</v>
      </c>
      <c r="J37" s="84">
        <f>SUM(J32:J36)</f>
        <v>388537164</v>
      </c>
      <c r="K37" s="95">
        <f>SUM(K32:K36)</f>
        <v>27485367</v>
      </c>
      <c r="L37" s="85">
        <f t="shared" si="2"/>
        <v>416022531</v>
      </c>
      <c r="M37" s="44">
        <f t="shared" si="3"/>
        <v>0.16082563879771003</v>
      </c>
      <c r="N37" s="114">
        <f>SUM(N32:N36)</f>
        <v>515519864</v>
      </c>
      <c r="O37" s="115">
        <f>SUM(O32:O36)</f>
        <v>36777425</v>
      </c>
      <c r="P37" s="116">
        <f t="shared" si="4"/>
        <v>552297289</v>
      </c>
      <c r="Q37" s="44">
        <f t="shared" si="5"/>
        <v>0.21350661969235618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4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904057028</v>
      </c>
      <c r="AA37" s="85">
        <f t="shared" si="11"/>
        <v>64262792</v>
      </c>
      <c r="AB37" s="85">
        <f t="shared" si="12"/>
        <v>968319820</v>
      </c>
      <c r="AC37" s="44">
        <f t="shared" si="13"/>
        <v>0.3743322584900662</v>
      </c>
      <c r="AD37" s="84">
        <f>SUM(AD32:AD36)</f>
        <v>479663948</v>
      </c>
      <c r="AE37" s="85">
        <f>SUM(AE32:AE36)</f>
        <v>59861694</v>
      </c>
      <c r="AF37" s="85">
        <f t="shared" si="14"/>
        <v>539525642</v>
      </c>
      <c r="AG37" s="44">
        <f t="shared" si="15"/>
        <v>0.44671864298657626</v>
      </c>
      <c r="AH37" s="44">
        <f t="shared" si="16"/>
        <v>0.023671992590854396</v>
      </c>
      <c r="AI37" s="66">
        <f>SUM(AI32:AI36)</f>
        <v>2214798076</v>
      </c>
      <c r="AJ37" s="66">
        <f>SUM(AJ32:AJ36)</f>
        <v>2242151092</v>
      </c>
      <c r="AK37" s="66">
        <f>SUM(AK32:AK36)</f>
        <v>989391591</v>
      </c>
      <c r="AL37" s="66"/>
    </row>
    <row r="38" spans="1:38" s="59" customFormat="1" ht="12.75">
      <c r="A38" s="64"/>
      <c r="B38" s="65" t="s">
        <v>239</v>
      </c>
      <c r="C38" s="32"/>
      <c r="D38" s="84">
        <f>SUM(D9,D11:D15,D17:D22,D24:D30,D32:D36)</f>
        <v>13814054416</v>
      </c>
      <c r="E38" s="85">
        <f>SUM(E9,E11:E15,E17:E22,E24:E30,E32:E36)</f>
        <v>2589747824</v>
      </c>
      <c r="F38" s="86">
        <f t="shared" si="0"/>
        <v>16403802240</v>
      </c>
      <c r="G38" s="84">
        <f>SUM(G9,G11:G15,G17:G22,G24:G30,G32:G36)</f>
        <v>13814054416</v>
      </c>
      <c r="H38" s="85">
        <f>SUM(H9,H11:H15,H17:H22,H24:H30,H32:H36)</f>
        <v>2589747824</v>
      </c>
      <c r="I38" s="93">
        <f t="shared" si="1"/>
        <v>16403802240</v>
      </c>
      <c r="J38" s="84">
        <f>SUM(J9,J11:J15,J17:J22,J24:J30,J32:J36)</f>
        <v>2798772108</v>
      </c>
      <c r="K38" s="95">
        <f>SUM(K9,K11:K15,K17:K22,K24:K30,K32:K36)</f>
        <v>361440028</v>
      </c>
      <c r="L38" s="85">
        <f t="shared" si="2"/>
        <v>3160212136</v>
      </c>
      <c r="M38" s="44">
        <f t="shared" si="3"/>
        <v>0.19265119694591</v>
      </c>
      <c r="N38" s="114">
        <f>SUM(N9,N11:N15,N17:N22,N24:N30,N32:N36)</f>
        <v>2933694962</v>
      </c>
      <c r="O38" s="115">
        <f>SUM(O9,O11:O15,O17:O22,O24:O30,O32:O36)</f>
        <v>494814257</v>
      </c>
      <c r="P38" s="116">
        <f t="shared" si="4"/>
        <v>3428509219</v>
      </c>
      <c r="Q38" s="44">
        <f t="shared" si="5"/>
        <v>0.20900698318830743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4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5732467070</v>
      </c>
      <c r="AA38" s="85">
        <f t="shared" si="11"/>
        <v>856254285</v>
      </c>
      <c r="AB38" s="85">
        <f t="shared" si="12"/>
        <v>6588721355</v>
      </c>
      <c r="AC38" s="44">
        <f t="shared" si="13"/>
        <v>0.40165818013421745</v>
      </c>
      <c r="AD38" s="84">
        <f>SUM(AD9,AD11:AD15,AD17:AD22,AD24:AD30,AD32:AD36)</f>
        <v>2529802790</v>
      </c>
      <c r="AE38" s="85">
        <f>SUM(AE9,AE11:AE15,AE17:AE22,AE24:AE30,AE32:AE36)</f>
        <v>453683901</v>
      </c>
      <c r="AF38" s="85">
        <f t="shared" si="14"/>
        <v>2983486691</v>
      </c>
      <c r="AG38" s="44">
        <f t="shared" si="15"/>
        <v>0.40685394553835097</v>
      </c>
      <c r="AH38" s="44">
        <f t="shared" si="16"/>
        <v>0.14916189482006303</v>
      </c>
      <c r="AI38" s="66">
        <f>SUM(AI9,AI11:AI15,AI17:AI22,AI24:AI30,AI32:AI36)</f>
        <v>13826643248</v>
      </c>
      <c r="AJ38" s="66">
        <f>SUM(AJ9,AJ11:AJ15,AJ17:AJ22,AJ24:AJ30,AJ32:AJ36)</f>
        <v>15414026281</v>
      </c>
      <c r="AK38" s="66">
        <f>SUM(AK9,AK11:AK15,AK17:AK22,AK24:AK30,AK32:AK36)</f>
        <v>5625424359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43</v>
      </c>
      <c r="C9" s="39" t="s">
        <v>44</v>
      </c>
      <c r="D9" s="80">
        <v>24503936857</v>
      </c>
      <c r="E9" s="81">
        <v>2980932710</v>
      </c>
      <c r="F9" s="82">
        <f>$D9+$E9</f>
        <v>27484869567</v>
      </c>
      <c r="G9" s="80">
        <v>24503936857</v>
      </c>
      <c r="H9" s="81">
        <v>2980932710</v>
      </c>
      <c r="I9" s="83">
        <f>$G9+$H9</f>
        <v>27484869567</v>
      </c>
      <c r="J9" s="80">
        <v>6024263333</v>
      </c>
      <c r="K9" s="81">
        <v>287522409</v>
      </c>
      <c r="L9" s="81">
        <f>$J9+$K9</f>
        <v>6311785742</v>
      </c>
      <c r="M9" s="40">
        <f>IF($F9=0,0,$L9/$F9)</f>
        <v>0.2296458321045959</v>
      </c>
      <c r="N9" s="108">
        <v>5640408880</v>
      </c>
      <c r="O9" s="109">
        <v>728776670</v>
      </c>
      <c r="P9" s="110">
        <f>$N9+$O9</f>
        <v>6369185550</v>
      </c>
      <c r="Q9" s="40">
        <f>IF($F9=0,0,$P9/$F9)</f>
        <v>0.23173424689077768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11664672213</v>
      </c>
      <c r="AA9" s="81">
        <f>$K9+$O9</f>
        <v>1016299079</v>
      </c>
      <c r="AB9" s="81">
        <f>$Z9+$AA9</f>
        <v>12680971292</v>
      </c>
      <c r="AC9" s="40">
        <f>IF($F9=0,0,$AB9/$F9)</f>
        <v>0.4613800789953736</v>
      </c>
      <c r="AD9" s="80">
        <v>4570829391</v>
      </c>
      <c r="AE9" s="81">
        <v>400102567</v>
      </c>
      <c r="AF9" s="81">
        <f>$AD9+$AE9</f>
        <v>4970931958</v>
      </c>
      <c r="AG9" s="40">
        <f>IF($AI9=0,0,$AK9/$AI9)</f>
        <v>0.43461628391171925</v>
      </c>
      <c r="AH9" s="40">
        <f>IF($AF9=0,0,(($P9/$AF9)-1))</f>
        <v>0.2812860050819468</v>
      </c>
      <c r="AI9" s="12">
        <v>25016067369</v>
      </c>
      <c r="AJ9" s="12">
        <v>25139523107</v>
      </c>
      <c r="AK9" s="12">
        <v>10872390238</v>
      </c>
      <c r="AL9" s="12"/>
    </row>
    <row r="10" spans="1:38" s="13" customFormat="1" ht="12.75">
      <c r="A10" s="29" t="s">
        <v>94</v>
      </c>
      <c r="B10" s="63" t="s">
        <v>47</v>
      </c>
      <c r="C10" s="39" t="s">
        <v>48</v>
      </c>
      <c r="D10" s="80">
        <v>34511799822</v>
      </c>
      <c r="E10" s="81">
        <v>7595073000</v>
      </c>
      <c r="F10" s="83">
        <f aca="true" t="shared" si="0" ref="F10:F24">$D10+$E10</f>
        <v>42106872822</v>
      </c>
      <c r="G10" s="80">
        <v>34511799822</v>
      </c>
      <c r="H10" s="81">
        <v>7595073000</v>
      </c>
      <c r="I10" s="83">
        <f aca="true" t="shared" si="1" ref="I10:I24">$G10+$H10</f>
        <v>42106872822</v>
      </c>
      <c r="J10" s="80">
        <v>8433169919</v>
      </c>
      <c r="K10" s="81">
        <v>520895000</v>
      </c>
      <c r="L10" s="81">
        <f aca="true" t="shared" si="2" ref="L10:L24">$J10+$K10</f>
        <v>8954064919</v>
      </c>
      <c r="M10" s="40">
        <f aca="true" t="shared" si="3" ref="M10:M24">IF($F10=0,0,$L10/$F10)</f>
        <v>0.2126509122834142</v>
      </c>
      <c r="N10" s="108">
        <v>8755888763</v>
      </c>
      <c r="O10" s="109">
        <v>940806000</v>
      </c>
      <c r="P10" s="110">
        <f aca="true" t="shared" si="4" ref="P10:P24">$N10+$O10</f>
        <v>9696694763</v>
      </c>
      <c r="Q10" s="40">
        <f aca="true" t="shared" si="5" ref="Q10:Q24">IF($F10=0,0,$P10/$F10)</f>
        <v>0.23028769683256248</v>
      </c>
      <c r="R10" s="108">
        <v>0</v>
      </c>
      <c r="S10" s="110">
        <v>0</v>
      </c>
      <c r="T10" s="110">
        <f aca="true" t="shared" si="6" ref="T10:T24">$R10+$S10</f>
        <v>0</v>
      </c>
      <c r="U10" s="40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</f>
        <v>17189058682</v>
      </c>
      <c r="AA10" s="81">
        <f aca="true" t="shared" si="11" ref="AA10:AA24">$K10+$O10</f>
        <v>1461701000</v>
      </c>
      <c r="AB10" s="81">
        <f aca="true" t="shared" si="12" ref="AB10:AB24">$Z10+$AA10</f>
        <v>18650759682</v>
      </c>
      <c r="AC10" s="40">
        <f aca="true" t="shared" si="13" ref="AC10:AC24">IF($F10=0,0,$AB10/$F10)</f>
        <v>0.44293860911597666</v>
      </c>
      <c r="AD10" s="80">
        <v>7649119298</v>
      </c>
      <c r="AE10" s="81">
        <v>512823602</v>
      </c>
      <c r="AF10" s="81">
        <f aca="true" t="shared" si="14" ref="AF10:AF24">$AD10+$AE10</f>
        <v>8161942900</v>
      </c>
      <c r="AG10" s="40">
        <f aca="true" t="shared" si="15" ref="AG10:AG24">IF($AI10=0,0,$AK10/$AI10)</f>
        <v>0.4466217341979447</v>
      </c>
      <c r="AH10" s="40">
        <f aca="true" t="shared" si="16" ref="AH10:AH24">IF($AF10=0,0,(($P10/$AF10)-1))</f>
        <v>0.18803756431572194</v>
      </c>
      <c r="AI10" s="12">
        <v>36616395674</v>
      </c>
      <c r="AJ10" s="12">
        <v>37016831000</v>
      </c>
      <c r="AK10" s="12">
        <v>16353678136</v>
      </c>
      <c r="AL10" s="12"/>
    </row>
    <row r="11" spans="1:38" s="13" customFormat="1" ht="12.75">
      <c r="A11" s="29" t="s">
        <v>94</v>
      </c>
      <c r="B11" s="63" t="s">
        <v>53</v>
      </c>
      <c r="C11" s="39" t="s">
        <v>54</v>
      </c>
      <c r="D11" s="80">
        <v>22171995185</v>
      </c>
      <c r="E11" s="81">
        <v>4345256415</v>
      </c>
      <c r="F11" s="82">
        <f t="shared" si="0"/>
        <v>26517251600</v>
      </c>
      <c r="G11" s="80">
        <v>22171995185</v>
      </c>
      <c r="H11" s="81">
        <v>4345256415</v>
      </c>
      <c r="I11" s="83">
        <f t="shared" si="1"/>
        <v>26517251600</v>
      </c>
      <c r="J11" s="80">
        <v>4546570641</v>
      </c>
      <c r="K11" s="81">
        <v>513242272</v>
      </c>
      <c r="L11" s="81">
        <f t="shared" si="2"/>
        <v>5059812913</v>
      </c>
      <c r="M11" s="40">
        <f t="shared" si="3"/>
        <v>0.19081211693145453</v>
      </c>
      <c r="N11" s="108">
        <v>5980344087</v>
      </c>
      <c r="O11" s="109">
        <v>1179565333</v>
      </c>
      <c r="P11" s="110">
        <f t="shared" si="4"/>
        <v>7159909420</v>
      </c>
      <c r="Q11" s="40">
        <f t="shared" si="5"/>
        <v>0.2700094839391274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10526914728</v>
      </c>
      <c r="AA11" s="81">
        <f t="shared" si="11"/>
        <v>1692807605</v>
      </c>
      <c r="AB11" s="81">
        <f t="shared" si="12"/>
        <v>12219722333</v>
      </c>
      <c r="AC11" s="40">
        <f t="shared" si="13"/>
        <v>0.46082160087058194</v>
      </c>
      <c r="AD11" s="80">
        <v>5816317318</v>
      </c>
      <c r="AE11" s="81">
        <v>743735562</v>
      </c>
      <c r="AF11" s="81">
        <f t="shared" si="14"/>
        <v>6560052880</v>
      </c>
      <c r="AG11" s="40">
        <f t="shared" si="15"/>
        <v>0.4501231797833154</v>
      </c>
      <c r="AH11" s="40">
        <f t="shared" si="16"/>
        <v>0.09144080862957926</v>
      </c>
      <c r="AI11" s="12">
        <v>25437303230</v>
      </c>
      <c r="AJ11" s="12">
        <v>25685516937</v>
      </c>
      <c r="AK11" s="12">
        <v>11449919815</v>
      </c>
      <c r="AL11" s="12"/>
    </row>
    <row r="12" spans="1:38" s="59" customFormat="1" ht="12.75">
      <c r="A12" s="64"/>
      <c r="B12" s="65" t="s">
        <v>95</v>
      </c>
      <c r="C12" s="32"/>
      <c r="D12" s="84">
        <f>SUM(D9:D11)</f>
        <v>81187731864</v>
      </c>
      <c r="E12" s="85">
        <f>SUM(E9:E11)</f>
        <v>14921262125</v>
      </c>
      <c r="F12" s="93">
        <f t="shared" si="0"/>
        <v>96108993989</v>
      </c>
      <c r="G12" s="84">
        <f>SUM(G9:G11)</f>
        <v>81187731864</v>
      </c>
      <c r="H12" s="85">
        <f>SUM(H9:H11)</f>
        <v>14921262125</v>
      </c>
      <c r="I12" s="86">
        <f t="shared" si="1"/>
        <v>96108993989</v>
      </c>
      <c r="J12" s="84">
        <f>SUM(J9:J11)</f>
        <v>19004003893</v>
      </c>
      <c r="K12" s="85">
        <f>SUM(K9:K11)</f>
        <v>1321659681</v>
      </c>
      <c r="L12" s="85">
        <f t="shared" si="2"/>
        <v>20325663574</v>
      </c>
      <c r="M12" s="44">
        <f t="shared" si="3"/>
        <v>0.2114855512515961</v>
      </c>
      <c r="N12" s="114">
        <f>SUM(N9:N11)</f>
        <v>20376641730</v>
      </c>
      <c r="O12" s="115">
        <f>SUM(O9:O11)</f>
        <v>2849148003</v>
      </c>
      <c r="P12" s="116">
        <f t="shared" si="4"/>
        <v>23225789733</v>
      </c>
      <c r="Q12" s="44">
        <f t="shared" si="5"/>
        <v>0.24166093899243468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4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39380645623</v>
      </c>
      <c r="AA12" s="85">
        <f t="shared" si="11"/>
        <v>4170807684</v>
      </c>
      <c r="AB12" s="85">
        <f t="shared" si="12"/>
        <v>43551453307</v>
      </c>
      <c r="AC12" s="44">
        <f t="shared" si="13"/>
        <v>0.45314649024403075</v>
      </c>
      <c r="AD12" s="84">
        <f>SUM(AD9:AD11)</f>
        <v>18036266007</v>
      </c>
      <c r="AE12" s="85">
        <f>SUM(AE9:AE11)</f>
        <v>1656661731</v>
      </c>
      <c r="AF12" s="85">
        <f t="shared" si="14"/>
        <v>19692927738</v>
      </c>
      <c r="AG12" s="44">
        <f t="shared" si="15"/>
        <v>0.4441953831337351</v>
      </c>
      <c r="AH12" s="44">
        <f t="shared" si="16"/>
        <v>0.1793974995491856</v>
      </c>
      <c r="AI12" s="66">
        <f>SUM(AI9:AI11)</f>
        <v>87069766273</v>
      </c>
      <c r="AJ12" s="66">
        <f>SUM(AJ9:AJ11)</f>
        <v>87841871044</v>
      </c>
      <c r="AK12" s="66">
        <f>SUM(AK9:AK11)</f>
        <v>38675988189</v>
      </c>
      <c r="AL12" s="66"/>
    </row>
    <row r="13" spans="1:38" s="13" customFormat="1" ht="12.75">
      <c r="A13" s="29" t="s">
        <v>96</v>
      </c>
      <c r="B13" s="63" t="s">
        <v>62</v>
      </c>
      <c r="C13" s="39" t="s">
        <v>63</v>
      </c>
      <c r="D13" s="80">
        <v>4196422739</v>
      </c>
      <c r="E13" s="81">
        <v>326103788</v>
      </c>
      <c r="F13" s="82">
        <f t="shared" si="0"/>
        <v>4522526527</v>
      </c>
      <c r="G13" s="80">
        <v>4354026530</v>
      </c>
      <c r="H13" s="81">
        <v>335203789</v>
      </c>
      <c r="I13" s="83">
        <f t="shared" si="1"/>
        <v>4689230319</v>
      </c>
      <c r="J13" s="80">
        <v>871107299</v>
      </c>
      <c r="K13" s="81">
        <v>46945180</v>
      </c>
      <c r="L13" s="81">
        <f t="shared" si="2"/>
        <v>918052479</v>
      </c>
      <c r="M13" s="40">
        <f t="shared" si="3"/>
        <v>0.2029954879245311</v>
      </c>
      <c r="N13" s="108">
        <v>831992659</v>
      </c>
      <c r="O13" s="109">
        <v>44174867</v>
      </c>
      <c r="P13" s="110">
        <f t="shared" si="4"/>
        <v>876167526</v>
      </c>
      <c r="Q13" s="40">
        <f t="shared" si="5"/>
        <v>0.1937340822147045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1703099958</v>
      </c>
      <c r="AA13" s="81">
        <f t="shared" si="11"/>
        <v>91120047</v>
      </c>
      <c r="AB13" s="81">
        <f t="shared" si="12"/>
        <v>1794220005</v>
      </c>
      <c r="AC13" s="40">
        <f t="shared" si="13"/>
        <v>0.3967295701392356</v>
      </c>
      <c r="AD13" s="80">
        <v>759524659</v>
      </c>
      <c r="AE13" s="81">
        <v>10039979</v>
      </c>
      <c r="AF13" s="81">
        <f t="shared" si="14"/>
        <v>769564638</v>
      </c>
      <c r="AG13" s="40">
        <f t="shared" si="15"/>
        <v>0.3184934340807934</v>
      </c>
      <c r="AH13" s="40">
        <f t="shared" si="16"/>
        <v>0.1385236310715201</v>
      </c>
      <c r="AI13" s="12">
        <v>4520456857</v>
      </c>
      <c r="AJ13" s="12">
        <v>4586869795</v>
      </c>
      <c r="AK13" s="12">
        <v>1439735828</v>
      </c>
      <c r="AL13" s="12"/>
    </row>
    <row r="14" spans="1:38" s="13" customFormat="1" ht="12.75">
      <c r="A14" s="29" t="s">
        <v>96</v>
      </c>
      <c r="B14" s="63" t="s">
        <v>240</v>
      </c>
      <c r="C14" s="39" t="s">
        <v>241</v>
      </c>
      <c r="D14" s="80">
        <v>743564000</v>
      </c>
      <c r="E14" s="81">
        <v>152467500</v>
      </c>
      <c r="F14" s="82">
        <f t="shared" si="0"/>
        <v>896031500</v>
      </c>
      <c r="G14" s="80">
        <v>743564000</v>
      </c>
      <c r="H14" s="81">
        <v>152467500</v>
      </c>
      <c r="I14" s="83">
        <f t="shared" si="1"/>
        <v>896031500</v>
      </c>
      <c r="J14" s="80">
        <v>174098850</v>
      </c>
      <c r="K14" s="81">
        <v>9178693</v>
      </c>
      <c r="L14" s="81">
        <f t="shared" si="2"/>
        <v>183277543</v>
      </c>
      <c r="M14" s="40">
        <f t="shared" si="3"/>
        <v>0.20454363825378907</v>
      </c>
      <c r="N14" s="108">
        <v>175396393</v>
      </c>
      <c r="O14" s="109">
        <v>11836671</v>
      </c>
      <c r="P14" s="110">
        <f t="shared" si="4"/>
        <v>187233064</v>
      </c>
      <c r="Q14" s="40">
        <f t="shared" si="5"/>
        <v>0.2089581270301323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349495243</v>
      </c>
      <c r="AA14" s="81">
        <f t="shared" si="11"/>
        <v>21015364</v>
      </c>
      <c r="AB14" s="81">
        <f t="shared" si="12"/>
        <v>370510607</v>
      </c>
      <c r="AC14" s="40">
        <f t="shared" si="13"/>
        <v>0.4135017652839214</v>
      </c>
      <c r="AD14" s="80">
        <v>124986064</v>
      </c>
      <c r="AE14" s="81">
        <v>9690667</v>
      </c>
      <c r="AF14" s="81">
        <f t="shared" si="14"/>
        <v>134676731</v>
      </c>
      <c r="AG14" s="40">
        <f t="shared" si="15"/>
        <v>0.2664300405777732</v>
      </c>
      <c r="AH14" s="40">
        <f t="shared" si="16"/>
        <v>0.3902406348131513</v>
      </c>
      <c r="AI14" s="12">
        <v>874276660</v>
      </c>
      <c r="AJ14" s="12">
        <v>818639304</v>
      </c>
      <c r="AK14" s="12">
        <v>232933566</v>
      </c>
      <c r="AL14" s="12"/>
    </row>
    <row r="15" spans="1:38" s="13" customFormat="1" ht="12.75">
      <c r="A15" s="29" t="s">
        <v>96</v>
      </c>
      <c r="B15" s="63" t="s">
        <v>242</v>
      </c>
      <c r="C15" s="39" t="s">
        <v>243</v>
      </c>
      <c r="D15" s="80">
        <v>489035098</v>
      </c>
      <c r="E15" s="81">
        <v>62493371</v>
      </c>
      <c r="F15" s="82">
        <f t="shared" si="0"/>
        <v>551528469</v>
      </c>
      <c r="G15" s="80">
        <v>489035098</v>
      </c>
      <c r="H15" s="81">
        <v>62493371</v>
      </c>
      <c r="I15" s="83">
        <f t="shared" si="1"/>
        <v>551528469</v>
      </c>
      <c r="J15" s="80">
        <v>108114013</v>
      </c>
      <c r="K15" s="81">
        <v>875945</v>
      </c>
      <c r="L15" s="81">
        <f t="shared" si="2"/>
        <v>108989958</v>
      </c>
      <c r="M15" s="40">
        <f t="shared" si="3"/>
        <v>0.19761438280351037</v>
      </c>
      <c r="N15" s="108">
        <v>91842100</v>
      </c>
      <c r="O15" s="109">
        <v>4167175</v>
      </c>
      <c r="P15" s="110">
        <f t="shared" si="4"/>
        <v>96009275</v>
      </c>
      <c r="Q15" s="40">
        <f t="shared" si="5"/>
        <v>0.17407854788362703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199956113</v>
      </c>
      <c r="AA15" s="81">
        <f t="shared" si="11"/>
        <v>5043120</v>
      </c>
      <c r="AB15" s="81">
        <f t="shared" si="12"/>
        <v>204999233</v>
      </c>
      <c r="AC15" s="40">
        <f t="shared" si="13"/>
        <v>0.3716929306871374</v>
      </c>
      <c r="AD15" s="80">
        <v>86078908</v>
      </c>
      <c r="AE15" s="81">
        <v>2765617</v>
      </c>
      <c r="AF15" s="81">
        <f t="shared" si="14"/>
        <v>88844525</v>
      </c>
      <c r="AG15" s="40">
        <f t="shared" si="15"/>
        <v>0.37241206616483297</v>
      </c>
      <c r="AH15" s="40">
        <f t="shared" si="16"/>
        <v>0.08064368625978924</v>
      </c>
      <c r="AI15" s="12">
        <v>589003225</v>
      </c>
      <c r="AJ15" s="12">
        <v>538742906</v>
      </c>
      <c r="AK15" s="12">
        <v>219351908</v>
      </c>
      <c r="AL15" s="12"/>
    </row>
    <row r="16" spans="1:38" s="13" customFormat="1" ht="12.75">
      <c r="A16" s="29" t="s">
        <v>115</v>
      </c>
      <c r="B16" s="63" t="s">
        <v>244</v>
      </c>
      <c r="C16" s="39" t="s">
        <v>245</v>
      </c>
      <c r="D16" s="80">
        <v>350387554</v>
      </c>
      <c r="E16" s="81">
        <v>17702113</v>
      </c>
      <c r="F16" s="82">
        <f t="shared" si="0"/>
        <v>368089667</v>
      </c>
      <c r="G16" s="80">
        <v>350387554</v>
      </c>
      <c r="H16" s="81">
        <v>17702113</v>
      </c>
      <c r="I16" s="83">
        <f t="shared" si="1"/>
        <v>368089667</v>
      </c>
      <c r="J16" s="80">
        <v>82458561</v>
      </c>
      <c r="K16" s="81">
        <v>7396922</v>
      </c>
      <c r="L16" s="81">
        <f t="shared" si="2"/>
        <v>89855483</v>
      </c>
      <c r="M16" s="40">
        <f t="shared" si="3"/>
        <v>0.24411302749229308</v>
      </c>
      <c r="N16" s="108">
        <v>85507989</v>
      </c>
      <c r="O16" s="109">
        <v>4918248</v>
      </c>
      <c r="P16" s="110">
        <f t="shared" si="4"/>
        <v>90426237</v>
      </c>
      <c r="Q16" s="40">
        <f t="shared" si="5"/>
        <v>0.24566361163297745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167966550</v>
      </c>
      <c r="AA16" s="81">
        <f t="shared" si="11"/>
        <v>12315170</v>
      </c>
      <c r="AB16" s="81">
        <f t="shared" si="12"/>
        <v>180281720</v>
      </c>
      <c r="AC16" s="40">
        <f t="shared" si="13"/>
        <v>0.48977663912527053</v>
      </c>
      <c r="AD16" s="80">
        <v>79826697</v>
      </c>
      <c r="AE16" s="81">
        <v>5732387</v>
      </c>
      <c r="AF16" s="81">
        <f t="shared" si="14"/>
        <v>85559084</v>
      </c>
      <c r="AG16" s="40">
        <f t="shared" si="15"/>
        <v>0.45007973276040303</v>
      </c>
      <c r="AH16" s="40">
        <f t="shared" si="16"/>
        <v>0.056886455212634024</v>
      </c>
      <c r="AI16" s="12">
        <v>379218653</v>
      </c>
      <c r="AJ16" s="12">
        <v>362775138</v>
      </c>
      <c r="AK16" s="12">
        <v>170678630</v>
      </c>
      <c r="AL16" s="12"/>
    </row>
    <row r="17" spans="1:38" s="59" customFormat="1" ht="12.75">
      <c r="A17" s="64"/>
      <c r="B17" s="65" t="s">
        <v>246</v>
      </c>
      <c r="C17" s="32"/>
      <c r="D17" s="84">
        <f>SUM(D13:D16)</f>
        <v>5779409391</v>
      </c>
      <c r="E17" s="85">
        <f>SUM(E13:E16)</f>
        <v>558766772</v>
      </c>
      <c r="F17" s="93">
        <f t="shared" si="0"/>
        <v>6338176163</v>
      </c>
      <c r="G17" s="84">
        <f>SUM(G13:G16)</f>
        <v>5937013182</v>
      </c>
      <c r="H17" s="85">
        <f>SUM(H13:H16)</f>
        <v>567866773</v>
      </c>
      <c r="I17" s="86">
        <f t="shared" si="1"/>
        <v>6504879955</v>
      </c>
      <c r="J17" s="84">
        <f>SUM(J13:J16)</f>
        <v>1235778723</v>
      </c>
      <c r="K17" s="85">
        <f>SUM(K13:K16)</f>
        <v>64396740</v>
      </c>
      <c r="L17" s="85">
        <f t="shared" si="2"/>
        <v>1300175463</v>
      </c>
      <c r="M17" s="44">
        <f t="shared" si="3"/>
        <v>0.20513400536103085</v>
      </c>
      <c r="N17" s="114">
        <f>SUM(N13:N16)</f>
        <v>1184739141</v>
      </c>
      <c r="O17" s="115">
        <f>SUM(O13:O16)</f>
        <v>65096961</v>
      </c>
      <c r="P17" s="116">
        <f t="shared" si="4"/>
        <v>1249836102</v>
      </c>
      <c r="Q17" s="44">
        <f t="shared" si="5"/>
        <v>0.1971917583004548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4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2420517864</v>
      </c>
      <c r="AA17" s="85">
        <f t="shared" si="11"/>
        <v>129493701</v>
      </c>
      <c r="AB17" s="85">
        <f t="shared" si="12"/>
        <v>2550011565</v>
      </c>
      <c r="AC17" s="44">
        <f t="shared" si="13"/>
        <v>0.40232576366148565</v>
      </c>
      <c r="AD17" s="84">
        <f>SUM(AD13:AD16)</f>
        <v>1050416328</v>
      </c>
      <c r="AE17" s="85">
        <f>SUM(AE13:AE16)</f>
        <v>28228650</v>
      </c>
      <c r="AF17" s="85">
        <f t="shared" si="14"/>
        <v>1078644978</v>
      </c>
      <c r="AG17" s="44">
        <f t="shared" si="15"/>
        <v>0.32417325031397615</v>
      </c>
      <c r="AH17" s="44">
        <f t="shared" si="16"/>
        <v>0.1587094247798</v>
      </c>
      <c r="AI17" s="66">
        <f>SUM(AI13:AI16)</f>
        <v>6362955395</v>
      </c>
      <c r="AJ17" s="66">
        <f>SUM(AJ13:AJ16)</f>
        <v>6307027143</v>
      </c>
      <c r="AK17" s="66">
        <f>SUM(AK13:AK16)</f>
        <v>2062699932</v>
      </c>
      <c r="AL17" s="66"/>
    </row>
    <row r="18" spans="1:38" s="13" customFormat="1" ht="12.75">
      <c r="A18" s="29" t="s">
        <v>96</v>
      </c>
      <c r="B18" s="63" t="s">
        <v>74</v>
      </c>
      <c r="C18" s="39" t="s">
        <v>75</v>
      </c>
      <c r="D18" s="80">
        <v>2101634023</v>
      </c>
      <c r="E18" s="81">
        <v>220581836</v>
      </c>
      <c r="F18" s="82">
        <f t="shared" si="0"/>
        <v>2322215859</v>
      </c>
      <c r="G18" s="80">
        <v>2101634023</v>
      </c>
      <c r="H18" s="81">
        <v>220581836</v>
      </c>
      <c r="I18" s="83">
        <f t="shared" si="1"/>
        <v>2322215859</v>
      </c>
      <c r="J18" s="80">
        <v>552098888</v>
      </c>
      <c r="K18" s="81">
        <v>24306552</v>
      </c>
      <c r="L18" s="81">
        <f t="shared" si="2"/>
        <v>576405440</v>
      </c>
      <c r="M18" s="40">
        <f t="shared" si="3"/>
        <v>0.24821354904027465</v>
      </c>
      <c r="N18" s="108">
        <v>410178202</v>
      </c>
      <c r="O18" s="109">
        <v>67119266</v>
      </c>
      <c r="P18" s="110">
        <f t="shared" si="4"/>
        <v>477297468</v>
      </c>
      <c r="Q18" s="40">
        <f t="shared" si="5"/>
        <v>0.20553535802891956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962277090</v>
      </c>
      <c r="AA18" s="81">
        <f t="shared" si="11"/>
        <v>91425818</v>
      </c>
      <c r="AB18" s="81">
        <f t="shared" si="12"/>
        <v>1053702908</v>
      </c>
      <c r="AC18" s="40">
        <f t="shared" si="13"/>
        <v>0.4537489070691942</v>
      </c>
      <c r="AD18" s="80">
        <v>473016089</v>
      </c>
      <c r="AE18" s="81">
        <v>34569471</v>
      </c>
      <c r="AF18" s="81">
        <f t="shared" si="14"/>
        <v>507585560</v>
      </c>
      <c r="AG18" s="40">
        <f t="shared" si="15"/>
        <v>0.41302883068754603</v>
      </c>
      <c r="AH18" s="40">
        <f t="shared" si="16"/>
        <v>-0.0596709094718928</v>
      </c>
      <c r="AI18" s="12">
        <v>2270264762</v>
      </c>
      <c r="AJ18" s="12">
        <v>2371036593</v>
      </c>
      <c r="AK18" s="12">
        <v>937684800</v>
      </c>
      <c r="AL18" s="12"/>
    </row>
    <row r="19" spans="1:38" s="13" customFormat="1" ht="12.75">
      <c r="A19" s="29" t="s">
        <v>96</v>
      </c>
      <c r="B19" s="63" t="s">
        <v>247</v>
      </c>
      <c r="C19" s="39" t="s">
        <v>248</v>
      </c>
      <c r="D19" s="80">
        <v>911527423</v>
      </c>
      <c r="E19" s="81">
        <v>114851847</v>
      </c>
      <c r="F19" s="82">
        <f t="shared" si="0"/>
        <v>1026379270</v>
      </c>
      <c r="G19" s="80">
        <v>911527423</v>
      </c>
      <c r="H19" s="81">
        <v>114851847</v>
      </c>
      <c r="I19" s="83">
        <f t="shared" si="1"/>
        <v>1026379270</v>
      </c>
      <c r="J19" s="80">
        <v>145980469</v>
      </c>
      <c r="K19" s="81">
        <v>9820268</v>
      </c>
      <c r="L19" s="81">
        <f t="shared" si="2"/>
        <v>155800737</v>
      </c>
      <c r="M19" s="40">
        <f t="shared" si="3"/>
        <v>0.1517964572686664</v>
      </c>
      <c r="N19" s="108">
        <v>178708670</v>
      </c>
      <c r="O19" s="109">
        <v>10040963</v>
      </c>
      <c r="P19" s="110">
        <f t="shared" si="4"/>
        <v>188749633</v>
      </c>
      <c r="Q19" s="40">
        <f t="shared" si="5"/>
        <v>0.18389852417810426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324689139</v>
      </c>
      <c r="AA19" s="81">
        <f t="shared" si="11"/>
        <v>19861231</v>
      </c>
      <c r="AB19" s="81">
        <f t="shared" si="12"/>
        <v>344550370</v>
      </c>
      <c r="AC19" s="40">
        <f t="shared" si="13"/>
        <v>0.3356949814467706</v>
      </c>
      <c r="AD19" s="80">
        <v>165022419</v>
      </c>
      <c r="AE19" s="81">
        <v>10724582</v>
      </c>
      <c r="AF19" s="81">
        <f t="shared" si="14"/>
        <v>175747001</v>
      </c>
      <c r="AG19" s="40">
        <f t="shared" si="15"/>
        <v>0.3471377646384843</v>
      </c>
      <c r="AH19" s="40">
        <f t="shared" si="16"/>
        <v>0.0739849438454998</v>
      </c>
      <c r="AI19" s="12">
        <v>963403058</v>
      </c>
      <c r="AJ19" s="12">
        <v>952029188</v>
      </c>
      <c r="AK19" s="12">
        <v>334433584</v>
      </c>
      <c r="AL19" s="12"/>
    </row>
    <row r="20" spans="1:38" s="13" customFormat="1" ht="12.75">
      <c r="A20" s="29" t="s">
        <v>96</v>
      </c>
      <c r="B20" s="63" t="s">
        <v>249</v>
      </c>
      <c r="C20" s="39" t="s">
        <v>250</v>
      </c>
      <c r="D20" s="80">
        <v>447934073</v>
      </c>
      <c r="E20" s="81">
        <v>84901000</v>
      </c>
      <c r="F20" s="82">
        <f t="shared" si="0"/>
        <v>532835073</v>
      </c>
      <c r="G20" s="80">
        <v>470508974</v>
      </c>
      <c r="H20" s="81">
        <v>84901000</v>
      </c>
      <c r="I20" s="83">
        <f t="shared" si="1"/>
        <v>555409974</v>
      </c>
      <c r="J20" s="80">
        <v>95908479</v>
      </c>
      <c r="K20" s="81">
        <v>25384359</v>
      </c>
      <c r="L20" s="81">
        <f t="shared" si="2"/>
        <v>121292838</v>
      </c>
      <c r="M20" s="40">
        <f t="shared" si="3"/>
        <v>0.22763673816944854</v>
      </c>
      <c r="N20" s="108">
        <v>97482541</v>
      </c>
      <c r="O20" s="109">
        <v>27541931</v>
      </c>
      <c r="P20" s="110">
        <f t="shared" si="4"/>
        <v>125024472</v>
      </c>
      <c r="Q20" s="40">
        <f t="shared" si="5"/>
        <v>0.23464009472214303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193391020</v>
      </c>
      <c r="AA20" s="81">
        <f t="shared" si="11"/>
        <v>52926290</v>
      </c>
      <c r="AB20" s="81">
        <f t="shared" si="12"/>
        <v>246317310</v>
      </c>
      <c r="AC20" s="40">
        <f t="shared" si="13"/>
        <v>0.4622768328915916</v>
      </c>
      <c r="AD20" s="80">
        <v>100701625</v>
      </c>
      <c r="AE20" s="81">
        <v>12469120</v>
      </c>
      <c r="AF20" s="81">
        <f t="shared" si="14"/>
        <v>113170745</v>
      </c>
      <c r="AG20" s="40">
        <f t="shared" si="15"/>
        <v>0.4196613102970994</v>
      </c>
      <c r="AH20" s="40">
        <f t="shared" si="16"/>
        <v>0.10474197196457435</v>
      </c>
      <c r="AI20" s="12">
        <v>494178000</v>
      </c>
      <c r="AJ20" s="12">
        <v>549728974</v>
      </c>
      <c r="AK20" s="12">
        <v>207387387</v>
      </c>
      <c r="AL20" s="12"/>
    </row>
    <row r="21" spans="1:38" s="13" customFormat="1" ht="12.75">
      <c r="A21" s="29" t="s">
        <v>96</v>
      </c>
      <c r="B21" s="63" t="s">
        <v>251</v>
      </c>
      <c r="C21" s="39" t="s">
        <v>252</v>
      </c>
      <c r="D21" s="80">
        <v>1489629304</v>
      </c>
      <c r="E21" s="81">
        <v>354952994</v>
      </c>
      <c r="F21" s="82">
        <f t="shared" si="0"/>
        <v>1844582298</v>
      </c>
      <c r="G21" s="80">
        <v>1489629304</v>
      </c>
      <c r="H21" s="81">
        <v>354952994</v>
      </c>
      <c r="I21" s="83">
        <f t="shared" si="1"/>
        <v>1844582298</v>
      </c>
      <c r="J21" s="80">
        <v>237830311</v>
      </c>
      <c r="K21" s="81">
        <v>26011109</v>
      </c>
      <c r="L21" s="81">
        <f t="shared" si="2"/>
        <v>263841420</v>
      </c>
      <c r="M21" s="40">
        <f t="shared" si="3"/>
        <v>0.143035862528916</v>
      </c>
      <c r="N21" s="108">
        <v>226606890</v>
      </c>
      <c r="O21" s="109">
        <v>44519773</v>
      </c>
      <c r="P21" s="110">
        <f t="shared" si="4"/>
        <v>271126663</v>
      </c>
      <c r="Q21" s="40">
        <f t="shared" si="5"/>
        <v>0.14698539788328815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464437201</v>
      </c>
      <c r="AA21" s="81">
        <f t="shared" si="11"/>
        <v>70530882</v>
      </c>
      <c r="AB21" s="81">
        <f t="shared" si="12"/>
        <v>534968083</v>
      </c>
      <c r="AC21" s="40">
        <f t="shared" si="13"/>
        <v>0.29002126041220416</v>
      </c>
      <c r="AD21" s="80">
        <v>382921008</v>
      </c>
      <c r="AE21" s="81">
        <v>91558859</v>
      </c>
      <c r="AF21" s="81">
        <f t="shared" si="14"/>
        <v>474479867</v>
      </c>
      <c r="AG21" s="40">
        <f t="shared" si="15"/>
        <v>0.4710326336468003</v>
      </c>
      <c r="AH21" s="40">
        <f t="shared" si="16"/>
        <v>-0.4285813121760971</v>
      </c>
      <c r="AI21" s="12">
        <v>1499565044</v>
      </c>
      <c r="AJ21" s="12">
        <v>1499565044</v>
      </c>
      <c r="AK21" s="12">
        <v>706344072</v>
      </c>
      <c r="AL21" s="12"/>
    </row>
    <row r="22" spans="1:38" s="13" customFormat="1" ht="12.75">
      <c r="A22" s="29" t="s">
        <v>115</v>
      </c>
      <c r="B22" s="63" t="s">
        <v>253</v>
      </c>
      <c r="C22" s="39" t="s">
        <v>254</v>
      </c>
      <c r="D22" s="80">
        <v>253628573</v>
      </c>
      <c r="E22" s="81">
        <v>5360000</v>
      </c>
      <c r="F22" s="82">
        <f t="shared" si="0"/>
        <v>258988573</v>
      </c>
      <c r="G22" s="80">
        <v>253628573</v>
      </c>
      <c r="H22" s="81">
        <v>5360000</v>
      </c>
      <c r="I22" s="83">
        <f t="shared" si="1"/>
        <v>258988573</v>
      </c>
      <c r="J22" s="80">
        <v>66625763</v>
      </c>
      <c r="K22" s="81">
        <v>3279481</v>
      </c>
      <c r="L22" s="81">
        <f t="shared" si="2"/>
        <v>69905244</v>
      </c>
      <c r="M22" s="40">
        <f t="shared" si="3"/>
        <v>0.26991632561333123</v>
      </c>
      <c r="N22" s="108">
        <v>62861570</v>
      </c>
      <c r="O22" s="109">
        <v>1461438</v>
      </c>
      <c r="P22" s="110">
        <f t="shared" si="4"/>
        <v>64323008</v>
      </c>
      <c r="Q22" s="40">
        <f t="shared" si="5"/>
        <v>0.24836233990910478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129487333</v>
      </c>
      <c r="AA22" s="81">
        <f t="shared" si="11"/>
        <v>4740919</v>
      </c>
      <c r="AB22" s="81">
        <f t="shared" si="12"/>
        <v>134228252</v>
      </c>
      <c r="AC22" s="40">
        <f t="shared" si="13"/>
        <v>0.518278665522436</v>
      </c>
      <c r="AD22" s="80">
        <v>51766074</v>
      </c>
      <c r="AE22" s="81">
        <v>0</v>
      </c>
      <c r="AF22" s="81">
        <f t="shared" si="14"/>
        <v>51766074</v>
      </c>
      <c r="AG22" s="40">
        <f t="shared" si="15"/>
        <v>0.4167756703528149</v>
      </c>
      <c r="AH22" s="40">
        <f t="shared" si="16"/>
        <v>0.24257072305695804</v>
      </c>
      <c r="AI22" s="12">
        <v>261899400</v>
      </c>
      <c r="AJ22" s="12">
        <v>274593400</v>
      </c>
      <c r="AK22" s="12">
        <v>109153298</v>
      </c>
      <c r="AL22" s="12"/>
    </row>
    <row r="23" spans="1:38" s="59" customFormat="1" ht="12.75">
      <c r="A23" s="64"/>
      <c r="B23" s="65" t="s">
        <v>255</v>
      </c>
      <c r="C23" s="32"/>
      <c r="D23" s="84">
        <f>SUM(D18:D22)</f>
        <v>5204353396</v>
      </c>
      <c r="E23" s="85">
        <f>SUM(E18:E22)</f>
        <v>780647677</v>
      </c>
      <c r="F23" s="93">
        <f t="shared" si="0"/>
        <v>5985001073</v>
      </c>
      <c r="G23" s="84">
        <f>SUM(G18:G22)</f>
        <v>5226928297</v>
      </c>
      <c r="H23" s="85">
        <f>SUM(H18:H22)</f>
        <v>780647677</v>
      </c>
      <c r="I23" s="86">
        <f t="shared" si="1"/>
        <v>6007575974</v>
      </c>
      <c r="J23" s="84">
        <f>SUM(J18:J22)</f>
        <v>1098443910</v>
      </c>
      <c r="K23" s="85">
        <f>SUM(K18:K22)</f>
        <v>88801769</v>
      </c>
      <c r="L23" s="85">
        <f t="shared" si="2"/>
        <v>1187245679</v>
      </c>
      <c r="M23" s="44">
        <f t="shared" si="3"/>
        <v>0.19837016978259112</v>
      </c>
      <c r="N23" s="114">
        <f>SUM(N18:N22)</f>
        <v>975837873</v>
      </c>
      <c r="O23" s="115">
        <f>SUM(O18:O22)</f>
        <v>150683371</v>
      </c>
      <c r="P23" s="116">
        <f t="shared" si="4"/>
        <v>1126521244</v>
      </c>
      <c r="Q23" s="44">
        <f t="shared" si="5"/>
        <v>0.18822406717386397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4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2074281783</v>
      </c>
      <c r="AA23" s="85">
        <f t="shared" si="11"/>
        <v>239485140</v>
      </c>
      <c r="AB23" s="85">
        <f t="shared" si="12"/>
        <v>2313766923</v>
      </c>
      <c r="AC23" s="44">
        <f t="shared" si="13"/>
        <v>0.3865942369564551</v>
      </c>
      <c r="AD23" s="84">
        <f>SUM(AD18:AD22)</f>
        <v>1173427215</v>
      </c>
      <c r="AE23" s="85">
        <f>SUM(AE18:AE22)</f>
        <v>149322032</v>
      </c>
      <c r="AF23" s="85">
        <f t="shared" si="14"/>
        <v>1322749247</v>
      </c>
      <c r="AG23" s="44">
        <f t="shared" si="15"/>
        <v>0.4180858852251606</v>
      </c>
      <c r="AH23" s="44">
        <f t="shared" si="16"/>
        <v>-0.1483486030667156</v>
      </c>
      <c r="AI23" s="66">
        <f>SUM(AI18:AI22)</f>
        <v>5489310264</v>
      </c>
      <c r="AJ23" s="66">
        <f>SUM(AJ18:AJ22)</f>
        <v>5646953199</v>
      </c>
      <c r="AK23" s="66">
        <f>SUM(AK18:AK22)</f>
        <v>2295003141</v>
      </c>
      <c r="AL23" s="66"/>
    </row>
    <row r="24" spans="1:38" s="59" customFormat="1" ht="12.75">
      <c r="A24" s="64"/>
      <c r="B24" s="65" t="s">
        <v>256</v>
      </c>
      <c r="C24" s="32"/>
      <c r="D24" s="84">
        <f>SUM(D9:D11,D13:D16,D18:D22)</f>
        <v>92171494651</v>
      </c>
      <c r="E24" s="85">
        <f>SUM(E9:E11,E13:E16,E18:E22)</f>
        <v>16260676574</v>
      </c>
      <c r="F24" s="93">
        <f t="shared" si="0"/>
        <v>108432171225</v>
      </c>
      <c r="G24" s="84">
        <f>SUM(G9:G11,G13:G16,G18:G22)</f>
        <v>92351673343</v>
      </c>
      <c r="H24" s="85">
        <f>SUM(H9:H11,H13:H16,H18:H22)</f>
        <v>16269776575</v>
      </c>
      <c r="I24" s="86">
        <f t="shared" si="1"/>
        <v>108621449918</v>
      </c>
      <c r="J24" s="84">
        <f>SUM(J9:J11,J13:J16,J18:J22)</f>
        <v>21338226526</v>
      </c>
      <c r="K24" s="85">
        <f>SUM(K9:K11,K13:K16,K18:K22)</f>
        <v>1474858190</v>
      </c>
      <c r="L24" s="85">
        <f t="shared" si="2"/>
        <v>22813084716</v>
      </c>
      <c r="M24" s="44">
        <f t="shared" si="3"/>
        <v>0.21039037084909207</v>
      </c>
      <c r="N24" s="114">
        <f>SUM(N9:N11,N13:N16,N18:N22)</f>
        <v>22537218744</v>
      </c>
      <c r="O24" s="115">
        <f>SUM(O9:O11,O13:O16,O18:O22)</f>
        <v>3064928335</v>
      </c>
      <c r="P24" s="116">
        <f t="shared" si="4"/>
        <v>25602147079</v>
      </c>
      <c r="Q24" s="44">
        <f t="shared" si="5"/>
        <v>0.23611209468336458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4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43875445270</v>
      </c>
      <c r="AA24" s="85">
        <f t="shared" si="11"/>
        <v>4539786525</v>
      </c>
      <c r="AB24" s="85">
        <f t="shared" si="12"/>
        <v>48415231795</v>
      </c>
      <c r="AC24" s="44">
        <f t="shared" si="13"/>
        <v>0.44650246553245665</v>
      </c>
      <c r="AD24" s="84">
        <f>SUM(AD9:AD11,AD13:AD16,AD18:AD22)</f>
        <v>20260109550</v>
      </c>
      <c r="AE24" s="85">
        <f>SUM(AE9:AE11,AE13:AE16,AE18:AE22)</f>
        <v>1834212413</v>
      </c>
      <c r="AF24" s="85">
        <f t="shared" si="14"/>
        <v>22094321963</v>
      </c>
      <c r="AG24" s="44">
        <f t="shared" si="15"/>
        <v>0.43502635784495197</v>
      </c>
      <c r="AH24" s="44">
        <f t="shared" si="16"/>
        <v>0.15876590926276624</v>
      </c>
      <c r="AI24" s="66">
        <f>SUM(AI9:AI11,AI13:AI16,AI18:AI22)</f>
        <v>98922031932</v>
      </c>
      <c r="AJ24" s="66">
        <f>SUM(AJ9:AJ11,AJ13:AJ16,AJ18:AJ22)</f>
        <v>99795851386</v>
      </c>
      <c r="AK24" s="66">
        <f>SUM(AK9:AK11,AK13:AK16,AK18:AK22)</f>
        <v>43033691262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45</v>
      </c>
      <c r="C9" s="39" t="s">
        <v>46</v>
      </c>
      <c r="D9" s="80">
        <v>24976073908</v>
      </c>
      <c r="E9" s="81">
        <v>5466767000</v>
      </c>
      <c r="F9" s="82">
        <f>$D9+$E9</f>
        <v>30442840908</v>
      </c>
      <c r="G9" s="80">
        <v>24976073908</v>
      </c>
      <c r="H9" s="81">
        <v>5466767000</v>
      </c>
      <c r="I9" s="83">
        <f>$G9+$H9</f>
        <v>30442840908</v>
      </c>
      <c r="J9" s="80">
        <v>5928521721</v>
      </c>
      <c r="K9" s="81">
        <v>814253000</v>
      </c>
      <c r="L9" s="81">
        <f>$J9+$K9</f>
        <v>6742774721</v>
      </c>
      <c r="M9" s="40">
        <f>IF($F9=0,0,$L9/$F9)</f>
        <v>0.22148966784594937</v>
      </c>
      <c r="N9" s="108">
        <v>5889722565</v>
      </c>
      <c r="O9" s="109">
        <v>1293829000</v>
      </c>
      <c r="P9" s="110">
        <f>$N9+$O9</f>
        <v>7183551565</v>
      </c>
      <c r="Q9" s="40">
        <f>IF($F9=0,0,$P9/$F9)</f>
        <v>0.2359685019774962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11818244286</v>
      </c>
      <c r="AA9" s="81">
        <f>$K9+$O9</f>
        <v>2108082000</v>
      </c>
      <c r="AB9" s="81">
        <f>$Z9+$AA9</f>
        <v>13926326286</v>
      </c>
      <c r="AC9" s="40">
        <f>IF($F9=0,0,$AB9/$F9)</f>
        <v>0.45745816982344556</v>
      </c>
      <c r="AD9" s="80">
        <v>5973291272</v>
      </c>
      <c r="AE9" s="81">
        <v>834910000</v>
      </c>
      <c r="AF9" s="81">
        <f>$AD9+$AE9</f>
        <v>6808201272</v>
      </c>
      <c r="AG9" s="40">
        <f>IF($AI9=0,0,$AK9/$AI9)</f>
        <v>0.438158134588338</v>
      </c>
      <c r="AH9" s="40">
        <f>IF($AF9=0,0,(($P9/$AF9)-1))</f>
        <v>0.055132079385446175</v>
      </c>
      <c r="AI9" s="12">
        <v>29059993429</v>
      </c>
      <c r="AJ9" s="12">
        <v>28377211122</v>
      </c>
      <c r="AK9" s="12">
        <v>12732872512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24976073908</v>
      </c>
      <c r="E10" s="85">
        <f>E9</f>
        <v>5466767000</v>
      </c>
      <c r="F10" s="86">
        <f aca="true" t="shared" si="0" ref="F10:F41">$D10+$E10</f>
        <v>30442840908</v>
      </c>
      <c r="G10" s="84">
        <f>G9</f>
        <v>24976073908</v>
      </c>
      <c r="H10" s="85">
        <f>H9</f>
        <v>5466767000</v>
      </c>
      <c r="I10" s="86">
        <f aca="true" t="shared" si="1" ref="I10:I41">$G10+$H10</f>
        <v>30442840908</v>
      </c>
      <c r="J10" s="84">
        <f>J9</f>
        <v>5928521721</v>
      </c>
      <c r="K10" s="85">
        <f>K9</f>
        <v>814253000</v>
      </c>
      <c r="L10" s="85">
        <f aca="true" t="shared" si="2" ref="L10:L41">$J10+$K10</f>
        <v>6742774721</v>
      </c>
      <c r="M10" s="44">
        <f aca="true" t="shared" si="3" ref="M10:M41">IF($F10=0,0,$L10/$F10)</f>
        <v>0.22148966784594937</v>
      </c>
      <c r="N10" s="114">
        <f>N9</f>
        <v>5889722565</v>
      </c>
      <c r="O10" s="115">
        <f>O9</f>
        <v>1293829000</v>
      </c>
      <c r="P10" s="116">
        <f aca="true" t="shared" si="4" ref="P10:P41">$N10+$O10</f>
        <v>7183551565</v>
      </c>
      <c r="Q10" s="44">
        <f aca="true" t="shared" si="5" ref="Q10:Q41">IF($F10=0,0,$P10/$F10)</f>
        <v>0.2359685019774962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4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</f>
        <v>11818244286</v>
      </c>
      <c r="AA10" s="85">
        <f aca="true" t="shared" si="11" ref="AA10:AA41">$K10+$O10</f>
        <v>2108082000</v>
      </c>
      <c r="AB10" s="85">
        <f aca="true" t="shared" si="12" ref="AB10:AB41">$Z10+$AA10</f>
        <v>13926326286</v>
      </c>
      <c r="AC10" s="44">
        <f aca="true" t="shared" si="13" ref="AC10:AC41">IF($F10=0,0,$AB10/$F10)</f>
        <v>0.45745816982344556</v>
      </c>
      <c r="AD10" s="84">
        <f>AD9</f>
        <v>5973291272</v>
      </c>
      <c r="AE10" s="85">
        <f>AE9</f>
        <v>834910000</v>
      </c>
      <c r="AF10" s="85">
        <f aca="true" t="shared" si="14" ref="AF10:AF41">$AD10+$AE10</f>
        <v>6808201272</v>
      </c>
      <c r="AG10" s="44">
        <f aca="true" t="shared" si="15" ref="AG10:AG41">IF($AI10=0,0,$AK10/$AI10)</f>
        <v>0.438158134588338</v>
      </c>
      <c r="AH10" s="44">
        <f aca="true" t="shared" si="16" ref="AH10:AH41">IF($AF10=0,0,(($P10/$AF10)-1))</f>
        <v>0.055132079385446175</v>
      </c>
      <c r="AI10" s="66">
        <f>AI9</f>
        <v>29059993429</v>
      </c>
      <c r="AJ10" s="66">
        <f>AJ9</f>
        <v>28377211122</v>
      </c>
      <c r="AK10" s="66">
        <f>AK9</f>
        <v>12732872512</v>
      </c>
      <c r="AL10" s="66"/>
    </row>
    <row r="11" spans="1:38" s="13" customFormat="1" ht="12.75">
      <c r="A11" s="29" t="s">
        <v>96</v>
      </c>
      <c r="B11" s="63" t="s">
        <v>257</v>
      </c>
      <c r="C11" s="39" t="s">
        <v>258</v>
      </c>
      <c r="D11" s="80">
        <v>58527920</v>
      </c>
      <c r="E11" s="81">
        <v>23613586</v>
      </c>
      <c r="F11" s="82">
        <f t="shared" si="0"/>
        <v>82141506</v>
      </c>
      <c r="G11" s="80">
        <v>58527920</v>
      </c>
      <c r="H11" s="81">
        <v>23613586</v>
      </c>
      <c r="I11" s="83">
        <f t="shared" si="1"/>
        <v>82141506</v>
      </c>
      <c r="J11" s="80">
        <v>11897045</v>
      </c>
      <c r="K11" s="81">
        <v>5354811</v>
      </c>
      <c r="L11" s="81">
        <f t="shared" si="2"/>
        <v>17251856</v>
      </c>
      <c r="M11" s="40">
        <f t="shared" si="3"/>
        <v>0.21002604943717493</v>
      </c>
      <c r="N11" s="108">
        <v>10278589</v>
      </c>
      <c r="O11" s="109">
        <v>6948177</v>
      </c>
      <c r="P11" s="110">
        <f t="shared" si="4"/>
        <v>17226766</v>
      </c>
      <c r="Q11" s="40">
        <f t="shared" si="5"/>
        <v>0.2097206009346846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22175634</v>
      </c>
      <c r="AA11" s="81">
        <f t="shared" si="11"/>
        <v>12302988</v>
      </c>
      <c r="AB11" s="81">
        <f t="shared" si="12"/>
        <v>34478622</v>
      </c>
      <c r="AC11" s="40">
        <f t="shared" si="13"/>
        <v>0.4197466503718595</v>
      </c>
      <c r="AD11" s="80">
        <v>17020720</v>
      </c>
      <c r="AE11" s="81">
        <v>4514434</v>
      </c>
      <c r="AF11" s="81">
        <f t="shared" si="14"/>
        <v>21535154</v>
      </c>
      <c r="AG11" s="40">
        <f t="shared" si="15"/>
        <v>0.5282975019713448</v>
      </c>
      <c r="AH11" s="40">
        <f t="shared" si="16"/>
        <v>-0.2000630225351534</v>
      </c>
      <c r="AI11" s="12">
        <v>67213000</v>
      </c>
      <c r="AJ11" s="12">
        <v>79650660</v>
      </c>
      <c r="AK11" s="12">
        <v>35508460</v>
      </c>
      <c r="AL11" s="12"/>
    </row>
    <row r="12" spans="1:38" s="13" customFormat="1" ht="12.75">
      <c r="A12" s="29" t="s">
        <v>96</v>
      </c>
      <c r="B12" s="63" t="s">
        <v>259</v>
      </c>
      <c r="C12" s="39" t="s">
        <v>260</v>
      </c>
      <c r="D12" s="80">
        <v>152277689</v>
      </c>
      <c r="E12" s="81">
        <v>29100650</v>
      </c>
      <c r="F12" s="82">
        <f t="shared" si="0"/>
        <v>181378339</v>
      </c>
      <c r="G12" s="80">
        <v>163774260</v>
      </c>
      <c r="H12" s="81">
        <v>48862444</v>
      </c>
      <c r="I12" s="83">
        <f t="shared" si="1"/>
        <v>212636704</v>
      </c>
      <c r="J12" s="80">
        <v>23565072</v>
      </c>
      <c r="K12" s="81">
        <v>1497459</v>
      </c>
      <c r="L12" s="81">
        <f t="shared" si="2"/>
        <v>25062531</v>
      </c>
      <c r="M12" s="40">
        <f t="shared" si="3"/>
        <v>0.13817819227024677</v>
      </c>
      <c r="N12" s="108">
        <v>28904670</v>
      </c>
      <c r="O12" s="109">
        <v>3905549</v>
      </c>
      <c r="P12" s="110">
        <f t="shared" si="4"/>
        <v>32810219</v>
      </c>
      <c r="Q12" s="40">
        <f t="shared" si="5"/>
        <v>0.1808938111402597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52469742</v>
      </c>
      <c r="AA12" s="81">
        <f t="shared" si="11"/>
        <v>5403008</v>
      </c>
      <c r="AB12" s="81">
        <f t="shared" si="12"/>
        <v>57872750</v>
      </c>
      <c r="AC12" s="40">
        <f t="shared" si="13"/>
        <v>0.31907200341050646</v>
      </c>
      <c r="AD12" s="80">
        <v>25805362</v>
      </c>
      <c r="AE12" s="81">
        <v>5514013</v>
      </c>
      <c r="AF12" s="81">
        <f t="shared" si="14"/>
        <v>31319375</v>
      </c>
      <c r="AG12" s="40">
        <f t="shared" si="15"/>
        <v>0.3301789362075424</v>
      </c>
      <c r="AH12" s="40">
        <f t="shared" si="16"/>
        <v>0.04760133304064973</v>
      </c>
      <c r="AI12" s="12">
        <v>169758376</v>
      </c>
      <c r="AJ12" s="12">
        <v>183753887</v>
      </c>
      <c r="AK12" s="12">
        <v>56050640</v>
      </c>
      <c r="AL12" s="12"/>
    </row>
    <row r="13" spans="1:38" s="13" customFormat="1" ht="12.75">
      <c r="A13" s="29" t="s">
        <v>96</v>
      </c>
      <c r="B13" s="63" t="s">
        <v>261</v>
      </c>
      <c r="C13" s="39" t="s">
        <v>262</v>
      </c>
      <c r="D13" s="80">
        <v>98892557</v>
      </c>
      <c r="E13" s="81">
        <v>44269000</v>
      </c>
      <c r="F13" s="82">
        <f t="shared" si="0"/>
        <v>143161557</v>
      </c>
      <c r="G13" s="80">
        <v>98892557</v>
      </c>
      <c r="H13" s="81">
        <v>44269000</v>
      </c>
      <c r="I13" s="83">
        <f t="shared" si="1"/>
        <v>143161557</v>
      </c>
      <c r="J13" s="80">
        <v>19407906</v>
      </c>
      <c r="K13" s="81">
        <v>4426828</v>
      </c>
      <c r="L13" s="81">
        <f t="shared" si="2"/>
        <v>23834734</v>
      </c>
      <c r="M13" s="40">
        <f t="shared" si="3"/>
        <v>0.1664883681028979</v>
      </c>
      <c r="N13" s="108">
        <v>21727572</v>
      </c>
      <c r="O13" s="109">
        <v>13531005</v>
      </c>
      <c r="P13" s="110">
        <f t="shared" si="4"/>
        <v>35258577</v>
      </c>
      <c r="Q13" s="40">
        <f t="shared" si="5"/>
        <v>0.2462852300495726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41135478</v>
      </c>
      <c r="AA13" s="81">
        <f t="shared" si="11"/>
        <v>17957833</v>
      </c>
      <c r="AB13" s="81">
        <f t="shared" si="12"/>
        <v>59093311</v>
      </c>
      <c r="AC13" s="40">
        <f t="shared" si="13"/>
        <v>0.4127735981524705</v>
      </c>
      <c r="AD13" s="80">
        <v>15707293</v>
      </c>
      <c r="AE13" s="81">
        <v>8015499</v>
      </c>
      <c r="AF13" s="81">
        <f t="shared" si="14"/>
        <v>23722792</v>
      </c>
      <c r="AG13" s="40">
        <f t="shared" si="15"/>
        <v>0.33301615309015425</v>
      </c>
      <c r="AH13" s="40">
        <f t="shared" si="16"/>
        <v>0.48627433904069983</v>
      </c>
      <c r="AI13" s="12">
        <v>129467921</v>
      </c>
      <c r="AJ13" s="12">
        <v>139738269</v>
      </c>
      <c r="AK13" s="12">
        <v>43114909</v>
      </c>
      <c r="AL13" s="12"/>
    </row>
    <row r="14" spans="1:38" s="13" customFormat="1" ht="12.75">
      <c r="A14" s="29" t="s">
        <v>96</v>
      </c>
      <c r="B14" s="63" t="s">
        <v>263</v>
      </c>
      <c r="C14" s="39" t="s">
        <v>264</v>
      </c>
      <c r="D14" s="80">
        <v>101225130</v>
      </c>
      <c r="E14" s="81">
        <v>39853603</v>
      </c>
      <c r="F14" s="82">
        <f t="shared" si="0"/>
        <v>141078733</v>
      </c>
      <c r="G14" s="80">
        <v>101225130</v>
      </c>
      <c r="H14" s="81">
        <v>39853603</v>
      </c>
      <c r="I14" s="83">
        <f t="shared" si="1"/>
        <v>141078733</v>
      </c>
      <c r="J14" s="80">
        <v>19273171</v>
      </c>
      <c r="K14" s="81">
        <v>6409553</v>
      </c>
      <c r="L14" s="81">
        <f t="shared" si="2"/>
        <v>25682724</v>
      </c>
      <c r="M14" s="40">
        <f t="shared" si="3"/>
        <v>0.1820453264206732</v>
      </c>
      <c r="N14" s="108">
        <v>17192575</v>
      </c>
      <c r="O14" s="109">
        <v>5206760</v>
      </c>
      <c r="P14" s="110">
        <f t="shared" si="4"/>
        <v>22399335</v>
      </c>
      <c r="Q14" s="40">
        <f t="shared" si="5"/>
        <v>0.15877187527619774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36465746</v>
      </c>
      <c r="AA14" s="81">
        <f t="shared" si="11"/>
        <v>11616313</v>
      </c>
      <c r="AB14" s="81">
        <f t="shared" si="12"/>
        <v>48082059</v>
      </c>
      <c r="AC14" s="40">
        <f t="shared" si="13"/>
        <v>0.3408172016968709</v>
      </c>
      <c r="AD14" s="80">
        <v>17577237</v>
      </c>
      <c r="AE14" s="81">
        <v>1624749</v>
      </c>
      <c r="AF14" s="81">
        <f t="shared" si="14"/>
        <v>19201986</v>
      </c>
      <c r="AG14" s="40">
        <f t="shared" si="15"/>
        <v>0.38366244017759293</v>
      </c>
      <c r="AH14" s="40">
        <f t="shared" si="16"/>
        <v>0.16651137023014173</v>
      </c>
      <c r="AI14" s="12">
        <v>109293078</v>
      </c>
      <c r="AJ14" s="12">
        <v>116914397</v>
      </c>
      <c r="AK14" s="12">
        <v>41931649</v>
      </c>
      <c r="AL14" s="12"/>
    </row>
    <row r="15" spans="1:38" s="13" customFormat="1" ht="12.75">
      <c r="A15" s="29" t="s">
        <v>96</v>
      </c>
      <c r="B15" s="63" t="s">
        <v>265</v>
      </c>
      <c r="C15" s="39" t="s">
        <v>266</v>
      </c>
      <c r="D15" s="80">
        <v>33573000</v>
      </c>
      <c r="E15" s="81">
        <v>17325000</v>
      </c>
      <c r="F15" s="82">
        <f t="shared" si="0"/>
        <v>50898000</v>
      </c>
      <c r="G15" s="80">
        <v>33573000</v>
      </c>
      <c r="H15" s="81">
        <v>17325000</v>
      </c>
      <c r="I15" s="83">
        <f t="shared" si="1"/>
        <v>50898000</v>
      </c>
      <c r="J15" s="80">
        <v>6402811</v>
      </c>
      <c r="K15" s="81">
        <v>2186825</v>
      </c>
      <c r="L15" s="81">
        <f t="shared" si="2"/>
        <v>8589636</v>
      </c>
      <c r="M15" s="40">
        <f t="shared" si="3"/>
        <v>0.16876175881174113</v>
      </c>
      <c r="N15" s="108">
        <v>6513222</v>
      </c>
      <c r="O15" s="109">
        <v>3078980</v>
      </c>
      <c r="P15" s="110">
        <f t="shared" si="4"/>
        <v>9592202</v>
      </c>
      <c r="Q15" s="40">
        <f t="shared" si="5"/>
        <v>0.1884593107784196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12916033</v>
      </c>
      <c r="AA15" s="81">
        <f t="shared" si="11"/>
        <v>5265805</v>
      </c>
      <c r="AB15" s="81">
        <f t="shared" si="12"/>
        <v>18181838</v>
      </c>
      <c r="AC15" s="40">
        <f t="shared" si="13"/>
        <v>0.3572210695901607</v>
      </c>
      <c r="AD15" s="80">
        <v>5551004</v>
      </c>
      <c r="AE15" s="81">
        <v>4074809</v>
      </c>
      <c r="AF15" s="81">
        <f t="shared" si="14"/>
        <v>9625813</v>
      </c>
      <c r="AG15" s="40">
        <f t="shared" si="15"/>
        <v>0.3618630173153506</v>
      </c>
      <c r="AH15" s="40">
        <f t="shared" si="16"/>
        <v>-0.0034917570079534554</v>
      </c>
      <c r="AI15" s="12">
        <v>45451000</v>
      </c>
      <c r="AJ15" s="12">
        <v>44719000</v>
      </c>
      <c r="AK15" s="12">
        <v>16447036</v>
      </c>
      <c r="AL15" s="12"/>
    </row>
    <row r="16" spans="1:38" s="13" customFormat="1" ht="12.75">
      <c r="A16" s="29" t="s">
        <v>96</v>
      </c>
      <c r="B16" s="63" t="s">
        <v>267</v>
      </c>
      <c r="C16" s="39" t="s">
        <v>268</v>
      </c>
      <c r="D16" s="80">
        <v>593003847</v>
      </c>
      <c r="E16" s="81">
        <v>139521500</v>
      </c>
      <c r="F16" s="82">
        <f t="shared" si="0"/>
        <v>732525347</v>
      </c>
      <c r="G16" s="80">
        <v>593003847</v>
      </c>
      <c r="H16" s="81">
        <v>139521500</v>
      </c>
      <c r="I16" s="83">
        <f t="shared" si="1"/>
        <v>732525347</v>
      </c>
      <c r="J16" s="80">
        <v>110260822</v>
      </c>
      <c r="K16" s="81">
        <v>5989693</v>
      </c>
      <c r="L16" s="81">
        <f t="shared" si="2"/>
        <v>116250515</v>
      </c>
      <c r="M16" s="40">
        <f t="shared" si="3"/>
        <v>0.15869828324179477</v>
      </c>
      <c r="N16" s="108">
        <v>134989415</v>
      </c>
      <c r="O16" s="109">
        <v>15002223</v>
      </c>
      <c r="P16" s="110">
        <f t="shared" si="4"/>
        <v>149991638</v>
      </c>
      <c r="Q16" s="40">
        <f t="shared" si="5"/>
        <v>0.20475965591399528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245250237</v>
      </c>
      <c r="AA16" s="81">
        <f t="shared" si="11"/>
        <v>20991916</v>
      </c>
      <c r="AB16" s="81">
        <f t="shared" si="12"/>
        <v>266242153</v>
      </c>
      <c r="AC16" s="40">
        <f t="shared" si="13"/>
        <v>0.36345793915579006</v>
      </c>
      <c r="AD16" s="80">
        <v>91229829</v>
      </c>
      <c r="AE16" s="81">
        <v>7385721</v>
      </c>
      <c r="AF16" s="81">
        <f t="shared" si="14"/>
        <v>98615550</v>
      </c>
      <c r="AG16" s="40">
        <f t="shared" si="15"/>
        <v>0.35194009721644615</v>
      </c>
      <c r="AH16" s="40">
        <f t="shared" si="16"/>
        <v>0.5209734975873481</v>
      </c>
      <c r="AI16" s="12">
        <v>717192849</v>
      </c>
      <c r="AJ16" s="12">
        <v>694971000</v>
      </c>
      <c r="AK16" s="12">
        <v>252408921</v>
      </c>
      <c r="AL16" s="12"/>
    </row>
    <row r="17" spans="1:38" s="13" customFormat="1" ht="12.75">
      <c r="A17" s="29" t="s">
        <v>115</v>
      </c>
      <c r="B17" s="63" t="s">
        <v>269</v>
      </c>
      <c r="C17" s="39" t="s">
        <v>270</v>
      </c>
      <c r="D17" s="80">
        <v>626602931</v>
      </c>
      <c r="E17" s="81">
        <v>375044912</v>
      </c>
      <c r="F17" s="82">
        <f t="shared" si="0"/>
        <v>1001647843</v>
      </c>
      <c r="G17" s="80">
        <v>626602931</v>
      </c>
      <c r="H17" s="81">
        <v>375044912</v>
      </c>
      <c r="I17" s="83">
        <f t="shared" si="1"/>
        <v>1001647843</v>
      </c>
      <c r="J17" s="80">
        <v>131453402</v>
      </c>
      <c r="K17" s="81">
        <v>49682206</v>
      </c>
      <c r="L17" s="81">
        <f t="shared" si="2"/>
        <v>181135608</v>
      </c>
      <c r="M17" s="40">
        <f t="shared" si="3"/>
        <v>0.18083761600033715</v>
      </c>
      <c r="N17" s="108">
        <v>149931781</v>
      </c>
      <c r="O17" s="109">
        <v>81512739</v>
      </c>
      <c r="P17" s="110">
        <f t="shared" si="4"/>
        <v>231444520</v>
      </c>
      <c r="Q17" s="40">
        <f t="shared" si="5"/>
        <v>0.23106376319526503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281385183</v>
      </c>
      <c r="AA17" s="81">
        <f t="shared" si="11"/>
        <v>131194945</v>
      </c>
      <c r="AB17" s="81">
        <f t="shared" si="12"/>
        <v>412580128</v>
      </c>
      <c r="AC17" s="40">
        <f t="shared" si="13"/>
        <v>0.41190137919560216</v>
      </c>
      <c r="AD17" s="80">
        <v>152044251</v>
      </c>
      <c r="AE17" s="81">
        <v>52722251</v>
      </c>
      <c r="AF17" s="81">
        <f t="shared" si="14"/>
        <v>204766502</v>
      </c>
      <c r="AG17" s="40">
        <f t="shared" si="15"/>
        <v>0.4127209566954563</v>
      </c>
      <c r="AH17" s="40">
        <f t="shared" si="16"/>
        <v>0.13028506977181253</v>
      </c>
      <c r="AI17" s="12">
        <v>948927513</v>
      </c>
      <c r="AJ17" s="12">
        <v>994659356</v>
      </c>
      <c r="AK17" s="12">
        <v>391642271</v>
      </c>
      <c r="AL17" s="12"/>
    </row>
    <row r="18" spans="1:38" s="59" customFormat="1" ht="12.75">
      <c r="A18" s="64"/>
      <c r="B18" s="65" t="s">
        <v>271</v>
      </c>
      <c r="C18" s="32"/>
      <c r="D18" s="84">
        <f>SUM(D11:D17)</f>
        <v>1664103074</v>
      </c>
      <c r="E18" s="85">
        <f>SUM(E11:E17)</f>
        <v>668728251</v>
      </c>
      <c r="F18" s="93">
        <f t="shared" si="0"/>
        <v>2332831325</v>
      </c>
      <c r="G18" s="84">
        <f>SUM(G11:G17)</f>
        <v>1675599645</v>
      </c>
      <c r="H18" s="85">
        <f>SUM(H11:H17)</f>
        <v>688490045</v>
      </c>
      <c r="I18" s="86">
        <f t="shared" si="1"/>
        <v>2364089690</v>
      </c>
      <c r="J18" s="84">
        <f>SUM(J11:J17)</f>
        <v>322260229</v>
      </c>
      <c r="K18" s="85">
        <f>SUM(K11:K17)</f>
        <v>75547375</v>
      </c>
      <c r="L18" s="85">
        <f t="shared" si="2"/>
        <v>397807604</v>
      </c>
      <c r="M18" s="44">
        <f t="shared" si="3"/>
        <v>0.170525661129829</v>
      </c>
      <c r="N18" s="114">
        <f>SUM(N11:N17)</f>
        <v>369537824</v>
      </c>
      <c r="O18" s="115">
        <f>SUM(O11:O17)</f>
        <v>129185433</v>
      </c>
      <c r="P18" s="116">
        <f t="shared" si="4"/>
        <v>498723257</v>
      </c>
      <c r="Q18" s="44">
        <f t="shared" si="5"/>
        <v>0.2137845336931936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4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691798053</v>
      </c>
      <c r="AA18" s="85">
        <f t="shared" si="11"/>
        <v>204732808</v>
      </c>
      <c r="AB18" s="85">
        <f t="shared" si="12"/>
        <v>896530861</v>
      </c>
      <c r="AC18" s="44">
        <f t="shared" si="13"/>
        <v>0.38431019482302264</v>
      </c>
      <c r="AD18" s="84">
        <f>SUM(AD11:AD17)</f>
        <v>324935696</v>
      </c>
      <c r="AE18" s="85">
        <f>SUM(AE11:AE17)</f>
        <v>83851476</v>
      </c>
      <c r="AF18" s="85">
        <f t="shared" si="14"/>
        <v>408787172</v>
      </c>
      <c r="AG18" s="44">
        <f t="shared" si="15"/>
        <v>0.38271039903590676</v>
      </c>
      <c r="AH18" s="44">
        <f t="shared" si="16"/>
        <v>0.2200071116713027</v>
      </c>
      <c r="AI18" s="66">
        <f>SUM(AI11:AI17)</f>
        <v>2187303737</v>
      </c>
      <c r="AJ18" s="66">
        <f>SUM(AJ11:AJ17)</f>
        <v>2254406569</v>
      </c>
      <c r="AK18" s="66">
        <f>SUM(AK11:AK17)</f>
        <v>837103886</v>
      </c>
      <c r="AL18" s="66"/>
    </row>
    <row r="19" spans="1:38" s="13" customFormat="1" ht="12.75">
      <c r="A19" s="29" t="s">
        <v>96</v>
      </c>
      <c r="B19" s="63" t="s">
        <v>272</v>
      </c>
      <c r="C19" s="39" t="s">
        <v>273</v>
      </c>
      <c r="D19" s="80">
        <v>122973000</v>
      </c>
      <c r="E19" s="81">
        <v>33318000</v>
      </c>
      <c r="F19" s="82">
        <f t="shared" si="0"/>
        <v>156291000</v>
      </c>
      <c r="G19" s="80">
        <v>122973000</v>
      </c>
      <c r="H19" s="81">
        <v>33318000</v>
      </c>
      <c r="I19" s="83">
        <f t="shared" si="1"/>
        <v>156291000</v>
      </c>
      <c r="J19" s="80">
        <v>21552857</v>
      </c>
      <c r="K19" s="81">
        <v>6136652</v>
      </c>
      <c r="L19" s="81">
        <f t="shared" si="2"/>
        <v>27689509</v>
      </c>
      <c r="M19" s="40">
        <f t="shared" si="3"/>
        <v>0.1771663691447364</v>
      </c>
      <c r="N19" s="108">
        <v>23019957</v>
      </c>
      <c r="O19" s="109">
        <v>4012878</v>
      </c>
      <c r="P19" s="110">
        <f t="shared" si="4"/>
        <v>27032835</v>
      </c>
      <c r="Q19" s="40">
        <f t="shared" si="5"/>
        <v>0.17296475804748834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44572814</v>
      </c>
      <c r="AA19" s="81">
        <f t="shared" si="11"/>
        <v>10149530</v>
      </c>
      <c r="AB19" s="81">
        <f t="shared" si="12"/>
        <v>54722344</v>
      </c>
      <c r="AC19" s="40">
        <f t="shared" si="13"/>
        <v>0.3501311271922248</v>
      </c>
      <c r="AD19" s="80">
        <v>29755293</v>
      </c>
      <c r="AE19" s="81">
        <v>5713166</v>
      </c>
      <c r="AF19" s="81">
        <f t="shared" si="14"/>
        <v>35468459</v>
      </c>
      <c r="AG19" s="40">
        <f t="shared" si="15"/>
        <v>0.5958466100587851</v>
      </c>
      <c r="AH19" s="40">
        <f t="shared" si="16"/>
        <v>-0.2378345222159215</v>
      </c>
      <c r="AI19" s="12">
        <v>114825000</v>
      </c>
      <c r="AJ19" s="12">
        <v>122904500</v>
      </c>
      <c r="AK19" s="12">
        <v>68418087</v>
      </c>
      <c r="AL19" s="12"/>
    </row>
    <row r="20" spans="1:38" s="13" customFormat="1" ht="12.75">
      <c r="A20" s="29" t="s">
        <v>96</v>
      </c>
      <c r="B20" s="63" t="s">
        <v>274</v>
      </c>
      <c r="C20" s="39" t="s">
        <v>275</v>
      </c>
      <c r="D20" s="80">
        <v>257376233</v>
      </c>
      <c r="E20" s="81">
        <v>32262000</v>
      </c>
      <c r="F20" s="83">
        <f t="shared" si="0"/>
        <v>289638233</v>
      </c>
      <c r="G20" s="80">
        <v>257376233</v>
      </c>
      <c r="H20" s="81">
        <v>32262000</v>
      </c>
      <c r="I20" s="83">
        <f t="shared" si="1"/>
        <v>289638233</v>
      </c>
      <c r="J20" s="80">
        <v>49764574</v>
      </c>
      <c r="K20" s="81">
        <v>5272723</v>
      </c>
      <c r="L20" s="81">
        <f t="shared" si="2"/>
        <v>55037297</v>
      </c>
      <c r="M20" s="40">
        <f t="shared" si="3"/>
        <v>0.1900208285002208</v>
      </c>
      <c r="N20" s="108">
        <v>49670358</v>
      </c>
      <c r="O20" s="109">
        <v>8340229</v>
      </c>
      <c r="P20" s="110">
        <f t="shared" si="4"/>
        <v>58010587</v>
      </c>
      <c r="Q20" s="40">
        <f t="shared" si="5"/>
        <v>0.200286358603769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99434932</v>
      </c>
      <c r="AA20" s="81">
        <f t="shared" si="11"/>
        <v>13612952</v>
      </c>
      <c r="AB20" s="81">
        <f t="shared" si="12"/>
        <v>113047884</v>
      </c>
      <c r="AC20" s="40">
        <f t="shared" si="13"/>
        <v>0.3903071871039898</v>
      </c>
      <c r="AD20" s="80">
        <v>43891400</v>
      </c>
      <c r="AE20" s="81">
        <v>2843472</v>
      </c>
      <c r="AF20" s="81">
        <f t="shared" si="14"/>
        <v>46734872</v>
      </c>
      <c r="AG20" s="40">
        <f t="shared" si="15"/>
        <v>0.4013851270781039</v>
      </c>
      <c r="AH20" s="40">
        <f t="shared" si="16"/>
        <v>0.24126983807722846</v>
      </c>
      <c r="AI20" s="12">
        <v>239668118</v>
      </c>
      <c r="AJ20" s="12">
        <v>251982549</v>
      </c>
      <c r="AK20" s="12">
        <v>96199218</v>
      </c>
      <c r="AL20" s="12"/>
    </row>
    <row r="21" spans="1:38" s="13" customFormat="1" ht="12.75">
      <c r="A21" s="29" t="s">
        <v>96</v>
      </c>
      <c r="B21" s="63" t="s">
        <v>276</v>
      </c>
      <c r="C21" s="39" t="s">
        <v>277</v>
      </c>
      <c r="D21" s="80">
        <v>105363000</v>
      </c>
      <c r="E21" s="81">
        <v>14071000</v>
      </c>
      <c r="F21" s="82">
        <f t="shared" si="0"/>
        <v>119434000</v>
      </c>
      <c r="G21" s="80">
        <v>105363000</v>
      </c>
      <c r="H21" s="81">
        <v>14071000</v>
      </c>
      <c r="I21" s="83">
        <f t="shared" si="1"/>
        <v>119434000</v>
      </c>
      <c r="J21" s="80">
        <v>20493082</v>
      </c>
      <c r="K21" s="81">
        <v>16060</v>
      </c>
      <c r="L21" s="81">
        <f t="shared" si="2"/>
        <v>20509142</v>
      </c>
      <c r="M21" s="40">
        <f t="shared" si="3"/>
        <v>0.17171946012023376</v>
      </c>
      <c r="N21" s="108">
        <v>16842872</v>
      </c>
      <c r="O21" s="109">
        <v>3959126</v>
      </c>
      <c r="P21" s="110">
        <f t="shared" si="4"/>
        <v>20801998</v>
      </c>
      <c r="Q21" s="40">
        <f t="shared" si="5"/>
        <v>0.17417149220489977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37335954</v>
      </c>
      <c r="AA21" s="81">
        <f t="shared" si="11"/>
        <v>3975186</v>
      </c>
      <c r="AB21" s="81">
        <f t="shared" si="12"/>
        <v>41311140</v>
      </c>
      <c r="AC21" s="40">
        <f t="shared" si="13"/>
        <v>0.34589095232513356</v>
      </c>
      <c r="AD21" s="80">
        <v>22723277</v>
      </c>
      <c r="AE21" s="81">
        <v>3269615</v>
      </c>
      <c r="AF21" s="81">
        <f t="shared" si="14"/>
        <v>25992892</v>
      </c>
      <c r="AG21" s="40">
        <f t="shared" si="15"/>
        <v>0.35799522347941376</v>
      </c>
      <c r="AH21" s="40">
        <f t="shared" si="16"/>
        <v>-0.19970436533187608</v>
      </c>
      <c r="AI21" s="12">
        <v>110122000</v>
      </c>
      <c r="AJ21" s="12">
        <v>164984722</v>
      </c>
      <c r="AK21" s="12">
        <v>39423150</v>
      </c>
      <c r="AL21" s="12"/>
    </row>
    <row r="22" spans="1:38" s="13" customFormat="1" ht="12.75">
      <c r="A22" s="29" t="s">
        <v>96</v>
      </c>
      <c r="B22" s="63" t="s">
        <v>278</v>
      </c>
      <c r="C22" s="39" t="s">
        <v>279</v>
      </c>
      <c r="D22" s="80">
        <v>62913000</v>
      </c>
      <c r="E22" s="81">
        <v>0</v>
      </c>
      <c r="F22" s="82">
        <f t="shared" si="0"/>
        <v>62913000</v>
      </c>
      <c r="G22" s="80">
        <v>62913000</v>
      </c>
      <c r="H22" s="81">
        <v>0</v>
      </c>
      <c r="I22" s="83">
        <f t="shared" si="1"/>
        <v>62913000</v>
      </c>
      <c r="J22" s="80">
        <v>14978513</v>
      </c>
      <c r="K22" s="81">
        <v>8280415</v>
      </c>
      <c r="L22" s="81">
        <f t="shared" si="2"/>
        <v>23258928</v>
      </c>
      <c r="M22" s="40">
        <f t="shared" si="3"/>
        <v>0.36969987125077486</v>
      </c>
      <c r="N22" s="108">
        <v>16174648</v>
      </c>
      <c r="O22" s="109">
        <v>8234057</v>
      </c>
      <c r="P22" s="110">
        <f t="shared" si="4"/>
        <v>24408705</v>
      </c>
      <c r="Q22" s="40">
        <f t="shared" si="5"/>
        <v>0.38797553764722714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31153161</v>
      </c>
      <c r="AA22" s="81">
        <f t="shared" si="11"/>
        <v>16514472</v>
      </c>
      <c r="AB22" s="81">
        <f t="shared" si="12"/>
        <v>47667633</v>
      </c>
      <c r="AC22" s="40">
        <f t="shared" si="13"/>
        <v>0.757675408898002</v>
      </c>
      <c r="AD22" s="80">
        <v>11049018</v>
      </c>
      <c r="AE22" s="81">
        <v>1654223</v>
      </c>
      <c r="AF22" s="81">
        <f t="shared" si="14"/>
        <v>12703241</v>
      </c>
      <c r="AG22" s="40">
        <f t="shared" si="15"/>
        <v>0.5160644928058341</v>
      </c>
      <c r="AH22" s="40">
        <f t="shared" si="16"/>
        <v>0.9214549263451743</v>
      </c>
      <c r="AI22" s="12">
        <v>54225397</v>
      </c>
      <c r="AJ22" s="12">
        <v>72390</v>
      </c>
      <c r="AK22" s="12">
        <v>27983802</v>
      </c>
      <c r="AL22" s="12"/>
    </row>
    <row r="23" spans="1:38" s="13" customFormat="1" ht="12.75">
      <c r="A23" s="29" t="s">
        <v>96</v>
      </c>
      <c r="B23" s="63" t="s">
        <v>76</v>
      </c>
      <c r="C23" s="39" t="s">
        <v>77</v>
      </c>
      <c r="D23" s="80">
        <v>3224897960</v>
      </c>
      <c r="E23" s="81">
        <v>443157508</v>
      </c>
      <c r="F23" s="82">
        <f t="shared" si="0"/>
        <v>3668055468</v>
      </c>
      <c r="G23" s="80">
        <v>3224897960</v>
      </c>
      <c r="H23" s="81">
        <v>443157508</v>
      </c>
      <c r="I23" s="83">
        <f t="shared" si="1"/>
        <v>3668055468</v>
      </c>
      <c r="J23" s="80">
        <v>816049315</v>
      </c>
      <c r="K23" s="81">
        <v>29279690</v>
      </c>
      <c r="L23" s="81">
        <f t="shared" si="2"/>
        <v>845329005</v>
      </c>
      <c r="M23" s="40">
        <f t="shared" si="3"/>
        <v>0.23045698528133599</v>
      </c>
      <c r="N23" s="108">
        <v>769262282</v>
      </c>
      <c r="O23" s="109">
        <v>48785596</v>
      </c>
      <c r="P23" s="110">
        <f t="shared" si="4"/>
        <v>818047878</v>
      </c>
      <c r="Q23" s="40">
        <f t="shared" si="5"/>
        <v>0.22301949497127943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1585311597</v>
      </c>
      <c r="AA23" s="81">
        <f t="shared" si="11"/>
        <v>78065286</v>
      </c>
      <c r="AB23" s="81">
        <f t="shared" si="12"/>
        <v>1663376883</v>
      </c>
      <c r="AC23" s="40">
        <f t="shared" si="13"/>
        <v>0.45347648025261544</v>
      </c>
      <c r="AD23" s="80">
        <v>714126784</v>
      </c>
      <c r="AE23" s="81">
        <v>36709583</v>
      </c>
      <c r="AF23" s="81">
        <f t="shared" si="14"/>
        <v>750836367</v>
      </c>
      <c r="AG23" s="40">
        <f t="shared" si="15"/>
        <v>0.48505693529941124</v>
      </c>
      <c r="AH23" s="40">
        <f t="shared" si="16"/>
        <v>0.08951552422606612</v>
      </c>
      <c r="AI23" s="12">
        <v>3212660720</v>
      </c>
      <c r="AJ23" s="12">
        <v>3448503127</v>
      </c>
      <c r="AK23" s="12">
        <v>1558323363</v>
      </c>
      <c r="AL23" s="12"/>
    </row>
    <row r="24" spans="1:38" s="13" customFormat="1" ht="12.75">
      <c r="A24" s="29" t="s">
        <v>96</v>
      </c>
      <c r="B24" s="63" t="s">
        <v>280</v>
      </c>
      <c r="C24" s="39" t="s">
        <v>281</v>
      </c>
      <c r="D24" s="80">
        <v>44046000</v>
      </c>
      <c r="E24" s="81">
        <v>17927000</v>
      </c>
      <c r="F24" s="82">
        <f t="shared" si="0"/>
        <v>61973000</v>
      </c>
      <c r="G24" s="80">
        <v>44046000</v>
      </c>
      <c r="H24" s="81">
        <v>17927000</v>
      </c>
      <c r="I24" s="83">
        <f t="shared" si="1"/>
        <v>61973000</v>
      </c>
      <c r="J24" s="80">
        <v>21145955</v>
      </c>
      <c r="K24" s="81">
        <v>2664062</v>
      </c>
      <c r="L24" s="81">
        <f t="shared" si="2"/>
        <v>23810017</v>
      </c>
      <c r="M24" s="40">
        <f t="shared" si="3"/>
        <v>0.3841998450938312</v>
      </c>
      <c r="N24" s="108">
        <v>26863767</v>
      </c>
      <c r="O24" s="109">
        <v>1523799</v>
      </c>
      <c r="P24" s="110">
        <f t="shared" si="4"/>
        <v>28387566</v>
      </c>
      <c r="Q24" s="40">
        <f t="shared" si="5"/>
        <v>0.4580634469849773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48009722</v>
      </c>
      <c r="AA24" s="81">
        <f t="shared" si="11"/>
        <v>4187861</v>
      </c>
      <c r="AB24" s="81">
        <f t="shared" si="12"/>
        <v>52197583</v>
      </c>
      <c r="AC24" s="40">
        <f t="shared" si="13"/>
        <v>0.8422632920788086</v>
      </c>
      <c r="AD24" s="80">
        <v>14327414</v>
      </c>
      <c r="AE24" s="81">
        <v>1337243</v>
      </c>
      <c r="AF24" s="81">
        <f t="shared" si="14"/>
        <v>15664657</v>
      </c>
      <c r="AG24" s="40">
        <f t="shared" si="15"/>
        <v>0.39706378231216144</v>
      </c>
      <c r="AH24" s="40">
        <f t="shared" si="16"/>
        <v>0.8122047613299161</v>
      </c>
      <c r="AI24" s="12">
        <v>71258000</v>
      </c>
      <c r="AJ24" s="12">
        <v>71258000</v>
      </c>
      <c r="AK24" s="12">
        <v>28293971</v>
      </c>
      <c r="AL24" s="12"/>
    </row>
    <row r="25" spans="1:38" s="13" customFormat="1" ht="12.75">
      <c r="A25" s="29" t="s">
        <v>96</v>
      </c>
      <c r="B25" s="63" t="s">
        <v>282</v>
      </c>
      <c r="C25" s="39" t="s">
        <v>283</v>
      </c>
      <c r="D25" s="80">
        <v>57574425</v>
      </c>
      <c r="E25" s="81">
        <v>19315250</v>
      </c>
      <c r="F25" s="82">
        <f t="shared" si="0"/>
        <v>76889675</v>
      </c>
      <c r="G25" s="80">
        <v>57574425</v>
      </c>
      <c r="H25" s="81">
        <v>19315250</v>
      </c>
      <c r="I25" s="83">
        <f t="shared" si="1"/>
        <v>76889675</v>
      </c>
      <c r="J25" s="80">
        <v>12022718</v>
      </c>
      <c r="K25" s="81">
        <v>3211818</v>
      </c>
      <c r="L25" s="81">
        <f t="shared" si="2"/>
        <v>15234536</v>
      </c>
      <c r="M25" s="40">
        <f t="shared" si="3"/>
        <v>0.19813500317175226</v>
      </c>
      <c r="N25" s="108">
        <v>14178135</v>
      </c>
      <c r="O25" s="109">
        <v>4571396</v>
      </c>
      <c r="P25" s="110">
        <f t="shared" si="4"/>
        <v>18749531</v>
      </c>
      <c r="Q25" s="40">
        <f t="shared" si="5"/>
        <v>0.24384978867448717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26200853</v>
      </c>
      <c r="AA25" s="81">
        <f t="shared" si="11"/>
        <v>7783214</v>
      </c>
      <c r="AB25" s="81">
        <f t="shared" si="12"/>
        <v>33984067</v>
      </c>
      <c r="AC25" s="40">
        <f t="shared" si="13"/>
        <v>0.44198479184623946</v>
      </c>
      <c r="AD25" s="80">
        <v>14761506</v>
      </c>
      <c r="AE25" s="81">
        <v>6328982</v>
      </c>
      <c r="AF25" s="81">
        <f t="shared" si="14"/>
        <v>21090488</v>
      </c>
      <c r="AG25" s="40">
        <f t="shared" si="15"/>
        <v>0.5090715157660514</v>
      </c>
      <c r="AH25" s="40">
        <f t="shared" si="16"/>
        <v>-0.11099586695196428</v>
      </c>
      <c r="AI25" s="12">
        <v>66194285</v>
      </c>
      <c r="AJ25" s="12">
        <v>86202590</v>
      </c>
      <c r="AK25" s="12">
        <v>33697625</v>
      </c>
      <c r="AL25" s="12"/>
    </row>
    <row r="26" spans="1:38" s="13" customFormat="1" ht="12.75">
      <c r="A26" s="29" t="s">
        <v>115</v>
      </c>
      <c r="B26" s="63" t="s">
        <v>284</v>
      </c>
      <c r="C26" s="39" t="s">
        <v>285</v>
      </c>
      <c r="D26" s="80">
        <v>543900889</v>
      </c>
      <c r="E26" s="81">
        <v>334505000</v>
      </c>
      <c r="F26" s="82">
        <f t="shared" si="0"/>
        <v>878405889</v>
      </c>
      <c r="G26" s="80">
        <v>543900889</v>
      </c>
      <c r="H26" s="81">
        <v>334505000</v>
      </c>
      <c r="I26" s="83">
        <f t="shared" si="1"/>
        <v>878405889</v>
      </c>
      <c r="J26" s="80">
        <v>90324569</v>
      </c>
      <c r="K26" s="81">
        <v>19555743</v>
      </c>
      <c r="L26" s="81">
        <f t="shared" si="2"/>
        <v>109880312</v>
      </c>
      <c r="M26" s="40">
        <f t="shared" si="3"/>
        <v>0.12509059123577893</v>
      </c>
      <c r="N26" s="108">
        <v>155137732</v>
      </c>
      <c r="O26" s="109">
        <v>50366073</v>
      </c>
      <c r="P26" s="110">
        <f t="shared" si="4"/>
        <v>205503805</v>
      </c>
      <c r="Q26" s="40">
        <f t="shared" si="5"/>
        <v>0.2339508507097452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245462301</v>
      </c>
      <c r="AA26" s="81">
        <f t="shared" si="11"/>
        <v>69921816</v>
      </c>
      <c r="AB26" s="81">
        <f t="shared" si="12"/>
        <v>315384117</v>
      </c>
      <c r="AC26" s="40">
        <f t="shared" si="13"/>
        <v>0.3590414419455241</v>
      </c>
      <c r="AD26" s="80">
        <v>149140750</v>
      </c>
      <c r="AE26" s="81">
        <v>50311878</v>
      </c>
      <c r="AF26" s="81">
        <f t="shared" si="14"/>
        <v>199452628</v>
      </c>
      <c r="AG26" s="40">
        <f t="shared" si="15"/>
        <v>0.3762858125326455</v>
      </c>
      <c r="AH26" s="40">
        <f t="shared" si="16"/>
        <v>0.03033891837213587</v>
      </c>
      <c r="AI26" s="12">
        <v>894571017</v>
      </c>
      <c r="AJ26" s="12">
        <v>667131820</v>
      </c>
      <c r="AK26" s="12">
        <v>336614382</v>
      </c>
      <c r="AL26" s="12"/>
    </row>
    <row r="27" spans="1:38" s="59" customFormat="1" ht="12.75">
      <c r="A27" s="64"/>
      <c r="B27" s="65" t="s">
        <v>286</v>
      </c>
      <c r="C27" s="32"/>
      <c r="D27" s="84">
        <f>SUM(D19:D26)</f>
        <v>4419044507</v>
      </c>
      <c r="E27" s="85">
        <f>SUM(E19:E26)</f>
        <v>894555758</v>
      </c>
      <c r="F27" s="93">
        <f t="shared" si="0"/>
        <v>5313600265</v>
      </c>
      <c r="G27" s="84">
        <f>SUM(G19:G26)</f>
        <v>4419044507</v>
      </c>
      <c r="H27" s="85">
        <f>SUM(H19:H26)</f>
        <v>894555758</v>
      </c>
      <c r="I27" s="86">
        <f t="shared" si="1"/>
        <v>5313600265</v>
      </c>
      <c r="J27" s="84">
        <f>SUM(J19:J26)</f>
        <v>1046331583</v>
      </c>
      <c r="K27" s="85">
        <f>SUM(K19:K26)</f>
        <v>74417163</v>
      </c>
      <c r="L27" s="85">
        <f t="shared" si="2"/>
        <v>1120748746</v>
      </c>
      <c r="M27" s="44">
        <f t="shared" si="3"/>
        <v>0.21092078630419897</v>
      </c>
      <c r="N27" s="114">
        <f>SUM(N19:N26)</f>
        <v>1071149751</v>
      </c>
      <c r="O27" s="115">
        <f>SUM(O19:O26)</f>
        <v>129793154</v>
      </c>
      <c r="P27" s="116">
        <f t="shared" si="4"/>
        <v>1200942905</v>
      </c>
      <c r="Q27" s="44">
        <f t="shared" si="5"/>
        <v>0.2260130316746738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4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2117481334</v>
      </c>
      <c r="AA27" s="85">
        <f t="shared" si="11"/>
        <v>204210317</v>
      </c>
      <c r="AB27" s="85">
        <f t="shared" si="12"/>
        <v>2321691651</v>
      </c>
      <c r="AC27" s="44">
        <f t="shared" si="13"/>
        <v>0.43693381797887276</v>
      </c>
      <c r="AD27" s="84">
        <f>SUM(AD19:AD26)</f>
        <v>999775442</v>
      </c>
      <c r="AE27" s="85">
        <f>SUM(AE19:AE26)</f>
        <v>108168162</v>
      </c>
      <c r="AF27" s="85">
        <f t="shared" si="14"/>
        <v>1107943604</v>
      </c>
      <c r="AG27" s="44">
        <f t="shared" si="15"/>
        <v>0.45952394723646617</v>
      </c>
      <c r="AH27" s="44">
        <f t="shared" si="16"/>
        <v>0.08393865957097946</v>
      </c>
      <c r="AI27" s="66">
        <f>SUM(AI19:AI26)</f>
        <v>4763524537</v>
      </c>
      <c r="AJ27" s="66">
        <f>SUM(AJ19:AJ26)</f>
        <v>4813039698</v>
      </c>
      <c r="AK27" s="66">
        <f>SUM(AK19:AK26)</f>
        <v>2188953598</v>
      </c>
      <c r="AL27" s="66"/>
    </row>
    <row r="28" spans="1:38" s="13" customFormat="1" ht="12.75">
      <c r="A28" s="29" t="s">
        <v>96</v>
      </c>
      <c r="B28" s="63" t="s">
        <v>287</v>
      </c>
      <c r="C28" s="39" t="s">
        <v>288</v>
      </c>
      <c r="D28" s="80">
        <v>579715475</v>
      </c>
      <c r="E28" s="81">
        <v>129412000</v>
      </c>
      <c r="F28" s="82">
        <f t="shared" si="0"/>
        <v>709127475</v>
      </c>
      <c r="G28" s="80">
        <v>579715475</v>
      </c>
      <c r="H28" s="81">
        <v>129412000</v>
      </c>
      <c r="I28" s="83">
        <f t="shared" si="1"/>
        <v>709127475</v>
      </c>
      <c r="J28" s="80">
        <v>118176803</v>
      </c>
      <c r="K28" s="81">
        <v>22325822</v>
      </c>
      <c r="L28" s="81">
        <f t="shared" si="2"/>
        <v>140502625</v>
      </c>
      <c r="M28" s="40">
        <f t="shared" si="3"/>
        <v>0.19813451030084542</v>
      </c>
      <c r="N28" s="108">
        <v>92918859</v>
      </c>
      <c r="O28" s="109">
        <v>35973878</v>
      </c>
      <c r="P28" s="110">
        <f t="shared" si="4"/>
        <v>128892737</v>
      </c>
      <c r="Q28" s="40">
        <f t="shared" si="5"/>
        <v>0.18176243559030061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211095662</v>
      </c>
      <c r="AA28" s="81">
        <f t="shared" si="11"/>
        <v>58299700</v>
      </c>
      <c r="AB28" s="81">
        <f t="shared" si="12"/>
        <v>269395362</v>
      </c>
      <c r="AC28" s="40">
        <f t="shared" si="13"/>
        <v>0.37989694589114603</v>
      </c>
      <c r="AD28" s="80">
        <v>105410193</v>
      </c>
      <c r="AE28" s="81">
        <v>16200784</v>
      </c>
      <c r="AF28" s="81">
        <f t="shared" si="14"/>
        <v>121610977</v>
      </c>
      <c r="AG28" s="40">
        <f t="shared" si="15"/>
        <v>0.32670154026090825</v>
      </c>
      <c r="AH28" s="40">
        <f t="shared" si="16"/>
        <v>0.059877489513138205</v>
      </c>
      <c r="AI28" s="12">
        <v>730443780</v>
      </c>
      <c r="AJ28" s="12">
        <v>711854197</v>
      </c>
      <c r="AK28" s="12">
        <v>238637108</v>
      </c>
      <c r="AL28" s="12"/>
    </row>
    <row r="29" spans="1:38" s="13" customFormat="1" ht="12.75">
      <c r="A29" s="29" t="s">
        <v>96</v>
      </c>
      <c r="B29" s="63" t="s">
        <v>289</v>
      </c>
      <c r="C29" s="39" t="s">
        <v>290</v>
      </c>
      <c r="D29" s="80">
        <v>58143230</v>
      </c>
      <c r="E29" s="81">
        <v>51436027</v>
      </c>
      <c r="F29" s="82">
        <f t="shared" si="0"/>
        <v>109579257</v>
      </c>
      <c r="G29" s="80">
        <v>58143230</v>
      </c>
      <c r="H29" s="81">
        <v>51436027</v>
      </c>
      <c r="I29" s="83">
        <f t="shared" si="1"/>
        <v>109579257</v>
      </c>
      <c r="J29" s="80">
        <v>8161274</v>
      </c>
      <c r="K29" s="81">
        <v>4628919</v>
      </c>
      <c r="L29" s="81">
        <f t="shared" si="2"/>
        <v>12790193</v>
      </c>
      <c r="M29" s="40">
        <f t="shared" si="3"/>
        <v>0.11672093195521485</v>
      </c>
      <c r="N29" s="108">
        <v>11410755</v>
      </c>
      <c r="O29" s="109">
        <v>4584000</v>
      </c>
      <c r="P29" s="110">
        <f t="shared" si="4"/>
        <v>15994755</v>
      </c>
      <c r="Q29" s="40">
        <f t="shared" si="5"/>
        <v>0.1459651711272326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19572029</v>
      </c>
      <c r="AA29" s="81">
        <f t="shared" si="11"/>
        <v>9212919</v>
      </c>
      <c r="AB29" s="81">
        <f t="shared" si="12"/>
        <v>28784948</v>
      </c>
      <c r="AC29" s="40">
        <f t="shared" si="13"/>
        <v>0.26268610308244744</v>
      </c>
      <c r="AD29" s="80">
        <v>9072271</v>
      </c>
      <c r="AE29" s="81">
        <v>799273</v>
      </c>
      <c r="AF29" s="81">
        <f t="shared" si="14"/>
        <v>9871544</v>
      </c>
      <c r="AG29" s="40">
        <f t="shared" si="15"/>
        <v>0.1511423955678001</v>
      </c>
      <c r="AH29" s="40">
        <f t="shared" si="16"/>
        <v>0.6202890854763956</v>
      </c>
      <c r="AI29" s="12">
        <v>148235913</v>
      </c>
      <c r="AJ29" s="12">
        <v>100109824</v>
      </c>
      <c r="AK29" s="12">
        <v>22404731</v>
      </c>
      <c r="AL29" s="12"/>
    </row>
    <row r="30" spans="1:38" s="13" customFormat="1" ht="12.75">
      <c r="A30" s="29" t="s">
        <v>96</v>
      </c>
      <c r="B30" s="63" t="s">
        <v>291</v>
      </c>
      <c r="C30" s="39" t="s">
        <v>292</v>
      </c>
      <c r="D30" s="80">
        <v>313925072</v>
      </c>
      <c r="E30" s="81">
        <v>39671000</v>
      </c>
      <c r="F30" s="83">
        <f t="shared" si="0"/>
        <v>353596072</v>
      </c>
      <c r="G30" s="80">
        <v>313925072</v>
      </c>
      <c r="H30" s="81">
        <v>39671000</v>
      </c>
      <c r="I30" s="83">
        <f t="shared" si="1"/>
        <v>353596072</v>
      </c>
      <c r="J30" s="80">
        <v>74834995</v>
      </c>
      <c r="K30" s="81">
        <v>2905829</v>
      </c>
      <c r="L30" s="81">
        <f t="shared" si="2"/>
        <v>77740824</v>
      </c>
      <c r="M30" s="40">
        <f t="shared" si="3"/>
        <v>0.21985771380401534</v>
      </c>
      <c r="N30" s="108">
        <v>76094766</v>
      </c>
      <c r="O30" s="109">
        <v>8275372</v>
      </c>
      <c r="P30" s="110">
        <f t="shared" si="4"/>
        <v>84370138</v>
      </c>
      <c r="Q30" s="40">
        <f t="shared" si="5"/>
        <v>0.23860598202572794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150929761</v>
      </c>
      <c r="AA30" s="81">
        <f t="shared" si="11"/>
        <v>11181201</v>
      </c>
      <c r="AB30" s="81">
        <f t="shared" si="12"/>
        <v>162110962</v>
      </c>
      <c r="AC30" s="40">
        <f t="shared" si="13"/>
        <v>0.4584636958297433</v>
      </c>
      <c r="AD30" s="80">
        <v>61760908</v>
      </c>
      <c r="AE30" s="81">
        <v>7533164</v>
      </c>
      <c r="AF30" s="81">
        <f t="shared" si="14"/>
        <v>69294072</v>
      </c>
      <c r="AG30" s="40">
        <f t="shared" si="15"/>
        <v>0.46840340404689745</v>
      </c>
      <c r="AH30" s="40">
        <f t="shared" si="16"/>
        <v>0.2175664608077874</v>
      </c>
      <c r="AI30" s="12">
        <v>326670000</v>
      </c>
      <c r="AJ30" s="12">
        <v>338384750</v>
      </c>
      <c r="AK30" s="12">
        <v>153013340</v>
      </c>
      <c r="AL30" s="12"/>
    </row>
    <row r="31" spans="1:38" s="13" customFormat="1" ht="12.75">
      <c r="A31" s="29" t="s">
        <v>96</v>
      </c>
      <c r="B31" s="63" t="s">
        <v>293</v>
      </c>
      <c r="C31" s="39" t="s">
        <v>294</v>
      </c>
      <c r="D31" s="80">
        <v>98825207</v>
      </c>
      <c r="E31" s="81">
        <v>52090000</v>
      </c>
      <c r="F31" s="82">
        <f t="shared" si="0"/>
        <v>150915207</v>
      </c>
      <c r="G31" s="80">
        <v>98825207</v>
      </c>
      <c r="H31" s="81">
        <v>52090000</v>
      </c>
      <c r="I31" s="83">
        <f t="shared" si="1"/>
        <v>150915207</v>
      </c>
      <c r="J31" s="80">
        <v>18173196</v>
      </c>
      <c r="K31" s="81">
        <v>22039271</v>
      </c>
      <c r="L31" s="81">
        <f t="shared" si="2"/>
        <v>40212467</v>
      </c>
      <c r="M31" s="40">
        <f t="shared" si="3"/>
        <v>0.2664573557520946</v>
      </c>
      <c r="N31" s="108">
        <v>22480266</v>
      </c>
      <c r="O31" s="109">
        <v>22972213</v>
      </c>
      <c r="P31" s="110">
        <f t="shared" si="4"/>
        <v>45452479</v>
      </c>
      <c r="Q31" s="40">
        <f t="shared" si="5"/>
        <v>0.3011789196300145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40653462</v>
      </c>
      <c r="AA31" s="81">
        <f t="shared" si="11"/>
        <v>45011484</v>
      </c>
      <c r="AB31" s="81">
        <f t="shared" si="12"/>
        <v>85664946</v>
      </c>
      <c r="AC31" s="40">
        <f t="shared" si="13"/>
        <v>0.5676362753821091</v>
      </c>
      <c r="AD31" s="80">
        <v>20084395</v>
      </c>
      <c r="AE31" s="81">
        <v>12757489</v>
      </c>
      <c r="AF31" s="81">
        <f t="shared" si="14"/>
        <v>32841884</v>
      </c>
      <c r="AG31" s="40">
        <f t="shared" si="15"/>
        <v>0.3462674149853187</v>
      </c>
      <c r="AH31" s="40">
        <f t="shared" si="16"/>
        <v>0.3839790372562062</v>
      </c>
      <c r="AI31" s="12">
        <v>146151286</v>
      </c>
      <c r="AJ31" s="12">
        <v>169263720</v>
      </c>
      <c r="AK31" s="12">
        <v>50607428</v>
      </c>
      <c r="AL31" s="12"/>
    </row>
    <row r="32" spans="1:38" s="13" customFormat="1" ht="12.75">
      <c r="A32" s="29" t="s">
        <v>96</v>
      </c>
      <c r="B32" s="63" t="s">
        <v>295</v>
      </c>
      <c r="C32" s="39" t="s">
        <v>296</v>
      </c>
      <c r="D32" s="80">
        <v>81976895</v>
      </c>
      <c r="E32" s="81">
        <v>39443361</v>
      </c>
      <c r="F32" s="82">
        <f t="shared" si="0"/>
        <v>121420256</v>
      </c>
      <c r="G32" s="80">
        <v>81976895</v>
      </c>
      <c r="H32" s="81">
        <v>39443361</v>
      </c>
      <c r="I32" s="83">
        <f t="shared" si="1"/>
        <v>121420256</v>
      </c>
      <c r="J32" s="80">
        <v>20381243</v>
      </c>
      <c r="K32" s="81">
        <v>16594000</v>
      </c>
      <c r="L32" s="81">
        <f t="shared" si="2"/>
        <v>36975243</v>
      </c>
      <c r="M32" s="40">
        <f t="shared" si="3"/>
        <v>0.30452285490157427</v>
      </c>
      <c r="N32" s="108">
        <v>27190692</v>
      </c>
      <c r="O32" s="109">
        <v>0</v>
      </c>
      <c r="P32" s="110">
        <f t="shared" si="4"/>
        <v>27190692</v>
      </c>
      <c r="Q32" s="40">
        <f t="shared" si="5"/>
        <v>0.22393868120324173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47571935</v>
      </c>
      <c r="AA32" s="81">
        <f t="shared" si="11"/>
        <v>16594000</v>
      </c>
      <c r="AB32" s="81">
        <f t="shared" si="12"/>
        <v>64165935</v>
      </c>
      <c r="AC32" s="40">
        <f t="shared" si="13"/>
        <v>0.5284615361048159</v>
      </c>
      <c r="AD32" s="80">
        <v>20361581</v>
      </c>
      <c r="AE32" s="81">
        <v>0</v>
      </c>
      <c r="AF32" s="81">
        <f t="shared" si="14"/>
        <v>20361581</v>
      </c>
      <c r="AG32" s="40">
        <f t="shared" si="15"/>
        <v>0.456141300985254</v>
      </c>
      <c r="AH32" s="40">
        <f t="shared" si="16"/>
        <v>0.3353919815951423</v>
      </c>
      <c r="AI32" s="12">
        <v>106673000</v>
      </c>
      <c r="AJ32" s="12">
        <v>127431186</v>
      </c>
      <c r="AK32" s="12">
        <v>48657961</v>
      </c>
      <c r="AL32" s="12"/>
    </row>
    <row r="33" spans="1:38" s="13" customFormat="1" ht="12.75">
      <c r="A33" s="29" t="s">
        <v>115</v>
      </c>
      <c r="B33" s="63" t="s">
        <v>297</v>
      </c>
      <c r="C33" s="39" t="s">
        <v>298</v>
      </c>
      <c r="D33" s="80">
        <v>379041574</v>
      </c>
      <c r="E33" s="81">
        <v>196037000</v>
      </c>
      <c r="F33" s="82">
        <f t="shared" si="0"/>
        <v>575078574</v>
      </c>
      <c r="G33" s="80">
        <v>379041574</v>
      </c>
      <c r="H33" s="81">
        <v>196037000</v>
      </c>
      <c r="I33" s="83">
        <f t="shared" si="1"/>
        <v>575078574</v>
      </c>
      <c r="J33" s="80">
        <v>64048934</v>
      </c>
      <c r="K33" s="81">
        <v>72242693</v>
      </c>
      <c r="L33" s="81">
        <f t="shared" si="2"/>
        <v>136291627</v>
      </c>
      <c r="M33" s="40">
        <f t="shared" si="3"/>
        <v>0.23699653084275749</v>
      </c>
      <c r="N33" s="108">
        <v>79957652</v>
      </c>
      <c r="O33" s="109">
        <v>36628748</v>
      </c>
      <c r="P33" s="110">
        <f t="shared" si="4"/>
        <v>116586400</v>
      </c>
      <c r="Q33" s="40">
        <f t="shared" si="5"/>
        <v>0.20273125320784424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144006586</v>
      </c>
      <c r="AA33" s="81">
        <f t="shared" si="11"/>
        <v>108871441</v>
      </c>
      <c r="AB33" s="81">
        <f t="shared" si="12"/>
        <v>252878027</v>
      </c>
      <c r="AC33" s="40">
        <f t="shared" si="13"/>
        <v>0.43972778405060176</v>
      </c>
      <c r="AD33" s="80">
        <v>132343003</v>
      </c>
      <c r="AE33" s="81">
        <v>34647651</v>
      </c>
      <c r="AF33" s="81">
        <f t="shared" si="14"/>
        <v>166990654</v>
      </c>
      <c r="AG33" s="40">
        <f t="shared" si="15"/>
        <v>0.38487088297895766</v>
      </c>
      <c r="AH33" s="40">
        <f t="shared" si="16"/>
        <v>-0.30183877236626666</v>
      </c>
      <c r="AI33" s="12">
        <v>618177676</v>
      </c>
      <c r="AJ33" s="12">
        <v>660005000</v>
      </c>
      <c r="AK33" s="12">
        <v>237918588</v>
      </c>
      <c r="AL33" s="12"/>
    </row>
    <row r="34" spans="1:38" s="59" customFormat="1" ht="12.75">
      <c r="A34" s="64"/>
      <c r="B34" s="65" t="s">
        <v>299</v>
      </c>
      <c r="C34" s="32"/>
      <c r="D34" s="84">
        <f>SUM(D28:D33)</f>
        <v>1511627453</v>
      </c>
      <c r="E34" s="85">
        <f>SUM(E28:E33)</f>
        <v>508089388</v>
      </c>
      <c r="F34" s="93">
        <f t="shared" si="0"/>
        <v>2019716841</v>
      </c>
      <c r="G34" s="84">
        <f>SUM(G28:G33)</f>
        <v>1511627453</v>
      </c>
      <c r="H34" s="85">
        <f>SUM(H28:H33)</f>
        <v>508089388</v>
      </c>
      <c r="I34" s="86">
        <f t="shared" si="1"/>
        <v>2019716841</v>
      </c>
      <c r="J34" s="84">
        <f>SUM(J28:J33)</f>
        <v>303776445</v>
      </c>
      <c r="K34" s="85">
        <f>SUM(K28:K33)</f>
        <v>140736534</v>
      </c>
      <c r="L34" s="85">
        <f t="shared" si="2"/>
        <v>444512979</v>
      </c>
      <c r="M34" s="44">
        <f t="shared" si="3"/>
        <v>0.2200867814618574</v>
      </c>
      <c r="N34" s="114">
        <f>SUM(N28:N33)</f>
        <v>310052990</v>
      </c>
      <c r="O34" s="115">
        <f>SUM(O28:O33)</f>
        <v>108434211</v>
      </c>
      <c r="P34" s="116">
        <f t="shared" si="4"/>
        <v>418487201</v>
      </c>
      <c r="Q34" s="44">
        <f t="shared" si="5"/>
        <v>0.20720092663722062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4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613829435</v>
      </c>
      <c r="AA34" s="85">
        <f t="shared" si="11"/>
        <v>249170745</v>
      </c>
      <c r="AB34" s="85">
        <f t="shared" si="12"/>
        <v>863000180</v>
      </c>
      <c r="AC34" s="44">
        <f t="shared" si="13"/>
        <v>0.427287708099078</v>
      </c>
      <c r="AD34" s="84">
        <f>SUM(AD28:AD33)</f>
        <v>349032351</v>
      </c>
      <c r="AE34" s="85">
        <f>SUM(AE28:AE33)</f>
        <v>71938361</v>
      </c>
      <c r="AF34" s="85">
        <f t="shared" si="14"/>
        <v>420970712</v>
      </c>
      <c r="AG34" s="44">
        <f t="shared" si="15"/>
        <v>0.3618072854812255</v>
      </c>
      <c r="AH34" s="44">
        <f t="shared" si="16"/>
        <v>-0.005899486423179057</v>
      </c>
      <c r="AI34" s="66">
        <f>SUM(AI28:AI33)</f>
        <v>2076351655</v>
      </c>
      <c r="AJ34" s="66">
        <f>SUM(AJ28:AJ33)</f>
        <v>2107048677</v>
      </c>
      <c r="AK34" s="66">
        <f>SUM(AK28:AK33)</f>
        <v>751239156</v>
      </c>
      <c r="AL34" s="66"/>
    </row>
    <row r="35" spans="1:38" s="13" customFormat="1" ht="12.75">
      <c r="A35" s="29" t="s">
        <v>96</v>
      </c>
      <c r="B35" s="63" t="s">
        <v>300</v>
      </c>
      <c r="C35" s="39" t="s">
        <v>301</v>
      </c>
      <c r="D35" s="80">
        <v>221047339</v>
      </c>
      <c r="E35" s="81">
        <v>35308713</v>
      </c>
      <c r="F35" s="82">
        <f t="shared" si="0"/>
        <v>256356052</v>
      </c>
      <c r="G35" s="80">
        <v>221047339</v>
      </c>
      <c r="H35" s="81">
        <v>35308713</v>
      </c>
      <c r="I35" s="83">
        <f t="shared" si="1"/>
        <v>256356052</v>
      </c>
      <c r="J35" s="80">
        <v>47842536</v>
      </c>
      <c r="K35" s="81">
        <v>2170137</v>
      </c>
      <c r="L35" s="81">
        <f t="shared" si="2"/>
        <v>50012673</v>
      </c>
      <c r="M35" s="40">
        <f t="shared" si="3"/>
        <v>0.19509066632060632</v>
      </c>
      <c r="N35" s="108">
        <v>44642150</v>
      </c>
      <c r="O35" s="109">
        <v>4033708</v>
      </c>
      <c r="P35" s="110">
        <f t="shared" si="4"/>
        <v>48675858</v>
      </c>
      <c r="Q35" s="40">
        <f t="shared" si="5"/>
        <v>0.18987598545167172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92484686</v>
      </c>
      <c r="AA35" s="81">
        <f t="shared" si="11"/>
        <v>6203845</v>
      </c>
      <c r="AB35" s="81">
        <f t="shared" si="12"/>
        <v>98688531</v>
      </c>
      <c r="AC35" s="40">
        <f t="shared" si="13"/>
        <v>0.384966651772278</v>
      </c>
      <c r="AD35" s="80">
        <v>41590211</v>
      </c>
      <c r="AE35" s="81">
        <v>3059046</v>
      </c>
      <c r="AF35" s="81">
        <f t="shared" si="14"/>
        <v>44649257</v>
      </c>
      <c r="AG35" s="40">
        <f t="shared" si="15"/>
        <v>0.3899477447428563</v>
      </c>
      <c r="AH35" s="40">
        <f t="shared" si="16"/>
        <v>0.09018293406315814</v>
      </c>
      <c r="AI35" s="12">
        <v>225702267</v>
      </c>
      <c r="AJ35" s="12">
        <v>231594672</v>
      </c>
      <c r="AK35" s="12">
        <v>88012090</v>
      </c>
      <c r="AL35" s="12"/>
    </row>
    <row r="36" spans="1:38" s="13" customFormat="1" ht="12.75">
      <c r="A36" s="29" t="s">
        <v>96</v>
      </c>
      <c r="B36" s="63" t="s">
        <v>302</v>
      </c>
      <c r="C36" s="39" t="s">
        <v>303</v>
      </c>
      <c r="D36" s="80">
        <v>111465000</v>
      </c>
      <c r="E36" s="81">
        <v>73269379</v>
      </c>
      <c r="F36" s="82">
        <f t="shared" si="0"/>
        <v>184734379</v>
      </c>
      <c r="G36" s="80">
        <v>111465000</v>
      </c>
      <c r="H36" s="81">
        <v>73269379</v>
      </c>
      <c r="I36" s="83">
        <f t="shared" si="1"/>
        <v>184734379</v>
      </c>
      <c r="J36" s="80">
        <v>23887831</v>
      </c>
      <c r="K36" s="81">
        <v>7798509</v>
      </c>
      <c r="L36" s="81">
        <f t="shared" si="2"/>
        <v>31686340</v>
      </c>
      <c r="M36" s="40">
        <f t="shared" si="3"/>
        <v>0.1715237855104382</v>
      </c>
      <c r="N36" s="108">
        <v>22232232</v>
      </c>
      <c r="O36" s="109">
        <v>11403119</v>
      </c>
      <c r="P36" s="110">
        <f t="shared" si="4"/>
        <v>33635351</v>
      </c>
      <c r="Q36" s="40">
        <f t="shared" si="5"/>
        <v>0.18207412817296992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46120063</v>
      </c>
      <c r="AA36" s="81">
        <f t="shared" si="11"/>
        <v>19201628</v>
      </c>
      <c r="AB36" s="81">
        <f t="shared" si="12"/>
        <v>65321691</v>
      </c>
      <c r="AC36" s="40">
        <f t="shared" si="13"/>
        <v>0.3535979136834081</v>
      </c>
      <c r="AD36" s="80">
        <v>30806758</v>
      </c>
      <c r="AE36" s="81">
        <v>19248119</v>
      </c>
      <c r="AF36" s="81">
        <f t="shared" si="14"/>
        <v>50054877</v>
      </c>
      <c r="AG36" s="40">
        <f t="shared" si="15"/>
        <v>0.4968188097711363</v>
      </c>
      <c r="AH36" s="40">
        <f t="shared" si="16"/>
        <v>-0.3280304934122603</v>
      </c>
      <c r="AI36" s="12">
        <v>165462598</v>
      </c>
      <c r="AJ36" s="12">
        <v>158130000</v>
      </c>
      <c r="AK36" s="12">
        <v>82204931</v>
      </c>
      <c r="AL36" s="12"/>
    </row>
    <row r="37" spans="1:38" s="13" customFormat="1" ht="12.75">
      <c r="A37" s="29" t="s">
        <v>96</v>
      </c>
      <c r="B37" s="63" t="s">
        <v>304</v>
      </c>
      <c r="C37" s="39" t="s">
        <v>305</v>
      </c>
      <c r="D37" s="80">
        <v>95301948</v>
      </c>
      <c r="E37" s="81">
        <v>37994000</v>
      </c>
      <c r="F37" s="82">
        <f t="shared" si="0"/>
        <v>133295948</v>
      </c>
      <c r="G37" s="80">
        <v>95301948</v>
      </c>
      <c r="H37" s="81">
        <v>37994000</v>
      </c>
      <c r="I37" s="83">
        <f t="shared" si="1"/>
        <v>133295948</v>
      </c>
      <c r="J37" s="80">
        <v>16261440</v>
      </c>
      <c r="K37" s="81">
        <v>10361499</v>
      </c>
      <c r="L37" s="81">
        <f t="shared" si="2"/>
        <v>26622939</v>
      </c>
      <c r="M37" s="40">
        <f t="shared" si="3"/>
        <v>0.19972804424632623</v>
      </c>
      <c r="N37" s="108">
        <v>5353880</v>
      </c>
      <c r="O37" s="109">
        <v>10097088</v>
      </c>
      <c r="P37" s="110">
        <f t="shared" si="4"/>
        <v>15450968</v>
      </c>
      <c r="Q37" s="40">
        <f t="shared" si="5"/>
        <v>0.1159147613399321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21615320</v>
      </c>
      <c r="AA37" s="81">
        <f t="shared" si="11"/>
        <v>20458587</v>
      </c>
      <c r="AB37" s="81">
        <f t="shared" si="12"/>
        <v>42073907</v>
      </c>
      <c r="AC37" s="40">
        <f t="shared" si="13"/>
        <v>0.31564280558625835</v>
      </c>
      <c r="AD37" s="80">
        <v>14959410</v>
      </c>
      <c r="AE37" s="81">
        <v>5213506</v>
      </c>
      <c r="AF37" s="81">
        <f t="shared" si="14"/>
        <v>20172916</v>
      </c>
      <c r="AG37" s="40">
        <f t="shared" si="15"/>
        <v>0.35384534890101677</v>
      </c>
      <c r="AH37" s="40">
        <f t="shared" si="16"/>
        <v>-0.23407364607080106</v>
      </c>
      <c r="AI37" s="12">
        <v>103800672</v>
      </c>
      <c r="AJ37" s="12">
        <v>119823000</v>
      </c>
      <c r="AK37" s="12">
        <v>36729385</v>
      </c>
      <c r="AL37" s="12"/>
    </row>
    <row r="38" spans="1:38" s="13" customFormat="1" ht="12.75">
      <c r="A38" s="29" t="s">
        <v>96</v>
      </c>
      <c r="B38" s="63" t="s">
        <v>306</v>
      </c>
      <c r="C38" s="39" t="s">
        <v>307</v>
      </c>
      <c r="D38" s="80">
        <v>175909003</v>
      </c>
      <c r="E38" s="81">
        <v>31585000</v>
      </c>
      <c r="F38" s="82">
        <f t="shared" si="0"/>
        <v>207494003</v>
      </c>
      <c r="G38" s="80">
        <v>175909003</v>
      </c>
      <c r="H38" s="81">
        <v>31585000</v>
      </c>
      <c r="I38" s="83">
        <f t="shared" si="1"/>
        <v>207494003</v>
      </c>
      <c r="J38" s="80">
        <v>29861865</v>
      </c>
      <c r="K38" s="81">
        <v>8264350</v>
      </c>
      <c r="L38" s="81">
        <f t="shared" si="2"/>
        <v>38126215</v>
      </c>
      <c r="M38" s="40">
        <f t="shared" si="3"/>
        <v>0.18374610566455746</v>
      </c>
      <c r="N38" s="108">
        <v>35477122</v>
      </c>
      <c r="O38" s="109">
        <v>7395165</v>
      </c>
      <c r="P38" s="110">
        <f t="shared" si="4"/>
        <v>42872287</v>
      </c>
      <c r="Q38" s="40">
        <f t="shared" si="5"/>
        <v>0.20661940287498334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65338987</v>
      </c>
      <c r="AA38" s="81">
        <f t="shared" si="11"/>
        <v>15659515</v>
      </c>
      <c r="AB38" s="81">
        <f t="shared" si="12"/>
        <v>80998502</v>
      </c>
      <c r="AC38" s="40">
        <f t="shared" si="13"/>
        <v>0.3903655085395408</v>
      </c>
      <c r="AD38" s="80">
        <v>27113601</v>
      </c>
      <c r="AE38" s="81">
        <v>3160235</v>
      </c>
      <c r="AF38" s="81">
        <f t="shared" si="14"/>
        <v>30273836</v>
      </c>
      <c r="AG38" s="40">
        <f t="shared" si="15"/>
        <v>0.28440403233849765</v>
      </c>
      <c r="AH38" s="40">
        <f t="shared" si="16"/>
        <v>0.4161498067175895</v>
      </c>
      <c r="AI38" s="12">
        <v>202732980</v>
      </c>
      <c r="AJ38" s="12">
        <v>222503402</v>
      </c>
      <c r="AK38" s="12">
        <v>57658077</v>
      </c>
      <c r="AL38" s="12"/>
    </row>
    <row r="39" spans="1:38" s="13" customFormat="1" ht="12.75">
      <c r="A39" s="29" t="s">
        <v>115</v>
      </c>
      <c r="B39" s="63" t="s">
        <v>308</v>
      </c>
      <c r="C39" s="39" t="s">
        <v>309</v>
      </c>
      <c r="D39" s="80">
        <v>244951000</v>
      </c>
      <c r="E39" s="81">
        <v>250424000</v>
      </c>
      <c r="F39" s="82">
        <f t="shared" si="0"/>
        <v>495375000</v>
      </c>
      <c r="G39" s="80">
        <v>244951000</v>
      </c>
      <c r="H39" s="81">
        <v>250424000</v>
      </c>
      <c r="I39" s="83">
        <f t="shared" si="1"/>
        <v>495375000</v>
      </c>
      <c r="J39" s="80">
        <v>45067806</v>
      </c>
      <c r="K39" s="81">
        <v>23693784</v>
      </c>
      <c r="L39" s="81">
        <f t="shared" si="2"/>
        <v>68761590</v>
      </c>
      <c r="M39" s="40">
        <f t="shared" si="3"/>
        <v>0.1388071461014383</v>
      </c>
      <c r="N39" s="108">
        <v>70975973</v>
      </c>
      <c r="O39" s="109">
        <v>72606752</v>
      </c>
      <c r="P39" s="110">
        <f t="shared" si="4"/>
        <v>143582725</v>
      </c>
      <c r="Q39" s="40">
        <f t="shared" si="5"/>
        <v>0.2898465304062579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116043779</v>
      </c>
      <c r="AA39" s="81">
        <f t="shared" si="11"/>
        <v>96300536</v>
      </c>
      <c r="AB39" s="81">
        <f t="shared" si="12"/>
        <v>212344315</v>
      </c>
      <c r="AC39" s="40">
        <f t="shared" si="13"/>
        <v>0.4286536765076962</v>
      </c>
      <c r="AD39" s="80">
        <v>66015326</v>
      </c>
      <c r="AE39" s="81">
        <v>85556708</v>
      </c>
      <c r="AF39" s="81">
        <f t="shared" si="14"/>
        <v>151572034</v>
      </c>
      <c r="AG39" s="40">
        <f t="shared" si="15"/>
        <v>0.6033766189959917</v>
      </c>
      <c r="AH39" s="40">
        <f t="shared" si="16"/>
        <v>-0.052709650910932604</v>
      </c>
      <c r="AI39" s="12">
        <v>438767300</v>
      </c>
      <c r="AJ39" s="12">
        <v>482798000</v>
      </c>
      <c r="AK39" s="12">
        <v>264741930</v>
      </c>
      <c r="AL39" s="12"/>
    </row>
    <row r="40" spans="1:38" s="59" customFormat="1" ht="12.75">
      <c r="A40" s="64"/>
      <c r="B40" s="65" t="s">
        <v>310</v>
      </c>
      <c r="C40" s="32"/>
      <c r="D40" s="84">
        <f>SUM(D35:D39)</f>
        <v>848674290</v>
      </c>
      <c r="E40" s="85">
        <f>SUM(E35:E39)</f>
        <v>428581092</v>
      </c>
      <c r="F40" s="86">
        <f t="shared" si="0"/>
        <v>1277255382</v>
      </c>
      <c r="G40" s="84">
        <f>SUM(G35:G39)</f>
        <v>848674290</v>
      </c>
      <c r="H40" s="85">
        <f>SUM(H35:H39)</f>
        <v>428581092</v>
      </c>
      <c r="I40" s="86">
        <f t="shared" si="1"/>
        <v>1277255382</v>
      </c>
      <c r="J40" s="84">
        <f>SUM(J35:J39)</f>
        <v>162921478</v>
      </c>
      <c r="K40" s="85">
        <f>SUM(K35:K39)</f>
        <v>52288279</v>
      </c>
      <c r="L40" s="85">
        <f t="shared" si="2"/>
        <v>215209757</v>
      </c>
      <c r="M40" s="44">
        <f t="shared" si="3"/>
        <v>0.16849391283285273</v>
      </c>
      <c r="N40" s="114">
        <f>SUM(N35:N39)</f>
        <v>178681357</v>
      </c>
      <c r="O40" s="115">
        <f>SUM(O35:O39)</f>
        <v>105535832</v>
      </c>
      <c r="P40" s="116">
        <f t="shared" si="4"/>
        <v>284217189</v>
      </c>
      <c r="Q40" s="44">
        <f t="shared" si="5"/>
        <v>0.22252181748880664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4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341602835</v>
      </c>
      <c r="AA40" s="85">
        <f t="shared" si="11"/>
        <v>157824111</v>
      </c>
      <c r="AB40" s="85">
        <f t="shared" si="12"/>
        <v>499426946</v>
      </c>
      <c r="AC40" s="44">
        <f t="shared" si="13"/>
        <v>0.39101573032165937</v>
      </c>
      <c r="AD40" s="84">
        <f>SUM(AD35:AD39)</f>
        <v>180485306</v>
      </c>
      <c r="AE40" s="85">
        <f>SUM(AE35:AE39)</f>
        <v>116237614</v>
      </c>
      <c r="AF40" s="85">
        <f t="shared" si="14"/>
        <v>296722920</v>
      </c>
      <c r="AG40" s="44">
        <f t="shared" si="15"/>
        <v>0.4657829607205863</v>
      </c>
      <c r="AH40" s="44">
        <f t="shared" si="16"/>
        <v>-0.04214615776900554</v>
      </c>
      <c r="AI40" s="66">
        <f>SUM(AI35:AI39)</f>
        <v>1136465817</v>
      </c>
      <c r="AJ40" s="66">
        <f>SUM(AJ35:AJ39)</f>
        <v>1214849074</v>
      </c>
      <c r="AK40" s="66">
        <f>SUM(AK35:AK39)</f>
        <v>529346413</v>
      </c>
      <c r="AL40" s="66"/>
    </row>
    <row r="41" spans="1:38" s="13" customFormat="1" ht="12.75">
      <c r="A41" s="29" t="s">
        <v>96</v>
      </c>
      <c r="B41" s="63" t="s">
        <v>78</v>
      </c>
      <c r="C41" s="39" t="s">
        <v>79</v>
      </c>
      <c r="D41" s="80">
        <v>1503460000</v>
      </c>
      <c r="E41" s="81">
        <v>409228521</v>
      </c>
      <c r="F41" s="82">
        <f t="shared" si="0"/>
        <v>1912688521</v>
      </c>
      <c r="G41" s="80">
        <v>1503460000</v>
      </c>
      <c r="H41" s="81">
        <v>409228521</v>
      </c>
      <c r="I41" s="83">
        <f t="shared" si="1"/>
        <v>1912688521</v>
      </c>
      <c r="J41" s="80">
        <v>329408080</v>
      </c>
      <c r="K41" s="81">
        <v>50222382</v>
      </c>
      <c r="L41" s="81">
        <f t="shared" si="2"/>
        <v>379630462</v>
      </c>
      <c r="M41" s="40">
        <f t="shared" si="3"/>
        <v>0.19848002318826066</v>
      </c>
      <c r="N41" s="108">
        <v>410068790</v>
      </c>
      <c r="O41" s="109">
        <v>95834764</v>
      </c>
      <c r="P41" s="110">
        <f t="shared" si="4"/>
        <v>505903554</v>
      </c>
      <c r="Q41" s="40">
        <f t="shared" si="5"/>
        <v>0.2644986616720538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739476870</v>
      </c>
      <c r="AA41" s="81">
        <f t="shared" si="11"/>
        <v>146057146</v>
      </c>
      <c r="AB41" s="81">
        <f t="shared" si="12"/>
        <v>885534016</v>
      </c>
      <c r="AC41" s="40">
        <f t="shared" si="13"/>
        <v>0.46297868486031446</v>
      </c>
      <c r="AD41" s="80">
        <v>326892895</v>
      </c>
      <c r="AE41" s="81">
        <v>49626337</v>
      </c>
      <c r="AF41" s="81">
        <f t="shared" si="14"/>
        <v>376519232</v>
      </c>
      <c r="AG41" s="40">
        <f t="shared" si="15"/>
        <v>0.42513317140092477</v>
      </c>
      <c r="AH41" s="40">
        <f t="shared" si="16"/>
        <v>0.3436327045307477</v>
      </c>
      <c r="AI41" s="12">
        <v>1719436744</v>
      </c>
      <c r="AJ41" s="12">
        <v>1781616433</v>
      </c>
      <c r="AK41" s="12">
        <v>730989596</v>
      </c>
      <c r="AL41" s="12"/>
    </row>
    <row r="42" spans="1:38" s="13" customFormat="1" ht="12.75">
      <c r="A42" s="29" t="s">
        <v>96</v>
      </c>
      <c r="B42" s="63" t="s">
        <v>311</v>
      </c>
      <c r="C42" s="39" t="s">
        <v>312</v>
      </c>
      <c r="D42" s="80">
        <v>56609203</v>
      </c>
      <c r="E42" s="81">
        <v>10332000</v>
      </c>
      <c r="F42" s="82">
        <f aca="true" t="shared" si="17" ref="F42:F73">$D42+$E42</f>
        <v>66941203</v>
      </c>
      <c r="G42" s="80">
        <v>56609203</v>
      </c>
      <c r="H42" s="81">
        <v>10332000</v>
      </c>
      <c r="I42" s="83">
        <f aca="true" t="shared" si="18" ref="I42:I73">$G42+$H42</f>
        <v>66941203</v>
      </c>
      <c r="J42" s="80">
        <v>9664689</v>
      </c>
      <c r="K42" s="81">
        <v>2487042</v>
      </c>
      <c r="L42" s="81">
        <f aca="true" t="shared" si="19" ref="L42:L73">$J42+$K42</f>
        <v>12151731</v>
      </c>
      <c r="M42" s="40">
        <f aca="true" t="shared" si="20" ref="M42:M73">IF($F42=0,0,$L42/$F42)</f>
        <v>0.18152842278618744</v>
      </c>
      <c r="N42" s="108">
        <v>9893108</v>
      </c>
      <c r="O42" s="109">
        <v>2566061</v>
      </c>
      <c r="P42" s="110">
        <f aca="true" t="shared" si="21" ref="P42:P73">$N42+$O42</f>
        <v>12459169</v>
      </c>
      <c r="Q42" s="40">
        <f aca="true" t="shared" si="22" ref="Q42:Q73">IF($F42=0,0,$P42/$F42)</f>
        <v>0.18612108001704122</v>
      </c>
      <c r="R42" s="108">
        <v>0</v>
      </c>
      <c r="S42" s="110">
        <v>0</v>
      </c>
      <c r="T42" s="110">
        <f aca="true" t="shared" si="23" ref="T42:T73">$R42+$S42</f>
        <v>0</v>
      </c>
      <c r="U42" s="40">
        <f aca="true" t="shared" si="24" ref="U42:U73">IF($I42=0,0,$T42/$I42)</f>
        <v>0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</f>
        <v>19557797</v>
      </c>
      <c r="AA42" s="81">
        <f aca="true" t="shared" si="28" ref="AA42:AA73">$K42+$O42</f>
        <v>5053103</v>
      </c>
      <c r="AB42" s="81">
        <f aca="true" t="shared" si="29" ref="AB42:AB73">$Z42+$AA42</f>
        <v>24610900</v>
      </c>
      <c r="AC42" s="40">
        <f aca="true" t="shared" si="30" ref="AC42:AC73">IF($F42=0,0,$AB42/$F42)</f>
        <v>0.36764950280322867</v>
      </c>
      <c r="AD42" s="80">
        <v>8655807</v>
      </c>
      <c r="AE42" s="81">
        <v>28138</v>
      </c>
      <c r="AF42" s="81">
        <f aca="true" t="shared" si="31" ref="AF42:AF73">$AD42+$AE42</f>
        <v>8683945</v>
      </c>
      <c r="AG42" s="40">
        <f aca="true" t="shared" si="32" ref="AG42:AG73">IF($AI42=0,0,$AK42/$AI42)</f>
        <v>0.3256947903486046</v>
      </c>
      <c r="AH42" s="40">
        <f aca="true" t="shared" si="33" ref="AH42:AH73">IF($AF42=0,0,(($P42/$AF42)-1))</f>
        <v>0.43473605602062193</v>
      </c>
      <c r="AI42" s="12">
        <v>53448893</v>
      </c>
      <c r="AJ42" s="12">
        <v>67010092</v>
      </c>
      <c r="AK42" s="12">
        <v>17408026</v>
      </c>
      <c r="AL42" s="12"/>
    </row>
    <row r="43" spans="1:38" s="13" customFormat="1" ht="12.75">
      <c r="A43" s="29" t="s">
        <v>96</v>
      </c>
      <c r="B43" s="63" t="s">
        <v>313</v>
      </c>
      <c r="C43" s="39" t="s">
        <v>314</v>
      </c>
      <c r="D43" s="80">
        <v>51640867</v>
      </c>
      <c r="E43" s="81">
        <v>70390200</v>
      </c>
      <c r="F43" s="82">
        <f t="shared" si="17"/>
        <v>122031067</v>
      </c>
      <c r="G43" s="80">
        <v>51640867</v>
      </c>
      <c r="H43" s="81">
        <v>37138970</v>
      </c>
      <c r="I43" s="83">
        <f t="shared" si="18"/>
        <v>88779837</v>
      </c>
      <c r="J43" s="80">
        <v>14633904</v>
      </c>
      <c r="K43" s="81">
        <v>4611188</v>
      </c>
      <c r="L43" s="81">
        <f t="shared" si="19"/>
        <v>19245092</v>
      </c>
      <c r="M43" s="40">
        <f t="shared" si="20"/>
        <v>0.15770649616625904</v>
      </c>
      <c r="N43" s="108">
        <v>14013864</v>
      </c>
      <c r="O43" s="109">
        <v>6355820</v>
      </c>
      <c r="P43" s="110">
        <f t="shared" si="21"/>
        <v>20369684</v>
      </c>
      <c r="Q43" s="40">
        <f t="shared" si="22"/>
        <v>0.16692211664428042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28647768</v>
      </c>
      <c r="AA43" s="81">
        <f t="shared" si="28"/>
        <v>10967008</v>
      </c>
      <c r="AB43" s="81">
        <f t="shared" si="29"/>
        <v>39614776</v>
      </c>
      <c r="AC43" s="40">
        <f t="shared" si="30"/>
        <v>0.32462861281053945</v>
      </c>
      <c r="AD43" s="80">
        <v>18230281</v>
      </c>
      <c r="AE43" s="81">
        <v>3259303</v>
      </c>
      <c r="AF43" s="81">
        <f t="shared" si="31"/>
        <v>21489584</v>
      </c>
      <c r="AG43" s="40">
        <f t="shared" si="32"/>
        <v>0.36758588924827956</v>
      </c>
      <c r="AH43" s="40">
        <f t="shared" si="33"/>
        <v>-0.05211361932366865</v>
      </c>
      <c r="AI43" s="12">
        <v>100132440</v>
      </c>
      <c r="AJ43" s="12">
        <v>141890308</v>
      </c>
      <c r="AK43" s="12">
        <v>36807272</v>
      </c>
      <c r="AL43" s="12"/>
    </row>
    <row r="44" spans="1:38" s="13" customFormat="1" ht="12.75">
      <c r="A44" s="29" t="s">
        <v>115</v>
      </c>
      <c r="B44" s="63" t="s">
        <v>315</v>
      </c>
      <c r="C44" s="39" t="s">
        <v>316</v>
      </c>
      <c r="D44" s="80">
        <v>125182291</v>
      </c>
      <c r="E44" s="81">
        <v>60499000</v>
      </c>
      <c r="F44" s="82">
        <f t="shared" si="17"/>
        <v>185681291</v>
      </c>
      <c r="G44" s="80">
        <v>125182291</v>
      </c>
      <c r="H44" s="81">
        <v>60499000</v>
      </c>
      <c r="I44" s="83">
        <f t="shared" si="18"/>
        <v>185681291</v>
      </c>
      <c r="J44" s="80">
        <v>37858162</v>
      </c>
      <c r="K44" s="81">
        <v>8998388</v>
      </c>
      <c r="L44" s="81">
        <f t="shared" si="19"/>
        <v>46856550</v>
      </c>
      <c r="M44" s="40">
        <f t="shared" si="20"/>
        <v>0.25234933335313786</v>
      </c>
      <c r="N44" s="108">
        <v>76332837</v>
      </c>
      <c r="O44" s="109">
        <v>29018581</v>
      </c>
      <c r="P44" s="110">
        <f t="shared" si="21"/>
        <v>105351418</v>
      </c>
      <c r="Q44" s="40">
        <f t="shared" si="22"/>
        <v>0.5673776686526808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114190999</v>
      </c>
      <c r="AA44" s="81">
        <f t="shared" si="28"/>
        <v>38016969</v>
      </c>
      <c r="AB44" s="81">
        <f t="shared" si="29"/>
        <v>152207968</v>
      </c>
      <c r="AC44" s="40">
        <f t="shared" si="30"/>
        <v>0.8197270020058187</v>
      </c>
      <c r="AD44" s="80">
        <v>27201238</v>
      </c>
      <c r="AE44" s="81">
        <v>16097277</v>
      </c>
      <c r="AF44" s="81">
        <f t="shared" si="31"/>
        <v>43298515</v>
      </c>
      <c r="AG44" s="40">
        <f t="shared" si="32"/>
        <v>0.3257256861130149</v>
      </c>
      <c r="AH44" s="40">
        <f t="shared" si="33"/>
        <v>1.433141598505168</v>
      </c>
      <c r="AI44" s="12">
        <v>200671678</v>
      </c>
      <c r="AJ44" s="12">
        <v>232105286</v>
      </c>
      <c r="AK44" s="12">
        <v>65363920</v>
      </c>
      <c r="AL44" s="12"/>
    </row>
    <row r="45" spans="1:38" s="59" customFormat="1" ht="12.75">
      <c r="A45" s="64"/>
      <c r="B45" s="65" t="s">
        <v>317</v>
      </c>
      <c r="C45" s="32"/>
      <c r="D45" s="84">
        <f>SUM(D41:D44)</f>
        <v>1736892361</v>
      </c>
      <c r="E45" s="85">
        <f>SUM(E41:E44)</f>
        <v>550449721</v>
      </c>
      <c r="F45" s="93">
        <f t="shared" si="17"/>
        <v>2287342082</v>
      </c>
      <c r="G45" s="84">
        <f>SUM(G41:G44)</f>
        <v>1736892361</v>
      </c>
      <c r="H45" s="85">
        <f>SUM(H41:H44)</f>
        <v>517198491</v>
      </c>
      <c r="I45" s="86">
        <f t="shared" si="18"/>
        <v>2254090852</v>
      </c>
      <c r="J45" s="84">
        <f>SUM(J41:J44)</f>
        <v>391564835</v>
      </c>
      <c r="K45" s="85">
        <f>SUM(K41:K44)</f>
        <v>66319000</v>
      </c>
      <c r="L45" s="85">
        <f t="shared" si="19"/>
        <v>457883835</v>
      </c>
      <c r="M45" s="44">
        <f t="shared" si="20"/>
        <v>0.20018161629747866</v>
      </c>
      <c r="N45" s="114">
        <f>SUM(N41:N44)</f>
        <v>510308599</v>
      </c>
      <c r="O45" s="115">
        <f>SUM(O41:O44)</f>
        <v>133775226</v>
      </c>
      <c r="P45" s="116">
        <f t="shared" si="21"/>
        <v>644083825</v>
      </c>
      <c r="Q45" s="44">
        <f t="shared" si="22"/>
        <v>0.2815861388064997</v>
      </c>
      <c r="R45" s="114">
        <f>SUM(R41:R44)</f>
        <v>0</v>
      </c>
      <c r="S45" s="116">
        <f>SUM(S41:S44)</f>
        <v>0</v>
      </c>
      <c r="T45" s="116">
        <f t="shared" si="23"/>
        <v>0</v>
      </c>
      <c r="U45" s="44">
        <f t="shared" si="24"/>
        <v>0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901873434</v>
      </c>
      <c r="AA45" s="85">
        <f t="shared" si="28"/>
        <v>200094226</v>
      </c>
      <c r="AB45" s="85">
        <f t="shared" si="29"/>
        <v>1101967660</v>
      </c>
      <c r="AC45" s="44">
        <f t="shared" si="30"/>
        <v>0.48176775510397835</v>
      </c>
      <c r="AD45" s="84">
        <f>SUM(AD41:AD44)</f>
        <v>380980221</v>
      </c>
      <c r="AE45" s="85">
        <f>SUM(AE41:AE44)</f>
        <v>69011055</v>
      </c>
      <c r="AF45" s="85">
        <f t="shared" si="31"/>
        <v>449991276</v>
      </c>
      <c r="AG45" s="44">
        <f t="shared" si="32"/>
        <v>0.41017168163614715</v>
      </c>
      <c r="AH45" s="44">
        <f t="shared" si="33"/>
        <v>0.43132513751222157</v>
      </c>
      <c r="AI45" s="66">
        <f>SUM(AI41:AI44)</f>
        <v>2073689755</v>
      </c>
      <c r="AJ45" s="66">
        <f>SUM(AJ41:AJ44)</f>
        <v>2222622119</v>
      </c>
      <c r="AK45" s="66">
        <f>SUM(AK41:AK44)</f>
        <v>850568814</v>
      </c>
      <c r="AL45" s="66"/>
    </row>
    <row r="46" spans="1:38" s="13" customFormat="1" ht="12.75">
      <c r="A46" s="29" t="s">
        <v>96</v>
      </c>
      <c r="B46" s="63" t="s">
        <v>318</v>
      </c>
      <c r="C46" s="39" t="s">
        <v>319</v>
      </c>
      <c r="D46" s="80">
        <v>79027957</v>
      </c>
      <c r="E46" s="81">
        <v>21051000</v>
      </c>
      <c r="F46" s="83">
        <f t="shared" si="17"/>
        <v>100078957</v>
      </c>
      <c r="G46" s="80">
        <v>79027957</v>
      </c>
      <c r="H46" s="81">
        <v>21051000</v>
      </c>
      <c r="I46" s="83">
        <f t="shared" si="18"/>
        <v>100078957</v>
      </c>
      <c r="J46" s="80">
        <v>16174945</v>
      </c>
      <c r="K46" s="81">
        <v>1044744</v>
      </c>
      <c r="L46" s="81">
        <f t="shared" si="19"/>
        <v>17219689</v>
      </c>
      <c r="M46" s="40">
        <f t="shared" si="20"/>
        <v>0.17206103576798867</v>
      </c>
      <c r="N46" s="108">
        <v>25897460</v>
      </c>
      <c r="O46" s="109">
        <v>4522011</v>
      </c>
      <c r="P46" s="110">
        <f t="shared" si="21"/>
        <v>30419471</v>
      </c>
      <c r="Q46" s="40">
        <f t="shared" si="22"/>
        <v>0.3039547164745132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42072405</v>
      </c>
      <c r="AA46" s="81">
        <f t="shared" si="28"/>
        <v>5566755</v>
      </c>
      <c r="AB46" s="81">
        <f t="shared" si="29"/>
        <v>47639160</v>
      </c>
      <c r="AC46" s="40">
        <f t="shared" si="30"/>
        <v>0.47601575224250187</v>
      </c>
      <c r="AD46" s="80">
        <v>17959761</v>
      </c>
      <c r="AE46" s="81">
        <v>449161</v>
      </c>
      <c r="AF46" s="81">
        <f t="shared" si="31"/>
        <v>18408922</v>
      </c>
      <c r="AG46" s="40">
        <f t="shared" si="32"/>
        <v>0.44973606378574393</v>
      </c>
      <c r="AH46" s="40">
        <f t="shared" si="33"/>
        <v>0.6524308702052191</v>
      </c>
      <c r="AI46" s="12">
        <v>91326990</v>
      </c>
      <c r="AJ46" s="12">
        <v>103356125</v>
      </c>
      <c r="AK46" s="12">
        <v>41073041</v>
      </c>
      <c r="AL46" s="12"/>
    </row>
    <row r="47" spans="1:38" s="13" customFormat="1" ht="12.75">
      <c r="A47" s="29" t="s">
        <v>96</v>
      </c>
      <c r="B47" s="63" t="s">
        <v>320</v>
      </c>
      <c r="C47" s="39" t="s">
        <v>321</v>
      </c>
      <c r="D47" s="80">
        <v>127241217</v>
      </c>
      <c r="E47" s="81">
        <v>57627250</v>
      </c>
      <c r="F47" s="82">
        <f t="shared" si="17"/>
        <v>184868467</v>
      </c>
      <c r="G47" s="80">
        <v>127241217</v>
      </c>
      <c r="H47" s="81">
        <v>57627250</v>
      </c>
      <c r="I47" s="83">
        <f t="shared" si="18"/>
        <v>184868467</v>
      </c>
      <c r="J47" s="80">
        <v>28087317</v>
      </c>
      <c r="K47" s="81">
        <v>1776929</v>
      </c>
      <c r="L47" s="81">
        <f t="shared" si="19"/>
        <v>29864246</v>
      </c>
      <c r="M47" s="40">
        <f t="shared" si="20"/>
        <v>0.1615432122342422</v>
      </c>
      <c r="N47" s="108">
        <v>33193763</v>
      </c>
      <c r="O47" s="109">
        <v>12391136</v>
      </c>
      <c r="P47" s="110">
        <f t="shared" si="21"/>
        <v>45584899</v>
      </c>
      <c r="Q47" s="40">
        <f t="shared" si="22"/>
        <v>0.24658017529836498</v>
      </c>
      <c r="R47" s="108">
        <v>0</v>
      </c>
      <c r="S47" s="110">
        <v>0</v>
      </c>
      <c r="T47" s="110">
        <f t="shared" si="23"/>
        <v>0</v>
      </c>
      <c r="U47" s="40">
        <f t="shared" si="24"/>
        <v>0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61281080</v>
      </c>
      <c r="AA47" s="81">
        <f t="shared" si="28"/>
        <v>14168065</v>
      </c>
      <c r="AB47" s="81">
        <f t="shared" si="29"/>
        <v>75449145</v>
      </c>
      <c r="AC47" s="40">
        <f t="shared" si="30"/>
        <v>0.4081233875326072</v>
      </c>
      <c r="AD47" s="80">
        <v>29775727</v>
      </c>
      <c r="AE47" s="81">
        <v>8064408</v>
      </c>
      <c r="AF47" s="81">
        <f t="shared" si="31"/>
        <v>37840135</v>
      </c>
      <c r="AG47" s="40">
        <f t="shared" si="32"/>
        <v>0.3897595889694337</v>
      </c>
      <c r="AH47" s="40">
        <f t="shared" si="33"/>
        <v>0.20467062287172078</v>
      </c>
      <c r="AI47" s="12">
        <v>141283118</v>
      </c>
      <c r="AJ47" s="12">
        <v>149134907</v>
      </c>
      <c r="AK47" s="12">
        <v>55066450</v>
      </c>
      <c r="AL47" s="12"/>
    </row>
    <row r="48" spans="1:38" s="13" customFormat="1" ht="12.75">
      <c r="A48" s="29" t="s">
        <v>96</v>
      </c>
      <c r="B48" s="63" t="s">
        <v>322</v>
      </c>
      <c r="C48" s="39" t="s">
        <v>323</v>
      </c>
      <c r="D48" s="80">
        <v>390151090</v>
      </c>
      <c r="E48" s="81">
        <v>5792982</v>
      </c>
      <c r="F48" s="82">
        <f t="shared" si="17"/>
        <v>395944072</v>
      </c>
      <c r="G48" s="80">
        <v>390151090</v>
      </c>
      <c r="H48" s="81">
        <v>5792982</v>
      </c>
      <c r="I48" s="83">
        <f t="shared" si="18"/>
        <v>395944072</v>
      </c>
      <c r="J48" s="80">
        <v>87493852</v>
      </c>
      <c r="K48" s="81">
        <v>8632068</v>
      </c>
      <c r="L48" s="81">
        <f t="shared" si="19"/>
        <v>96125920</v>
      </c>
      <c r="M48" s="40">
        <f t="shared" si="20"/>
        <v>0.24277651011277168</v>
      </c>
      <c r="N48" s="108">
        <v>104362172</v>
      </c>
      <c r="O48" s="109">
        <v>9400261</v>
      </c>
      <c r="P48" s="110">
        <f t="shared" si="21"/>
        <v>113762433</v>
      </c>
      <c r="Q48" s="40">
        <f t="shared" si="22"/>
        <v>0.2873194500055553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191856024</v>
      </c>
      <c r="AA48" s="81">
        <f t="shared" si="28"/>
        <v>18032329</v>
      </c>
      <c r="AB48" s="81">
        <f t="shared" si="29"/>
        <v>209888353</v>
      </c>
      <c r="AC48" s="40">
        <f t="shared" si="30"/>
        <v>0.530095960118327</v>
      </c>
      <c r="AD48" s="80">
        <v>81535135</v>
      </c>
      <c r="AE48" s="81">
        <v>4027922</v>
      </c>
      <c r="AF48" s="81">
        <f t="shared" si="31"/>
        <v>85563057</v>
      </c>
      <c r="AG48" s="40">
        <f t="shared" si="32"/>
        <v>0.42846337986987454</v>
      </c>
      <c r="AH48" s="40">
        <f t="shared" si="33"/>
        <v>0.32957419929491305</v>
      </c>
      <c r="AI48" s="12">
        <v>405350280</v>
      </c>
      <c r="AJ48" s="12">
        <v>411267462</v>
      </c>
      <c r="AK48" s="12">
        <v>173677751</v>
      </c>
      <c r="AL48" s="12"/>
    </row>
    <row r="49" spans="1:38" s="13" customFormat="1" ht="12.75">
      <c r="A49" s="29" t="s">
        <v>96</v>
      </c>
      <c r="B49" s="63" t="s">
        <v>324</v>
      </c>
      <c r="C49" s="39" t="s">
        <v>325</v>
      </c>
      <c r="D49" s="80">
        <v>91275098</v>
      </c>
      <c r="E49" s="81">
        <v>95675000</v>
      </c>
      <c r="F49" s="82">
        <f t="shared" si="17"/>
        <v>186950098</v>
      </c>
      <c r="G49" s="80">
        <v>91275098</v>
      </c>
      <c r="H49" s="81">
        <v>95675000</v>
      </c>
      <c r="I49" s="83">
        <f t="shared" si="18"/>
        <v>186950098</v>
      </c>
      <c r="J49" s="80">
        <v>25839675</v>
      </c>
      <c r="K49" s="81">
        <v>18512992</v>
      </c>
      <c r="L49" s="81">
        <f t="shared" si="19"/>
        <v>44352667</v>
      </c>
      <c r="M49" s="40">
        <f t="shared" si="20"/>
        <v>0.23724334715245776</v>
      </c>
      <c r="N49" s="108">
        <v>24955557</v>
      </c>
      <c r="O49" s="109">
        <v>13063278</v>
      </c>
      <c r="P49" s="110">
        <f t="shared" si="21"/>
        <v>38018835</v>
      </c>
      <c r="Q49" s="40">
        <f t="shared" si="22"/>
        <v>0.2033635467792052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50795232</v>
      </c>
      <c r="AA49" s="81">
        <f t="shared" si="28"/>
        <v>31576270</v>
      </c>
      <c r="AB49" s="81">
        <f t="shared" si="29"/>
        <v>82371502</v>
      </c>
      <c r="AC49" s="40">
        <f t="shared" si="30"/>
        <v>0.44060689393166297</v>
      </c>
      <c r="AD49" s="80">
        <v>28389942</v>
      </c>
      <c r="AE49" s="81">
        <v>18129016</v>
      </c>
      <c r="AF49" s="81">
        <f t="shared" si="31"/>
        <v>46518958</v>
      </c>
      <c r="AG49" s="40">
        <f t="shared" si="32"/>
        <v>0.3638306733639548</v>
      </c>
      <c r="AH49" s="40">
        <f t="shared" si="33"/>
        <v>-0.18272384776976303</v>
      </c>
      <c r="AI49" s="12">
        <v>209538941</v>
      </c>
      <c r="AJ49" s="12">
        <v>163950243</v>
      </c>
      <c r="AK49" s="12">
        <v>76236694</v>
      </c>
      <c r="AL49" s="12"/>
    </row>
    <row r="50" spans="1:38" s="13" customFormat="1" ht="12.75">
      <c r="A50" s="29" t="s">
        <v>96</v>
      </c>
      <c r="B50" s="63" t="s">
        <v>326</v>
      </c>
      <c r="C50" s="39" t="s">
        <v>327</v>
      </c>
      <c r="D50" s="80">
        <v>267120000</v>
      </c>
      <c r="E50" s="81">
        <v>35381000</v>
      </c>
      <c r="F50" s="82">
        <f t="shared" si="17"/>
        <v>302501000</v>
      </c>
      <c r="G50" s="80">
        <v>267120000</v>
      </c>
      <c r="H50" s="81">
        <v>35381000</v>
      </c>
      <c r="I50" s="83">
        <f t="shared" si="18"/>
        <v>302501000</v>
      </c>
      <c r="J50" s="80">
        <v>48033790</v>
      </c>
      <c r="K50" s="81">
        <v>11189196</v>
      </c>
      <c r="L50" s="81">
        <f t="shared" si="19"/>
        <v>59222986</v>
      </c>
      <c r="M50" s="40">
        <f t="shared" si="20"/>
        <v>0.1957778189163011</v>
      </c>
      <c r="N50" s="108">
        <v>47041659</v>
      </c>
      <c r="O50" s="109">
        <v>5287912</v>
      </c>
      <c r="P50" s="110">
        <f t="shared" si="21"/>
        <v>52329571</v>
      </c>
      <c r="Q50" s="40">
        <f t="shared" si="22"/>
        <v>0.17298974548844467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95075449</v>
      </c>
      <c r="AA50" s="81">
        <f t="shared" si="28"/>
        <v>16477108</v>
      </c>
      <c r="AB50" s="81">
        <f t="shared" si="29"/>
        <v>111552557</v>
      </c>
      <c r="AC50" s="40">
        <f t="shared" si="30"/>
        <v>0.3687675644047458</v>
      </c>
      <c r="AD50" s="80">
        <v>65158340</v>
      </c>
      <c r="AE50" s="81">
        <v>9605550</v>
      </c>
      <c r="AF50" s="81">
        <f t="shared" si="31"/>
        <v>74763890</v>
      </c>
      <c r="AG50" s="40">
        <f t="shared" si="32"/>
        <v>0.5892342664828506</v>
      </c>
      <c r="AH50" s="40">
        <f t="shared" si="33"/>
        <v>-0.30006891027205784</v>
      </c>
      <c r="AI50" s="12">
        <v>241439229</v>
      </c>
      <c r="AJ50" s="12">
        <v>248505000</v>
      </c>
      <c r="AK50" s="12">
        <v>142264267</v>
      </c>
      <c r="AL50" s="12"/>
    </row>
    <row r="51" spans="1:38" s="13" customFormat="1" ht="12.75">
      <c r="A51" s="29" t="s">
        <v>115</v>
      </c>
      <c r="B51" s="63" t="s">
        <v>328</v>
      </c>
      <c r="C51" s="39" t="s">
        <v>329</v>
      </c>
      <c r="D51" s="80">
        <v>452427017</v>
      </c>
      <c r="E51" s="81">
        <v>403253401</v>
      </c>
      <c r="F51" s="82">
        <f t="shared" si="17"/>
        <v>855680418</v>
      </c>
      <c r="G51" s="80">
        <v>452427017</v>
      </c>
      <c r="H51" s="81">
        <v>403253401</v>
      </c>
      <c r="I51" s="83">
        <f t="shared" si="18"/>
        <v>855680418</v>
      </c>
      <c r="J51" s="80">
        <v>94160853</v>
      </c>
      <c r="K51" s="81">
        <v>79018426</v>
      </c>
      <c r="L51" s="81">
        <f t="shared" si="19"/>
        <v>173179279</v>
      </c>
      <c r="M51" s="40">
        <f t="shared" si="20"/>
        <v>0.2023878019842684</v>
      </c>
      <c r="N51" s="108">
        <v>134780687</v>
      </c>
      <c r="O51" s="109">
        <v>84036138</v>
      </c>
      <c r="P51" s="110">
        <f t="shared" si="21"/>
        <v>218816825</v>
      </c>
      <c r="Q51" s="40">
        <f t="shared" si="22"/>
        <v>0.255722604370736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228941540</v>
      </c>
      <c r="AA51" s="81">
        <f t="shared" si="28"/>
        <v>163054564</v>
      </c>
      <c r="AB51" s="81">
        <f t="shared" si="29"/>
        <v>391996104</v>
      </c>
      <c r="AC51" s="40">
        <f t="shared" si="30"/>
        <v>0.4581104063550044</v>
      </c>
      <c r="AD51" s="80">
        <v>87482764</v>
      </c>
      <c r="AE51" s="81">
        <v>97010302</v>
      </c>
      <c r="AF51" s="81">
        <f t="shared" si="31"/>
        <v>184493066</v>
      </c>
      <c r="AG51" s="40">
        <f t="shared" si="32"/>
        <v>0.3639428269046933</v>
      </c>
      <c r="AH51" s="40">
        <f t="shared" si="33"/>
        <v>0.1860436261599121</v>
      </c>
      <c r="AI51" s="12">
        <v>783777750</v>
      </c>
      <c r="AJ51" s="12">
        <v>812104816</v>
      </c>
      <c r="AK51" s="12">
        <v>285250290</v>
      </c>
      <c r="AL51" s="12"/>
    </row>
    <row r="52" spans="1:38" s="59" customFormat="1" ht="12.75">
      <c r="A52" s="64"/>
      <c r="B52" s="65" t="s">
        <v>330</v>
      </c>
      <c r="C52" s="32"/>
      <c r="D52" s="84">
        <f>SUM(D46:D51)</f>
        <v>1407242379</v>
      </c>
      <c r="E52" s="85">
        <f>SUM(E46:E51)</f>
        <v>618780633</v>
      </c>
      <c r="F52" s="93">
        <f t="shared" si="17"/>
        <v>2026023012</v>
      </c>
      <c r="G52" s="84">
        <f>SUM(G46:G51)</f>
        <v>1407242379</v>
      </c>
      <c r="H52" s="85">
        <f>SUM(H46:H51)</f>
        <v>618780633</v>
      </c>
      <c r="I52" s="86">
        <f t="shared" si="18"/>
        <v>2026023012</v>
      </c>
      <c r="J52" s="84">
        <f>SUM(J46:J51)</f>
        <v>299790432</v>
      </c>
      <c r="K52" s="85">
        <f>SUM(K46:K51)</f>
        <v>120174355</v>
      </c>
      <c r="L52" s="85">
        <f t="shared" si="19"/>
        <v>419964787</v>
      </c>
      <c r="M52" s="44">
        <f t="shared" si="20"/>
        <v>0.20728529958079273</v>
      </c>
      <c r="N52" s="114">
        <f>SUM(N46:N51)</f>
        <v>370231298</v>
      </c>
      <c r="O52" s="115">
        <f>SUM(O46:O51)</f>
        <v>128700736</v>
      </c>
      <c r="P52" s="116">
        <f t="shared" si="21"/>
        <v>498932034</v>
      </c>
      <c r="Q52" s="44">
        <f t="shared" si="22"/>
        <v>0.24626178036718174</v>
      </c>
      <c r="R52" s="114">
        <f>SUM(R46:R51)</f>
        <v>0</v>
      </c>
      <c r="S52" s="116">
        <f>SUM(S46:S51)</f>
        <v>0</v>
      </c>
      <c r="T52" s="116">
        <f t="shared" si="23"/>
        <v>0</v>
      </c>
      <c r="U52" s="44">
        <f t="shared" si="24"/>
        <v>0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670021730</v>
      </c>
      <c r="AA52" s="85">
        <f t="shared" si="28"/>
        <v>248875091</v>
      </c>
      <c r="AB52" s="85">
        <f t="shared" si="29"/>
        <v>918896821</v>
      </c>
      <c r="AC52" s="44">
        <f t="shared" si="30"/>
        <v>0.45354707994797444</v>
      </c>
      <c r="AD52" s="84">
        <f>SUM(AD46:AD51)</f>
        <v>310301669</v>
      </c>
      <c r="AE52" s="85">
        <f>SUM(AE46:AE51)</f>
        <v>137286359</v>
      </c>
      <c r="AF52" s="85">
        <f t="shared" si="31"/>
        <v>447588028</v>
      </c>
      <c r="AG52" s="44">
        <f t="shared" si="32"/>
        <v>0.41307297303676815</v>
      </c>
      <c r="AH52" s="44">
        <f t="shared" si="33"/>
        <v>0.11471264374390278</v>
      </c>
      <c r="AI52" s="66">
        <f>SUM(AI46:AI51)</f>
        <v>1872716308</v>
      </c>
      <c r="AJ52" s="66">
        <f>SUM(AJ46:AJ51)</f>
        <v>1888318553</v>
      </c>
      <c r="AK52" s="66">
        <f>SUM(AK46:AK51)</f>
        <v>773568493</v>
      </c>
      <c r="AL52" s="66"/>
    </row>
    <row r="53" spans="1:38" s="13" customFormat="1" ht="12.75">
      <c r="A53" s="29" t="s">
        <v>96</v>
      </c>
      <c r="B53" s="63" t="s">
        <v>331</v>
      </c>
      <c r="C53" s="39" t="s">
        <v>332</v>
      </c>
      <c r="D53" s="80">
        <v>80953014</v>
      </c>
      <c r="E53" s="81">
        <v>49174094</v>
      </c>
      <c r="F53" s="82">
        <f t="shared" si="17"/>
        <v>130127108</v>
      </c>
      <c r="G53" s="80">
        <v>80953014</v>
      </c>
      <c r="H53" s="81">
        <v>49174094</v>
      </c>
      <c r="I53" s="83">
        <f t="shared" si="18"/>
        <v>130127108</v>
      </c>
      <c r="J53" s="80">
        <v>13326562</v>
      </c>
      <c r="K53" s="81">
        <v>4008378</v>
      </c>
      <c r="L53" s="81">
        <f t="shared" si="19"/>
        <v>17334940</v>
      </c>
      <c r="M53" s="40">
        <f t="shared" si="20"/>
        <v>0.13321544039847563</v>
      </c>
      <c r="N53" s="108">
        <v>15587284</v>
      </c>
      <c r="O53" s="109">
        <v>5607355</v>
      </c>
      <c r="P53" s="110">
        <f t="shared" si="21"/>
        <v>21194639</v>
      </c>
      <c r="Q53" s="40">
        <f t="shared" si="22"/>
        <v>0.16287643155798098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28913846</v>
      </c>
      <c r="AA53" s="81">
        <f t="shared" si="28"/>
        <v>9615733</v>
      </c>
      <c r="AB53" s="81">
        <f t="shared" si="29"/>
        <v>38529579</v>
      </c>
      <c r="AC53" s="40">
        <f t="shared" si="30"/>
        <v>0.2960918719564566</v>
      </c>
      <c r="AD53" s="80">
        <v>12204240</v>
      </c>
      <c r="AE53" s="81">
        <v>18921287</v>
      </c>
      <c r="AF53" s="81">
        <f t="shared" si="31"/>
        <v>31125527</v>
      </c>
      <c r="AG53" s="40">
        <f t="shared" si="32"/>
        <v>0.4139442495351185</v>
      </c>
      <c r="AH53" s="40">
        <f t="shared" si="33"/>
        <v>-0.3190592724743263</v>
      </c>
      <c r="AI53" s="12">
        <v>107834473</v>
      </c>
      <c r="AJ53" s="12">
        <v>111621002</v>
      </c>
      <c r="AK53" s="12">
        <v>44637460</v>
      </c>
      <c r="AL53" s="12"/>
    </row>
    <row r="54" spans="1:38" s="13" customFormat="1" ht="12.75">
      <c r="A54" s="29" t="s">
        <v>96</v>
      </c>
      <c r="B54" s="63" t="s">
        <v>333</v>
      </c>
      <c r="C54" s="39" t="s">
        <v>334</v>
      </c>
      <c r="D54" s="80">
        <v>112598012</v>
      </c>
      <c r="E54" s="81">
        <v>55571000</v>
      </c>
      <c r="F54" s="82">
        <f t="shared" si="17"/>
        <v>168169012</v>
      </c>
      <c r="G54" s="80">
        <v>112598012</v>
      </c>
      <c r="H54" s="81">
        <v>55571000</v>
      </c>
      <c r="I54" s="83">
        <f t="shared" si="18"/>
        <v>168169012</v>
      </c>
      <c r="J54" s="80">
        <v>29989355</v>
      </c>
      <c r="K54" s="81">
        <v>9583195</v>
      </c>
      <c r="L54" s="81">
        <f t="shared" si="19"/>
        <v>39572550</v>
      </c>
      <c r="M54" s="40">
        <f t="shared" si="20"/>
        <v>0.23531416120824925</v>
      </c>
      <c r="N54" s="108">
        <v>24521703</v>
      </c>
      <c r="O54" s="109">
        <v>14551573</v>
      </c>
      <c r="P54" s="110">
        <f t="shared" si="21"/>
        <v>39073276</v>
      </c>
      <c r="Q54" s="40">
        <f t="shared" si="22"/>
        <v>0.2323452789268929</v>
      </c>
      <c r="R54" s="108">
        <v>0</v>
      </c>
      <c r="S54" s="110">
        <v>0</v>
      </c>
      <c r="T54" s="110">
        <f t="shared" si="23"/>
        <v>0</v>
      </c>
      <c r="U54" s="40">
        <f t="shared" si="24"/>
        <v>0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54511058</v>
      </c>
      <c r="AA54" s="81">
        <f t="shared" si="28"/>
        <v>24134768</v>
      </c>
      <c r="AB54" s="81">
        <f t="shared" si="29"/>
        <v>78645826</v>
      </c>
      <c r="AC54" s="40">
        <f t="shared" si="30"/>
        <v>0.46765944013514216</v>
      </c>
      <c r="AD54" s="80">
        <v>17594413</v>
      </c>
      <c r="AE54" s="81">
        <v>13243560</v>
      </c>
      <c r="AF54" s="81">
        <f t="shared" si="31"/>
        <v>30837973</v>
      </c>
      <c r="AG54" s="40">
        <f t="shared" si="32"/>
        <v>0.39093623479930956</v>
      </c>
      <c r="AH54" s="40">
        <f t="shared" si="33"/>
        <v>0.2670507234700543</v>
      </c>
      <c r="AI54" s="12">
        <v>132369316</v>
      </c>
      <c r="AJ54" s="12">
        <v>177552059</v>
      </c>
      <c r="AK54" s="12">
        <v>51747962</v>
      </c>
      <c r="AL54" s="12"/>
    </row>
    <row r="55" spans="1:38" s="13" customFormat="1" ht="12.75">
      <c r="A55" s="29" t="s">
        <v>96</v>
      </c>
      <c r="B55" s="63" t="s">
        <v>335</v>
      </c>
      <c r="C55" s="39" t="s">
        <v>336</v>
      </c>
      <c r="D55" s="80">
        <v>42516000</v>
      </c>
      <c r="E55" s="81">
        <v>10995000</v>
      </c>
      <c r="F55" s="83">
        <f t="shared" si="17"/>
        <v>53511000</v>
      </c>
      <c r="G55" s="80">
        <v>42516000</v>
      </c>
      <c r="H55" s="81">
        <v>10995000</v>
      </c>
      <c r="I55" s="83">
        <f t="shared" si="18"/>
        <v>53511000</v>
      </c>
      <c r="J55" s="80">
        <v>7890463</v>
      </c>
      <c r="K55" s="81">
        <v>3278025</v>
      </c>
      <c r="L55" s="81">
        <f t="shared" si="19"/>
        <v>11168488</v>
      </c>
      <c r="M55" s="40">
        <f t="shared" si="20"/>
        <v>0.20871387191418586</v>
      </c>
      <c r="N55" s="108">
        <v>6520955</v>
      </c>
      <c r="O55" s="109">
        <v>1533464</v>
      </c>
      <c r="P55" s="110">
        <f t="shared" si="21"/>
        <v>8054419</v>
      </c>
      <c r="Q55" s="40">
        <f t="shared" si="22"/>
        <v>0.15051894003102165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14411418</v>
      </c>
      <c r="AA55" s="81">
        <f t="shared" si="28"/>
        <v>4811489</v>
      </c>
      <c r="AB55" s="81">
        <f t="shared" si="29"/>
        <v>19222907</v>
      </c>
      <c r="AC55" s="40">
        <f t="shared" si="30"/>
        <v>0.3592328119452075</v>
      </c>
      <c r="AD55" s="80">
        <v>4961247</v>
      </c>
      <c r="AE55" s="81">
        <v>2638307</v>
      </c>
      <c r="AF55" s="81">
        <f t="shared" si="31"/>
        <v>7599554</v>
      </c>
      <c r="AG55" s="40">
        <f t="shared" si="32"/>
        <v>0.42570644488391624</v>
      </c>
      <c r="AH55" s="40">
        <f t="shared" si="33"/>
        <v>0.05985417038947283</v>
      </c>
      <c r="AI55" s="12">
        <v>36913000</v>
      </c>
      <c r="AJ55" s="12">
        <v>36578000</v>
      </c>
      <c r="AK55" s="12">
        <v>15714102</v>
      </c>
      <c r="AL55" s="12"/>
    </row>
    <row r="56" spans="1:38" s="13" customFormat="1" ht="12.75">
      <c r="A56" s="29" t="s">
        <v>96</v>
      </c>
      <c r="B56" s="63" t="s">
        <v>337</v>
      </c>
      <c r="C56" s="39" t="s">
        <v>338</v>
      </c>
      <c r="D56" s="80">
        <v>48704941</v>
      </c>
      <c r="E56" s="81">
        <v>13537124</v>
      </c>
      <c r="F56" s="82">
        <f t="shared" si="17"/>
        <v>62242065</v>
      </c>
      <c r="G56" s="80">
        <v>48704941</v>
      </c>
      <c r="H56" s="81">
        <v>13537124</v>
      </c>
      <c r="I56" s="82">
        <f t="shared" si="18"/>
        <v>62242065</v>
      </c>
      <c r="J56" s="80">
        <v>10175317</v>
      </c>
      <c r="K56" s="94">
        <v>992836</v>
      </c>
      <c r="L56" s="81">
        <f t="shared" si="19"/>
        <v>11168153</v>
      </c>
      <c r="M56" s="40">
        <f t="shared" si="20"/>
        <v>0.1794309523631647</v>
      </c>
      <c r="N56" s="108">
        <v>16384230</v>
      </c>
      <c r="O56" s="109">
        <v>1258164</v>
      </c>
      <c r="P56" s="110">
        <f t="shared" si="21"/>
        <v>17642394</v>
      </c>
      <c r="Q56" s="40">
        <f t="shared" si="22"/>
        <v>0.28344808290020584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26559547</v>
      </c>
      <c r="AA56" s="81">
        <f t="shared" si="28"/>
        <v>2251000</v>
      </c>
      <c r="AB56" s="81">
        <f t="shared" si="29"/>
        <v>28810547</v>
      </c>
      <c r="AC56" s="40">
        <f t="shared" si="30"/>
        <v>0.46287903526337054</v>
      </c>
      <c r="AD56" s="80">
        <v>13500545</v>
      </c>
      <c r="AE56" s="81">
        <v>2708268</v>
      </c>
      <c r="AF56" s="81">
        <f t="shared" si="31"/>
        <v>16208813</v>
      </c>
      <c r="AG56" s="40">
        <f t="shared" si="32"/>
        <v>0.8097212778201447</v>
      </c>
      <c r="AH56" s="40">
        <f t="shared" si="33"/>
        <v>0.08844453939964625</v>
      </c>
      <c r="AI56" s="12">
        <v>35214815</v>
      </c>
      <c r="AJ56" s="12">
        <v>58355900</v>
      </c>
      <c r="AK56" s="12">
        <v>28514185</v>
      </c>
      <c r="AL56" s="12"/>
    </row>
    <row r="57" spans="1:38" s="13" customFormat="1" ht="12.75">
      <c r="A57" s="29" t="s">
        <v>96</v>
      </c>
      <c r="B57" s="63" t="s">
        <v>339</v>
      </c>
      <c r="C57" s="39" t="s">
        <v>340</v>
      </c>
      <c r="D57" s="80">
        <v>127620001</v>
      </c>
      <c r="E57" s="81">
        <v>30449000</v>
      </c>
      <c r="F57" s="82">
        <f t="shared" si="17"/>
        <v>158069001</v>
      </c>
      <c r="G57" s="80">
        <v>127620001</v>
      </c>
      <c r="H57" s="81">
        <v>30449000</v>
      </c>
      <c r="I57" s="82">
        <f t="shared" si="18"/>
        <v>158069001</v>
      </c>
      <c r="J57" s="80">
        <v>26693762</v>
      </c>
      <c r="K57" s="94">
        <v>8569102</v>
      </c>
      <c r="L57" s="81">
        <f t="shared" si="19"/>
        <v>35262864</v>
      </c>
      <c r="M57" s="40">
        <f t="shared" si="20"/>
        <v>0.2230852588231389</v>
      </c>
      <c r="N57" s="108">
        <v>25154830</v>
      </c>
      <c r="O57" s="109">
        <v>2916891</v>
      </c>
      <c r="P57" s="110">
        <f t="shared" si="21"/>
        <v>28071721</v>
      </c>
      <c r="Q57" s="40">
        <f t="shared" si="22"/>
        <v>0.17759156331986942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51848592</v>
      </c>
      <c r="AA57" s="81">
        <f t="shared" si="28"/>
        <v>11485993</v>
      </c>
      <c r="AB57" s="81">
        <f t="shared" si="29"/>
        <v>63334585</v>
      </c>
      <c r="AC57" s="40">
        <f t="shared" si="30"/>
        <v>0.4006768221430083</v>
      </c>
      <c r="AD57" s="80">
        <v>21090546</v>
      </c>
      <c r="AE57" s="81">
        <v>6403705</v>
      </c>
      <c r="AF57" s="81">
        <f t="shared" si="31"/>
        <v>27494251</v>
      </c>
      <c r="AG57" s="40">
        <f t="shared" si="32"/>
        <v>0.43774369356414905</v>
      </c>
      <c r="AH57" s="40">
        <f t="shared" si="33"/>
        <v>0.02100329992622818</v>
      </c>
      <c r="AI57" s="12">
        <v>113825585</v>
      </c>
      <c r="AJ57" s="12">
        <v>114302001</v>
      </c>
      <c r="AK57" s="12">
        <v>49826432</v>
      </c>
      <c r="AL57" s="12"/>
    </row>
    <row r="58" spans="1:38" s="13" customFormat="1" ht="12.75">
      <c r="A58" s="29" t="s">
        <v>115</v>
      </c>
      <c r="B58" s="63" t="s">
        <v>341</v>
      </c>
      <c r="C58" s="39" t="s">
        <v>342</v>
      </c>
      <c r="D58" s="80">
        <v>310268204</v>
      </c>
      <c r="E58" s="81">
        <v>241505000</v>
      </c>
      <c r="F58" s="82">
        <f t="shared" si="17"/>
        <v>551773204</v>
      </c>
      <c r="G58" s="80">
        <v>310268204</v>
      </c>
      <c r="H58" s="81">
        <v>241505000</v>
      </c>
      <c r="I58" s="82">
        <f t="shared" si="18"/>
        <v>551773204</v>
      </c>
      <c r="J58" s="80">
        <v>108196361</v>
      </c>
      <c r="K58" s="94">
        <v>70742912</v>
      </c>
      <c r="L58" s="81">
        <f t="shared" si="19"/>
        <v>178939273</v>
      </c>
      <c r="M58" s="40">
        <f t="shared" si="20"/>
        <v>0.3242985917090675</v>
      </c>
      <c r="N58" s="108">
        <v>75476074</v>
      </c>
      <c r="O58" s="109">
        <v>48037535</v>
      </c>
      <c r="P58" s="110">
        <f t="shared" si="21"/>
        <v>123513609</v>
      </c>
      <c r="Q58" s="40">
        <f t="shared" si="22"/>
        <v>0.22384850896093897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183672435</v>
      </c>
      <c r="AA58" s="81">
        <f t="shared" si="28"/>
        <v>118780447</v>
      </c>
      <c r="AB58" s="81">
        <f t="shared" si="29"/>
        <v>302452882</v>
      </c>
      <c r="AC58" s="40">
        <f t="shared" si="30"/>
        <v>0.5481471006700065</v>
      </c>
      <c r="AD58" s="80">
        <v>38675599</v>
      </c>
      <c r="AE58" s="81">
        <v>68113747</v>
      </c>
      <c r="AF58" s="81">
        <f t="shared" si="31"/>
        <v>106789346</v>
      </c>
      <c r="AG58" s="40">
        <f t="shared" si="32"/>
        <v>0.3779344941979726</v>
      </c>
      <c r="AH58" s="40">
        <f t="shared" si="33"/>
        <v>0.15660984570502</v>
      </c>
      <c r="AI58" s="12">
        <v>466801826</v>
      </c>
      <c r="AJ58" s="12">
        <v>592016000</v>
      </c>
      <c r="AK58" s="12">
        <v>176420512</v>
      </c>
      <c r="AL58" s="12"/>
    </row>
    <row r="59" spans="1:38" s="59" customFormat="1" ht="12.75">
      <c r="A59" s="64"/>
      <c r="B59" s="65" t="s">
        <v>343</v>
      </c>
      <c r="C59" s="32"/>
      <c r="D59" s="84">
        <f>SUM(D53:D58)</f>
        <v>722660172</v>
      </c>
      <c r="E59" s="85">
        <f>SUM(E53:E58)</f>
        <v>401231218</v>
      </c>
      <c r="F59" s="86">
        <f t="shared" si="17"/>
        <v>1123891390</v>
      </c>
      <c r="G59" s="84">
        <f>SUM(G53:G58)</f>
        <v>722660172</v>
      </c>
      <c r="H59" s="85">
        <f>SUM(H53:H58)</f>
        <v>401231218</v>
      </c>
      <c r="I59" s="93">
        <f t="shared" si="18"/>
        <v>1123891390</v>
      </c>
      <c r="J59" s="84">
        <f>SUM(J53:J58)</f>
        <v>196271820</v>
      </c>
      <c r="K59" s="95">
        <f>SUM(K53:K58)</f>
        <v>97174448</v>
      </c>
      <c r="L59" s="85">
        <f t="shared" si="19"/>
        <v>293446268</v>
      </c>
      <c r="M59" s="44">
        <f t="shared" si="20"/>
        <v>0.26109842161883634</v>
      </c>
      <c r="N59" s="114">
        <f>SUM(N53:N58)</f>
        <v>163645076</v>
      </c>
      <c r="O59" s="115">
        <f>SUM(O53:O58)</f>
        <v>73904982</v>
      </c>
      <c r="P59" s="116">
        <f t="shared" si="21"/>
        <v>237550058</v>
      </c>
      <c r="Q59" s="44">
        <f t="shared" si="22"/>
        <v>0.21136389166572403</v>
      </c>
      <c r="R59" s="114">
        <f>SUM(R53:R58)</f>
        <v>0</v>
      </c>
      <c r="S59" s="116">
        <f>SUM(S53:S58)</f>
        <v>0</v>
      </c>
      <c r="T59" s="116">
        <f t="shared" si="23"/>
        <v>0</v>
      </c>
      <c r="U59" s="44">
        <f t="shared" si="24"/>
        <v>0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359916896</v>
      </c>
      <c r="AA59" s="85">
        <f t="shared" si="28"/>
        <v>171079430</v>
      </c>
      <c r="AB59" s="85">
        <f t="shared" si="29"/>
        <v>530996326</v>
      </c>
      <c r="AC59" s="44">
        <f t="shared" si="30"/>
        <v>0.47246231328456034</v>
      </c>
      <c r="AD59" s="84">
        <f>SUM(AD53:AD58)</f>
        <v>108026590</v>
      </c>
      <c r="AE59" s="85">
        <f>SUM(AE53:AE58)</f>
        <v>112028874</v>
      </c>
      <c r="AF59" s="85">
        <f t="shared" si="31"/>
        <v>220055464</v>
      </c>
      <c r="AG59" s="44">
        <f t="shared" si="32"/>
        <v>0.41083705616656996</v>
      </c>
      <c r="AH59" s="44">
        <f t="shared" si="33"/>
        <v>0.07950083893395177</v>
      </c>
      <c r="AI59" s="66">
        <f>SUM(AI53:AI58)</f>
        <v>892959015</v>
      </c>
      <c r="AJ59" s="66">
        <f>SUM(AJ53:AJ58)</f>
        <v>1090424962</v>
      </c>
      <c r="AK59" s="66">
        <f>SUM(AK53:AK58)</f>
        <v>366860653</v>
      </c>
      <c r="AL59" s="66"/>
    </row>
    <row r="60" spans="1:38" s="13" customFormat="1" ht="12.75">
      <c r="A60" s="29" t="s">
        <v>96</v>
      </c>
      <c r="B60" s="63" t="s">
        <v>344</v>
      </c>
      <c r="C60" s="39" t="s">
        <v>345</v>
      </c>
      <c r="D60" s="80">
        <v>61405000</v>
      </c>
      <c r="E60" s="81">
        <v>25340000</v>
      </c>
      <c r="F60" s="82">
        <f t="shared" si="17"/>
        <v>86745000</v>
      </c>
      <c r="G60" s="80">
        <v>61405000</v>
      </c>
      <c r="H60" s="81">
        <v>25340000</v>
      </c>
      <c r="I60" s="82">
        <f t="shared" si="18"/>
        <v>86745000</v>
      </c>
      <c r="J60" s="80">
        <v>18681848</v>
      </c>
      <c r="K60" s="94">
        <v>9598243</v>
      </c>
      <c r="L60" s="81">
        <f t="shared" si="19"/>
        <v>28280091</v>
      </c>
      <c r="M60" s="40">
        <f t="shared" si="20"/>
        <v>0.3260140757392357</v>
      </c>
      <c r="N60" s="108">
        <v>17029461</v>
      </c>
      <c r="O60" s="109">
        <v>9498927</v>
      </c>
      <c r="P60" s="110">
        <f t="shared" si="21"/>
        <v>26528388</v>
      </c>
      <c r="Q60" s="40">
        <f t="shared" si="22"/>
        <v>0.305820370050147</v>
      </c>
      <c r="R60" s="108">
        <v>0</v>
      </c>
      <c r="S60" s="110">
        <v>0</v>
      </c>
      <c r="T60" s="110">
        <f t="shared" si="23"/>
        <v>0</v>
      </c>
      <c r="U60" s="40">
        <f t="shared" si="24"/>
        <v>0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35711309</v>
      </c>
      <c r="AA60" s="81">
        <f t="shared" si="28"/>
        <v>19097170</v>
      </c>
      <c r="AB60" s="81">
        <f t="shared" si="29"/>
        <v>54808479</v>
      </c>
      <c r="AC60" s="40">
        <f t="shared" si="30"/>
        <v>0.6318344457893826</v>
      </c>
      <c r="AD60" s="80">
        <v>19156598</v>
      </c>
      <c r="AE60" s="81">
        <v>1770217</v>
      </c>
      <c r="AF60" s="81">
        <f t="shared" si="31"/>
        <v>20926815</v>
      </c>
      <c r="AG60" s="40">
        <f t="shared" si="32"/>
        <v>0.5997627945902878</v>
      </c>
      <c r="AH60" s="40">
        <f t="shared" si="33"/>
        <v>0.26767441677101833</v>
      </c>
      <c r="AI60" s="12">
        <v>71328896</v>
      </c>
      <c r="AJ60" s="12">
        <v>94756000</v>
      </c>
      <c r="AK60" s="12">
        <v>42780418</v>
      </c>
      <c r="AL60" s="12"/>
    </row>
    <row r="61" spans="1:38" s="13" customFormat="1" ht="12.75">
      <c r="A61" s="29" t="s">
        <v>96</v>
      </c>
      <c r="B61" s="63" t="s">
        <v>92</v>
      </c>
      <c r="C61" s="39" t="s">
        <v>93</v>
      </c>
      <c r="D61" s="80">
        <v>1989414103</v>
      </c>
      <c r="E61" s="81">
        <v>338713600</v>
      </c>
      <c r="F61" s="82">
        <f t="shared" si="17"/>
        <v>2328127703</v>
      </c>
      <c r="G61" s="80">
        <v>1989414103</v>
      </c>
      <c r="H61" s="81">
        <v>338713600</v>
      </c>
      <c r="I61" s="82">
        <f t="shared" si="18"/>
        <v>2328127703</v>
      </c>
      <c r="J61" s="80">
        <v>566367762</v>
      </c>
      <c r="K61" s="94">
        <v>23581115</v>
      </c>
      <c r="L61" s="81">
        <f t="shared" si="19"/>
        <v>589948877</v>
      </c>
      <c r="M61" s="40">
        <f t="shared" si="20"/>
        <v>0.25340056571630426</v>
      </c>
      <c r="N61" s="108">
        <v>479406646</v>
      </c>
      <c r="O61" s="109">
        <v>29853089</v>
      </c>
      <c r="P61" s="110">
        <f t="shared" si="21"/>
        <v>509259735</v>
      </c>
      <c r="Q61" s="40">
        <f t="shared" si="22"/>
        <v>0.21874218254598898</v>
      </c>
      <c r="R61" s="108">
        <v>0</v>
      </c>
      <c r="S61" s="110">
        <v>0</v>
      </c>
      <c r="T61" s="110">
        <f t="shared" si="23"/>
        <v>0</v>
      </c>
      <c r="U61" s="40">
        <f t="shared" si="24"/>
        <v>0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1045774408</v>
      </c>
      <c r="AA61" s="81">
        <f t="shared" si="28"/>
        <v>53434204</v>
      </c>
      <c r="AB61" s="81">
        <f t="shared" si="29"/>
        <v>1099208612</v>
      </c>
      <c r="AC61" s="40">
        <f t="shared" si="30"/>
        <v>0.47214274826229324</v>
      </c>
      <c r="AD61" s="80">
        <v>503615928</v>
      </c>
      <c r="AE61" s="81">
        <v>30824303</v>
      </c>
      <c r="AF61" s="81">
        <f t="shared" si="31"/>
        <v>534440231</v>
      </c>
      <c r="AG61" s="40">
        <f t="shared" si="32"/>
        <v>0.551879372108924</v>
      </c>
      <c r="AH61" s="40">
        <f t="shared" si="33"/>
        <v>-0.04711564463042828</v>
      </c>
      <c r="AI61" s="12">
        <v>2018776900</v>
      </c>
      <c r="AJ61" s="12">
        <v>2290855305</v>
      </c>
      <c r="AK61" s="12">
        <v>1114121328</v>
      </c>
      <c r="AL61" s="12"/>
    </row>
    <row r="62" spans="1:38" s="13" customFormat="1" ht="12.75">
      <c r="A62" s="29" t="s">
        <v>96</v>
      </c>
      <c r="B62" s="63" t="s">
        <v>346</v>
      </c>
      <c r="C62" s="39" t="s">
        <v>347</v>
      </c>
      <c r="D62" s="80">
        <v>49378750</v>
      </c>
      <c r="E62" s="81">
        <v>13676000</v>
      </c>
      <c r="F62" s="82">
        <f t="shared" si="17"/>
        <v>63054750</v>
      </c>
      <c r="G62" s="80">
        <v>49378750</v>
      </c>
      <c r="H62" s="81">
        <v>13676000</v>
      </c>
      <c r="I62" s="82">
        <f t="shared" si="18"/>
        <v>63054750</v>
      </c>
      <c r="J62" s="80">
        <v>6379993</v>
      </c>
      <c r="K62" s="94">
        <v>2039521</v>
      </c>
      <c r="L62" s="81">
        <f t="shared" si="19"/>
        <v>8419514</v>
      </c>
      <c r="M62" s="40">
        <f t="shared" si="20"/>
        <v>0.13352703801061774</v>
      </c>
      <c r="N62" s="108">
        <v>8730308</v>
      </c>
      <c r="O62" s="109">
        <v>3952328</v>
      </c>
      <c r="P62" s="110">
        <f t="shared" si="21"/>
        <v>12682636</v>
      </c>
      <c r="Q62" s="40">
        <f t="shared" si="22"/>
        <v>0.2011368850086631</v>
      </c>
      <c r="R62" s="108">
        <v>0</v>
      </c>
      <c r="S62" s="110">
        <v>0</v>
      </c>
      <c r="T62" s="110">
        <f t="shared" si="23"/>
        <v>0</v>
      </c>
      <c r="U62" s="40">
        <f t="shared" si="24"/>
        <v>0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15110301</v>
      </c>
      <c r="AA62" s="81">
        <f t="shared" si="28"/>
        <v>5991849</v>
      </c>
      <c r="AB62" s="81">
        <f t="shared" si="29"/>
        <v>21102150</v>
      </c>
      <c r="AC62" s="40">
        <f t="shared" si="30"/>
        <v>0.3346639230192809</v>
      </c>
      <c r="AD62" s="80">
        <v>8026213</v>
      </c>
      <c r="AE62" s="81">
        <v>3371791</v>
      </c>
      <c r="AF62" s="81">
        <f t="shared" si="31"/>
        <v>11398004</v>
      </c>
      <c r="AG62" s="40">
        <f t="shared" si="32"/>
        <v>0.3167198641543108</v>
      </c>
      <c r="AH62" s="40">
        <f t="shared" si="33"/>
        <v>0.11270675111186135</v>
      </c>
      <c r="AI62" s="12">
        <v>68949998</v>
      </c>
      <c r="AJ62" s="12">
        <v>41353000</v>
      </c>
      <c r="AK62" s="12">
        <v>21837834</v>
      </c>
      <c r="AL62" s="12"/>
    </row>
    <row r="63" spans="1:38" s="13" customFormat="1" ht="12.75">
      <c r="A63" s="29" t="s">
        <v>96</v>
      </c>
      <c r="B63" s="63" t="s">
        <v>348</v>
      </c>
      <c r="C63" s="39" t="s">
        <v>349</v>
      </c>
      <c r="D63" s="80">
        <v>203959070</v>
      </c>
      <c r="E63" s="81">
        <v>45976000</v>
      </c>
      <c r="F63" s="82">
        <f t="shared" si="17"/>
        <v>249935070</v>
      </c>
      <c r="G63" s="80">
        <v>203959070</v>
      </c>
      <c r="H63" s="81">
        <v>45976000</v>
      </c>
      <c r="I63" s="82">
        <f t="shared" si="18"/>
        <v>249935070</v>
      </c>
      <c r="J63" s="80">
        <v>44880545</v>
      </c>
      <c r="K63" s="94">
        <v>3387676</v>
      </c>
      <c r="L63" s="81">
        <f t="shared" si="19"/>
        <v>48268221</v>
      </c>
      <c r="M63" s="40">
        <f t="shared" si="20"/>
        <v>0.19312304191644655</v>
      </c>
      <c r="N63" s="108">
        <v>53728708</v>
      </c>
      <c r="O63" s="109">
        <v>7556961</v>
      </c>
      <c r="P63" s="110">
        <f t="shared" si="21"/>
        <v>61285669</v>
      </c>
      <c r="Q63" s="40">
        <f t="shared" si="22"/>
        <v>0.2452063609960779</v>
      </c>
      <c r="R63" s="108">
        <v>0</v>
      </c>
      <c r="S63" s="110">
        <v>0</v>
      </c>
      <c r="T63" s="110">
        <f t="shared" si="23"/>
        <v>0</v>
      </c>
      <c r="U63" s="40">
        <f t="shared" si="24"/>
        <v>0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98609253</v>
      </c>
      <c r="AA63" s="81">
        <f t="shared" si="28"/>
        <v>10944637</v>
      </c>
      <c r="AB63" s="81">
        <f t="shared" si="29"/>
        <v>109553890</v>
      </c>
      <c r="AC63" s="40">
        <f t="shared" si="30"/>
        <v>0.4383294029125244</v>
      </c>
      <c r="AD63" s="80">
        <v>50416087</v>
      </c>
      <c r="AE63" s="81">
        <v>5799200</v>
      </c>
      <c r="AF63" s="81">
        <f t="shared" si="31"/>
        <v>56215287</v>
      </c>
      <c r="AG63" s="40">
        <f t="shared" si="32"/>
        <v>0.45299725726069706</v>
      </c>
      <c r="AH63" s="40">
        <f t="shared" si="33"/>
        <v>0.09019578606794276</v>
      </c>
      <c r="AI63" s="12">
        <v>246267299</v>
      </c>
      <c r="AJ63" s="12">
        <v>250977873</v>
      </c>
      <c r="AK63" s="12">
        <v>111558411</v>
      </c>
      <c r="AL63" s="12"/>
    </row>
    <row r="64" spans="1:38" s="13" customFormat="1" ht="12.75">
      <c r="A64" s="29" t="s">
        <v>96</v>
      </c>
      <c r="B64" s="63" t="s">
        <v>350</v>
      </c>
      <c r="C64" s="39" t="s">
        <v>351</v>
      </c>
      <c r="D64" s="80">
        <v>66146000</v>
      </c>
      <c r="E64" s="81">
        <v>34200094</v>
      </c>
      <c r="F64" s="82">
        <f t="shared" si="17"/>
        <v>100346094</v>
      </c>
      <c r="G64" s="80">
        <v>66146000</v>
      </c>
      <c r="H64" s="81">
        <v>34200594</v>
      </c>
      <c r="I64" s="82">
        <f t="shared" si="18"/>
        <v>100346594</v>
      </c>
      <c r="J64" s="80">
        <v>16265580</v>
      </c>
      <c r="K64" s="94">
        <v>5178999</v>
      </c>
      <c r="L64" s="81">
        <f t="shared" si="19"/>
        <v>21444579</v>
      </c>
      <c r="M64" s="40">
        <f t="shared" si="20"/>
        <v>0.21370616578259638</v>
      </c>
      <c r="N64" s="108">
        <v>15464198</v>
      </c>
      <c r="O64" s="109">
        <v>10281840</v>
      </c>
      <c r="P64" s="110">
        <f t="shared" si="21"/>
        <v>25746038</v>
      </c>
      <c r="Q64" s="40">
        <f t="shared" si="22"/>
        <v>0.2565723983237454</v>
      </c>
      <c r="R64" s="108">
        <v>0</v>
      </c>
      <c r="S64" s="110">
        <v>0</v>
      </c>
      <c r="T64" s="110">
        <f t="shared" si="23"/>
        <v>0</v>
      </c>
      <c r="U64" s="40">
        <f t="shared" si="24"/>
        <v>0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31729778</v>
      </c>
      <c r="AA64" s="81">
        <f t="shared" si="28"/>
        <v>15460839</v>
      </c>
      <c r="AB64" s="81">
        <f t="shared" si="29"/>
        <v>47190617</v>
      </c>
      <c r="AC64" s="40">
        <f t="shared" si="30"/>
        <v>0.4702785641063418</v>
      </c>
      <c r="AD64" s="80">
        <v>13072961</v>
      </c>
      <c r="AE64" s="81">
        <v>7777648</v>
      </c>
      <c r="AF64" s="81">
        <f t="shared" si="31"/>
        <v>20850609</v>
      </c>
      <c r="AG64" s="40">
        <f t="shared" si="32"/>
        <v>0.3683010047059973</v>
      </c>
      <c r="AH64" s="40">
        <f t="shared" si="33"/>
        <v>0.2347859000185557</v>
      </c>
      <c r="AI64" s="12">
        <v>122822000</v>
      </c>
      <c r="AJ64" s="12">
        <v>126908673</v>
      </c>
      <c r="AK64" s="12">
        <v>45235466</v>
      </c>
      <c r="AL64" s="12"/>
    </row>
    <row r="65" spans="1:38" s="13" customFormat="1" ht="12.75">
      <c r="A65" s="29" t="s">
        <v>96</v>
      </c>
      <c r="B65" s="63" t="s">
        <v>352</v>
      </c>
      <c r="C65" s="39" t="s">
        <v>353</v>
      </c>
      <c r="D65" s="80">
        <v>142249000</v>
      </c>
      <c r="E65" s="81">
        <v>47651000</v>
      </c>
      <c r="F65" s="82">
        <f t="shared" si="17"/>
        <v>189900000</v>
      </c>
      <c r="G65" s="80">
        <v>142249000</v>
      </c>
      <c r="H65" s="81">
        <v>47651000</v>
      </c>
      <c r="I65" s="82">
        <f t="shared" si="18"/>
        <v>189900000</v>
      </c>
      <c r="J65" s="80">
        <v>29105195</v>
      </c>
      <c r="K65" s="94">
        <v>7543597</v>
      </c>
      <c r="L65" s="81">
        <f t="shared" si="19"/>
        <v>36648792</v>
      </c>
      <c r="M65" s="40">
        <f t="shared" si="20"/>
        <v>0.19298995260663507</v>
      </c>
      <c r="N65" s="108">
        <v>29015160</v>
      </c>
      <c r="O65" s="109">
        <v>3384994</v>
      </c>
      <c r="P65" s="110">
        <f t="shared" si="21"/>
        <v>32400154</v>
      </c>
      <c r="Q65" s="40">
        <f t="shared" si="22"/>
        <v>0.17061692469720904</v>
      </c>
      <c r="R65" s="108">
        <v>0</v>
      </c>
      <c r="S65" s="110">
        <v>0</v>
      </c>
      <c r="T65" s="110">
        <f t="shared" si="23"/>
        <v>0</v>
      </c>
      <c r="U65" s="40">
        <f t="shared" si="24"/>
        <v>0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58120355</v>
      </c>
      <c r="AA65" s="81">
        <f t="shared" si="28"/>
        <v>10928591</v>
      </c>
      <c r="AB65" s="81">
        <f t="shared" si="29"/>
        <v>69048946</v>
      </c>
      <c r="AC65" s="40">
        <f t="shared" si="30"/>
        <v>0.3636068773038441</v>
      </c>
      <c r="AD65" s="80">
        <v>13331230</v>
      </c>
      <c r="AE65" s="81">
        <v>1277017</v>
      </c>
      <c r="AF65" s="81">
        <f t="shared" si="31"/>
        <v>14608247</v>
      </c>
      <c r="AG65" s="40">
        <f t="shared" si="32"/>
        <v>0.7071152208331059</v>
      </c>
      <c r="AH65" s="40">
        <f t="shared" si="33"/>
        <v>1.2179358002366745</v>
      </c>
      <c r="AI65" s="12">
        <v>73268000</v>
      </c>
      <c r="AJ65" s="12">
        <v>79135000</v>
      </c>
      <c r="AK65" s="12">
        <v>51808918</v>
      </c>
      <c r="AL65" s="12"/>
    </row>
    <row r="66" spans="1:38" s="13" customFormat="1" ht="12.75">
      <c r="A66" s="29" t="s">
        <v>115</v>
      </c>
      <c r="B66" s="63" t="s">
        <v>354</v>
      </c>
      <c r="C66" s="39" t="s">
        <v>355</v>
      </c>
      <c r="D66" s="80">
        <v>526075775</v>
      </c>
      <c r="E66" s="81">
        <v>277488000</v>
      </c>
      <c r="F66" s="82">
        <f t="shared" si="17"/>
        <v>803563775</v>
      </c>
      <c r="G66" s="80">
        <v>540545053</v>
      </c>
      <c r="H66" s="81">
        <v>388689702</v>
      </c>
      <c r="I66" s="82">
        <f t="shared" si="18"/>
        <v>929234755</v>
      </c>
      <c r="J66" s="80">
        <v>100834326</v>
      </c>
      <c r="K66" s="94">
        <v>21491533</v>
      </c>
      <c r="L66" s="81">
        <f t="shared" si="19"/>
        <v>122325859</v>
      </c>
      <c r="M66" s="40">
        <f t="shared" si="20"/>
        <v>0.15222918554286496</v>
      </c>
      <c r="N66" s="108">
        <v>125269731</v>
      </c>
      <c r="O66" s="109">
        <v>52714757</v>
      </c>
      <c r="P66" s="110">
        <f t="shared" si="21"/>
        <v>177984488</v>
      </c>
      <c r="Q66" s="40">
        <f t="shared" si="22"/>
        <v>0.22149391689539513</v>
      </c>
      <c r="R66" s="108">
        <v>0</v>
      </c>
      <c r="S66" s="110">
        <v>0</v>
      </c>
      <c r="T66" s="110">
        <f t="shared" si="23"/>
        <v>0</v>
      </c>
      <c r="U66" s="40">
        <f t="shared" si="24"/>
        <v>0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226104057</v>
      </c>
      <c r="AA66" s="81">
        <f t="shared" si="28"/>
        <v>74206290</v>
      </c>
      <c r="AB66" s="81">
        <f t="shared" si="29"/>
        <v>300310347</v>
      </c>
      <c r="AC66" s="40">
        <f t="shared" si="30"/>
        <v>0.3737231024382601</v>
      </c>
      <c r="AD66" s="80">
        <v>107979277</v>
      </c>
      <c r="AE66" s="81">
        <v>28259076</v>
      </c>
      <c r="AF66" s="81">
        <f t="shared" si="31"/>
        <v>136238353</v>
      </c>
      <c r="AG66" s="40">
        <f t="shared" si="32"/>
        <v>0.3467825038041734</v>
      </c>
      <c r="AH66" s="40">
        <f t="shared" si="33"/>
        <v>0.3064198449316251</v>
      </c>
      <c r="AI66" s="12">
        <v>733415568</v>
      </c>
      <c r="AJ66" s="12">
        <v>853592561</v>
      </c>
      <c r="AK66" s="12">
        <v>254335687</v>
      </c>
      <c r="AL66" s="12"/>
    </row>
    <row r="67" spans="1:38" s="59" customFormat="1" ht="12.75">
      <c r="A67" s="64"/>
      <c r="B67" s="65" t="s">
        <v>356</v>
      </c>
      <c r="C67" s="32"/>
      <c r="D67" s="84">
        <f>SUM(D60:D66)</f>
        <v>3038627698</v>
      </c>
      <c r="E67" s="85">
        <f>SUM(E60:E66)</f>
        <v>783044694</v>
      </c>
      <c r="F67" s="93">
        <f t="shared" si="17"/>
        <v>3821672392</v>
      </c>
      <c r="G67" s="84">
        <f>SUM(G60:G66)</f>
        <v>3053096976</v>
      </c>
      <c r="H67" s="85">
        <f>SUM(H60:H66)</f>
        <v>894246896</v>
      </c>
      <c r="I67" s="93">
        <f t="shared" si="18"/>
        <v>3947343872</v>
      </c>
      <c r="J67" s="84">
        <f>SUM(J60:J66)</f>
        <v>782515249</v>
      </c>
      <c r="K67" s="95">
        <f>SUM(K60:K66)</f>
        <v>72820684</v>
      </c>
      <c r="L67" s="85">
        <f t="shared" si="19"/>
        <v>855335933</v>
      </c>
      <c r="M67" s="44">
        <f t="shared" si="20"/>
        <v>0.22381194546934363</v>
      </c>
      <c r="N67" s="114">
        <f>SUM(N60:N66)</f>
        <v>728644212</v>
      </c>
      <c r="O67" s="115">
        <f>SUM(O60:O66)</f>
        <v>117242896</v>
      </c>
      <c r="P67" s="116">
        <f t="shared" si="21"/>
        <v>845887108</v>
      </c>
      <c r="Q67" s="44">
        <f t="shared" si="22"/>
        <v>0.2213395134995653</v>
      </c>
      <c r="R67" s="114">
        <f>SUM(R60:R66)</f>
        <v>0</v>
      </c>
      <c r="S67" s="116">
        <f>SUM(S60:S66)</f>
        <v>0</v>
      </c>
      <c r="T67" s="116">
        <f t="shared" si="23"/>
        <v>0</v>
      </c>
      <c r="U67" s="44">
        <f t="shared" si="24"/>
        <v>0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1511159461</v>
      </c>
      <c r="AA67" s="85">
        <f t="shared" si="28"/>
        <v>190063580</v>
      </c>
      <c r="AB67" s="85">
        <f t="shared" si="29"/>
        <v>1701223041</v>
      </c>
      <c r="AC67" s="44">
        <f t="shared" si="30"/>
        <v>0.4451514589689089</v>
      </c>
      <c r="AD67" s="84">
        <f>SUM(AD60:AD66)</f>
        <v>715598294</v>
      </c>
      <c r="AE67" s="85">
        <f>SUM(AE60:AE66)</f>
        <v>79079252</v>
      </c>
      <c r="AF67" s="85">
        <f t="shared" si="31"/>
        <v>794677546</v>
      </c>
      <c r="AG67" s="44">
        <f t="shared" si="32"/>
        <v>0.4922825814708326</v>
      </c>
      <c r="AH67" s="44">
        <f t="shared" si="33"/>
        <v>0.06444068069843256</v>
      </c>
      <c r="AI67" s="66">
        <f>SUM(AI60:AI66)</f>
        <v>3334828661</v>
      </c>
      <c r="AJ67" s="66">
        <f>SUM(AJ60:AJ66)</f>
        <v>3737578412</v>
      </c>
      <c r="AK67" s="66">
        <f>SUM(AK60:AK66)</f>
        <v>1641678062</v>
      </c>
      <c r="AL67" s="66"/>
    </row>
    <row r="68" spans="1:38" s="13" customFormat="1" ht="12.75">
      <c r="A68" s="29" t="s">
        <v>96</v>
      </c>
      <c r="B68" s="63" t="s">
        <v>357</v>
      </c>
      <c r="C68" s="39" t="s">
        <v>358</v>
      </c>
      <c r="D68" s="80">
        <v>134981493</v>
      </c>
      <c r="E68" s="81">
        <v>63287500</v>
      </c>
      <c r="F68" s="82">
        <f t="shared" si="17"/>
        <v>198268993</v>
      </c>
      <c r="G68" s="80">
        <v>134981493</v>
      </c>
      <c r="H68" s="81">
        <v>63287500</v>
      </c>
      <c r="I68" s="82">
        <f t="shared" si="18"/>
        <v>198268993</v>
      </c>
      <c r="J68" s="80">
        <v>29621013</v>
      </c>
      <c r="K68" s="94">
        <v>5989084</v>
      </c>
      <c r="L68" s="81">
        <f t="shared" si="19"/>
        <v>35610097</v>
      </c>
      <c r="M68" s="40">
        <f t="shared" si="20"/>
        <v>0.17960497232161762</v>
      </c>
      <c r="N68" s="108">
        <v>40112272</v>
      </c>
      <c r="O68" s="109">
        <v>11140802</v>
      </c>
      <c r="P68" s="110">
        <f t="shared" si="21"/>
        <v>51253074</v>
      </c>
      <c r="Q68" s="40">
        <f t="shared" si="22"/>
        <v>0.25850272008997394</v>
      </c>
      <c r="R68" s="108">
        <v>0</v>
      </c>
      <c r="S68" s="110">
        <v>0</v>
      </c>
      <c r="T68" s="110">
        <f t="shared" si="23"/>
        <v>0</v>
      </c>
      <c r="U68" s="40">
        <f t="shared" si="24"/>
        <v>0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69733285</v>
      </c>
      <c r="AA68" s="81">
        <f t="shared" si="28"/>
        <v>17129886</v>
      </c>
      <c r="AB68" s="81">
        <f t="shared" si="29"/>
        <v>86863171</v>
      </c>
      <c r="AC68" s="40">
        <f t="shared" si="30"/>
        <v>0.43810769241159153</v>
      </c>
      <c r="AD68" s="80">
        <v>21774849</v>
      </c>
      <c r="AE68" s="81">
        <v>12297811</v>
      </c>
      <c r="AF68" s="81">
        <f t="shared" si="31"/>
        <v>34072660</v>
      </c>
      <c r="AG68" s="40">
        <f t="shared" si="32"/>
        <v>0.37441209860793084</v>
      </c>
      <c r="AH68" s="40">
        <f t="shared" si="33"/>
        <v>0.5042287276661113</v>
      </c>
      <c r="AI68" s="12">
        <v>159075359</v>
      </c>
      <c r="AJ68" s="12">
        <v>174377359</v>
      </c>
      <c r="AK68" s="12">
        <v>59559739</v>
      </c>
      <c r="AL68" s="12"/>
    </row>
    <row r="69" spans="1:38" s="13" customFormat="1" ht="12.75">
      <c r="A69" s="29" t="s">
        <v>96</v>
      </c>
      <c r="B69" s="63" t="s">
        <v>359</v>
      </c>
      <c r="C69" s="39" t="s">
        <v>360</v>
      </c>
      <c r="D69" s="80">
        <v>1053678547</v>
      </c>
      <c r="E69" s="81">
        <v>479841000</v>
      </c>
      <c r="F69" s="82">
        <f t="shared" si="17"/>
        <v>1533519547</v>
      </c>
      <c r="G69" s="80">
        <v>1053678547</v>
      </c>
      <c r="H69" s="81">
        <v>479841000</v>
      </c>
      <c r="I69" s="82">
        <f t="shared" si="18"/>
        <v>1533519547</v>
      </c>
      <c r="J69" s="80">
        <v>232155776</v>
      </c>
      <c r="K69" s="94">
        <v>22852185</v>
      </c>
      <c r="L69" s="81">
        <f t="shared" si="19"/>
        <v>255007961</v>
      </c>
      <c r="M69" s="40">
        <f t="shared" si="20"/>
        <v>0.16628934499000553</v>
      </c>
      <c r="N69" s="108">
        <v>221438381</v>
      </c>
      <c r="O69" s="109">
        <v>84145055</v>
      </c>
      <c r="P69" s="110">
        <f t="shared" si="21"/>
        <v>305583436</v>
      </c>
      <c r="Q69" s="40">
        <f t="shared" si="22"/>
        <v>0.1992693452116786</v>
      </c>
      <c r="R69" s="108">
        <v>0</v>
      </c>
      <c r="S69" s="110">
        <v>0</v>
      </c>
      <c r="T69" s="110">
        <f t="shared" si="23"/>
        <v>0</v>
      </c>
      <c r="U69" s="40">
        <f t="shared" si="24"/>
        <v>0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453594157</v>
      </c>
      <c r="AA69" s="81">
        <f t="shared" si="28"/>
        <v>106997240</v>
      </c>
      <c r="AB69" s="81">
        <f t="shared" si="29"/>
        <v>560591397</v>
      </c>
      <c r="AC69" s="40">
        <f t="shared" si="30"/>
        <v>0.36555869020168413</v>
      </c>
      <c r="AD69" s="80">
        <v>206214272</v>
      </c>
      <c r="AE69" s="81">
        <v>16774711</v>
      </c>
      <c r="AF69" s="81">
        <f t="shared" si="31"/>
        <v>222988983</v>
      </c>
      <c r="AG69" s="40">
        <f t="shared" si="32"/>
        <v>0.32877492394755087</v>
      </c>
      <c r="AH69" s="40">
        <f t="shared" si="33"/>
        <v>0.370397011945653</v>
      </c>
      <c r="AI69" s="12">
        <v>1376762697</v>
      </c>
      <c r="AJ69" s="12">
        <v>1251738854</v>
      </c>
      <c r="AK69" s="12">
        <v>452645051</v>
      </c>
      <c r="AL69" s="12"/>
    </row>
    <row r="70" spans="1:38" s="13" customFormat="1" ht="12.75">
      <c r="A70" s="29" t="s">
        <v>96</v>
      </c>
      <c r="B70" s="63" t="s">
        <v>361</v>
      </c>
      <c r="C70" s="39" t="s">
        <v>362</v>
      </c>
      <c r="D70" s="80">
        <v>79566289</v>
      </c>
      <c r="E70" s="81">
        <v>60816000</v>
      </c>
      <c r="F70" s="82">
        <f t="shared" si="17"/>
        <v>140382289</v>
      </c>
      <c r="G70" s="80">
        <v>79566289</v>
      </c>
      <c r="H70" s="81">
        <v>60816000</v>
      </c>
      <c r="I70" s="82">
        <f t="shared" si="18"/>
        <v>140382289</v>
      </c>
      <c r="J70" s="80">
        <v>12137089</v>
      </c>
      <c r="K70" s="94">
        <v>4663050</v>
      </c>
      <c r="L70" s="81">
        <f t="shared" si="19"/>
        <v>16800139</v>
      </c>
      <c r="M70" s="40">
        <f t="shared" si="20"/>
        <v>0.11967420619562628</v>
      </c>
      <c r="N70" s="108">
        <v>19147770</v>
      </c>
      <c r="O70" s="109">
        <v>11933338</v>
      </c>
      <c r="P70" s="110">
        <f t="shared" si="21"/>
        <v>31081108</v>
      </c>
      <c r="Q70" s="40">
        <f t="shared" si="22"/>
        <v>0.22140334241166276</v>
      </c>
      <c r="R70" s="108">
        <v>0</v>
      </c>
      <c r="S70" s="110">
        <v>0</v>
      </c>
      <c r="T70" s="110">
        <f t="shared" si="23"/>
        <v>0</v>
      </c>
      <c r="U70" s="40">
        <f t="shared" si="24"/>
        <v>0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31284859</v>
      </c>
      <c r="AA70" s="81">
        <f t="shared" si="28"/>
        <v>16596388</v>
      </c>
      <c r="AB70" s="81">
        <f t="shared" si="29"/>
        <v>47881247</v>
      </c>
      <c r="AC70" s="40">
        <f t="shared" si="30"/>
        <v>0.34107754860728906</v>
      </c>
      <c r="AD70" s="80">
        <v>13885403</v>
      </c>
      <c r="AE70" s="81">
        <v>2853706</v>
      </c>
      <c r="AF70" s="81">
        <f t="shared" si="31"/>
        <v>16739109</v>
      </c>
      <c r="AG70" s="40">
        <f t="shared" si="32"/>
        <v>0.319206920348648</v>
      </c>
      <c r="AH70" s="40">
        <f t="shared" si="33"/>
        <v>0.8567958425983127</v>
      </c>
      <c r="AI70" s="12">
        <v>108478234</v>
      </c>
      <c r="AJ70" s="12">
        <v>108986722</v>
      </c>
      <c r="AK70" s="12">
        <v>34627003</v>
      </c>
      <c r="AL70" s="12"/>
    </row>
    <row r="71" spans="1:38" s="13" customFormat="1" ht="12.75">
      <c r="A71" s="29" t="s">
        <v>96</v>
      </c>
      <c r="B71" s="63" t="s">
        <v>363</v>
      </c>
      <c r="C71" s="39" t="s">
        <v>364</v>
      </c>
      <c r="D71" s="80">
        <v>75024493</v>
      </c>
      <c r="E71" s="81">
        <v>61478000</v>
      </c>
      <c r="F71" s="82">
        <f t="shared" si="17"/>
        <v>136502493</v>
      </c>
      <c r="G71" s="80">
        <v>75024493</v>
      </c>
      <c r="H71" s="81">
        <v>61478000</v>
      </c>
      <c r="I71" s="82">
        <f t="shared" si="18"/>
        <v>136502493</v>
      </c>
      <c r="J71" s="80">
        <v>14604833</v>
      </c>
      <c r="K71" s="94">
        <v>12183388</v>
      </c>
      <c r="L71" s="81">
        <f t="shared" si="19"/>
        <v>26788221</v>
      </c>
      <c r="M71" s="40">
        <f t="shared" si="20"/>
        <v>0.1962471190910777</v>
      </c>
      <c r="N71" s="108">
        <v>21259813</v>
      </c>
      <c r="O71" s="109">
        <v>6480090</v>
      </c>
      <c r="P71" s="110">
        <f t="shared" si="21"/>
        <v>27739903</v>
      </c>
      <c r="Q71" s="40">
        <f t="shared" si="22"/>
        <v>0.20321902106212814</v>
      </c>
      <c r="R71" s="108">
        <v>0</v>
      </c>
      <c r="S71" s="110">
        <v>0</v>
      </c>
      <c r="T71" s="110">
        <f t="shared" si="23"/>
        <v>0</v>
      </c>
      <c r="U71" s="40">
        <f t="shared" si="24"/>
        <v>0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35864646</v>
      </c>
      <c r="AA71" s="81">
        <f t="shared" si="28"/>
        <v>18663478</v>
      </c>
      <c r="AB71" s="81">
        <f t="shared" si="29"/>
        <v>54528124</v>
      </c>
      <c r="AC71" s="40">
        <f t="shared" si="30"/>
        <v>0.39946614015320586</v>
      </c>
      <c r="AD71" s="80">
        <v>13813525</v>
      </c>
      <c r="AE71" s="81">
        <v>9343113</v>
      </c>
      <c r="AF71" s="81">
        <f t="shared" si="31"/>
        <v>23156638</v>
      </c>
      <c r="AG71" s="40">
        <f t="shared" si="32"/>
        <v>0.40013475244345553</v>
      </c>
      <c r="AH71" s="40">
        <f t="shared" si="33"/>
        <v>0.19792445690950466</v>
      </c>
      <c r="AI71" s="12">
        <v>103631516</v>
      </c>
      <c r="AJ71" s="12">
        <v>114254284</v>
      </c>
      <c r="AK71" s="12">
        <v>41466571</v>
      </c>
      <c r="AL71" s="12"/>
    </row>
    <row r="72" spans="1:38" s="13" customFormat="1" ht="12.75">
      <c r="A72" s="29" t="s">
        <v>115</v>
      </c>
      <c r="B72" s="63" t="s">
        <v>365</v>
      </c>
      <c r="C72" s="39" t="s">
        <v>366</v>
      </c>
      <c r="D72" s="80">
        <v>446971351</v>
      </c>
      <c r="E72" s="81">
        <v>352455123</v>
      </c>
      <c r="F72" s="82">
        <f t="shared" si="17"/>
        <v>799426474</v>
      </c>
      <c r="G72" s="80">
        <v>446971351</v>
      </c>
      <c r="H72" s="81">
        <v>352455123</v>
      </c>
      <c r="I72" s="82">
        <f t="shared" si="18"/>
        <v>799426474</v>
      </c>
      <c r="J72" s="80">
        <v>121789789</v>
      </c>
      <c r="K72" s="94">
        <v>43494315</v>
      </c>
      <c r="L72" s="81">
        <f t="shared" si="19"/>
        <v>165284104</v>
      </c>
      <c r="M72" s="40">
        <f t="shared" si="20"/>
        <v>0.20675335302943695</v>
      </c>
      <c r="N72" s="108">
        <v>111151566</v>
      </c>
      <c r="O72" s="109">
        <v>95598462</v>
      </c>
      <c r="P72" s="110">
        <f t="shared" si="21"/>
        <v>206750028</v>
      </c>
      <c r="Q72" s="40">
        <f t="shared" si="22"/>
        <v>0.2586229437280307</v>
      </c>
      <c r="R72" s="108">
        <v>0</v>
      </c>
      <c r="S72" s="110">
        <v>0</v>
      </c>
      <c r="T72" s="110">
        <f t="shared" si="23"/>
        <v>0</v>
      </c>
      <c r="U72" s="40">
        <f t="shared" si="24"/>
        <v>0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232941355</v>
      </c>
      <c r="AA72" s="81">
        <f t="shared" si="28"/>
        <v>139092777</v>
      </c>
      <c r="AB72" s="81">
        <f t="shared" si="29"/>
        <v>372034132</v>
      </c>
      <c r="AC72" s="40">
        <f t="shared" si="30"/>
        <v>0.46537629675746767</v>
      </c>
      <c r="AD72" s="80">
        <v>113548496</v>
      </c>
      <c r="AE72" s="81">
        <v>59158229</v>
      </c>
      <c r="AF72" s="81">
        <f t="shared" si="31"/>
        <v>172706725</v>
      </c>
      <c r="AG72" s="40">
        <f t="shared" si="32"/>
        <v>0.4279907290267345</v>
      </c>
      <c r="AH72" s="40">
        <f t="shared" si="33"/>
        <v>0.19711625589565207</v>
      </c>
      <c r="AI72" s="12">
        <v>747992665</v>
      </c>
      <c r="AJ72" s="12">
        <v>778134732</v>
      </c>
      <c r="AK72" s="12">
        <v>320133926</v>
      </c>
      <c r="AL72" s="12"/>
    </row>
    <row r="73" spans="1:38" s="59" customFormat="1" ht="12.75">
      <c r="A73" s="64"/>
      <c r="B73" s="65" t="s">
        <v>367</v>
      </c>
      <c r="C73" s="32"/>
      <c r="D73" s="84">
        <f>SUM(D68:D72)</f>
        <v>1790222173</v>
      </c>
      <c r="E73" s="85">
        <f>SUM(E68:E72)</f>
        <v>1017877623</v>
      </c>
      <c r="F73" s="93">
        <f t="shared" si="17"/>
        <v>2808099796</v>
      </c>
      <c r="G73" s="84">
        <f>SUM(G68:G72)</f>
        <v>1790222173</v>
      </c>
      <c r="H73" s="85">
        <f>SUM(H68:H72)</f>
        <v>1017877623</v>
      </c>
      <c r="I73" s="93">
        <f t="shared" si="18"/>
        <v>2808099796</v>
      </c>
      <c r="J73" s="84">
        <f>SUM(J68:J72)</f>
        <v>410308500</v>
      </c>
      <c r="K73" s="95">
        <f>SUM(K68:K72)</f>
        <v>89182022</v>
      </c>
      <c r="L73" s="85">
        <f t="shared" si="19"/>
        <v>499490522</v>
      </c>
      <c r="M73" s="44">
        <f t="shared" si="20"/>
        <v>0.17787491837416167</v>
      </c>
      <c r="N73" s="114">
        <f>SUM(N68:N72)</f>
        <v>413109802</v>
      </c>
      <c r="O73" s="115">
        <f>SUM(O68:O72)</f>
        <v>209297747</v>
      </c>
      <c r="P73" s="116">
        <f t="shared" si="21"/>
        <v>622407549</v>
      </c>
      <c r="Q73" s="44">
        <f t="shared" si="22"/>
        <v>0.22164723272534292</v>
      </c>
      <c r="R73" s="114">
        <f>SUM(R68:R72)</f>
        <v>0</v>
      </c>
      <c r="S73" s="116">
        <f>SUM(S68:S72)</f>
        <v>0</v>
      </c>
      <c r="T73" s="116">
        <f t="shared" si="23"/>
        <v>0</v>
      </c>
      <c r="U73" s="44">
        <f t="shared" si="24"/>
        <v>0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823418302</v>
      </c>
      <c r="AA73" s="85">
        <f t="shared" si="28"/>
        <v>298479769</v>
      </c>
      <c r="AB73" s="85">
        <f t="shared" si="29"/>
        <v>1121898071</v>
      </c>
      <c r="AC73" s="44">
        <f t="shared" si="30"/>
        <v>0.39952215109950456</v>
      </c>
      <c r="AD73" s="84">
        <f>SUM(AD68:AD72)</f>
        <v>369236545</v>
      </c>
      <c r="AE73" s="85">
        <f>SUM(AE68:AE72)</f>
        <v>100427570</v>
      </c>
      <c r="AF73" s="85">
        <f t="shared" si="31"/>
        <v>469664115</v>
      </c>
      <c r="AG73" s="44">
        <f t="shared" si="32"/>
        <v>0.36396392484314183</v>
      </c>
      <c r="AH73" s="44">
        <f t="shared" si="33"/>
        <v>0.3252184468042656</v>
      </c>
      <c r="AI73" s="66">
        <f>SUM(AI68:AI72)</f>
        <v>2495940471</v>
      </c>
      <c r="AJ73" s="66">
        <f>SUM(AJ68:AJ72)</f>
        <v>2427491951</v>
      </c>
      <c r="AK73" s="66">
        <f>SUM(AK68:AK72)</f>
        <v>908432290</v>
      </c>
      <c r="AL73" s="66"/>
    </row>
    <row r="74" spans="1:38" s="13" customFormat="1" ht="12.75">
      <c r="A74" s="29" t="s">
        <v>96</v>
      </c>
      <c r="B74" s="63" t="s">
        <v>368</v>
      </c>
      <c r="C74" s="39" t="s">
        <v>369</v>
      </c>
      <c r="D74" s="80">
        <v>70018033</v>
      </c>
      <c r="E74" s="81">
        <v>58529500</v>
      </c>
      <c r="F74" s="82">
        <f aca="true" t="shared" si="34" ref="F74:F81">$D74+$E74</f>
        <v>128547533</v>
      </c>
      <c r="G74" s="80">
        <v>55744084</v>
      </c>
      <c r="H74" s="81">
        <v>58529500</v>
      </c>
      <c r="I74" s="82">
        <f aca="true" t="shared" si="35" ref="I74:I81">$G74+$H74</f>
        <v>114273584</v>
      </c>
      <c r="J74" s="80">
        <v>12468608</v>
      </c>
      <c r="K74" s="94">
        <v>9625429</v>
      </c>
      <c r="L74" s="81">
        <f aca="true" t="shared" si="36" ref="L74:L81">$J74+$K74</f>
        <v>22094037</v>
      </c>
      <c r="M74" s="40">
        <f aca="true" t="shared" si="37" ref="M74:M81">IF($F74=0,0,$L74/$F74)</f>
        <v>0.1718744536310938</v>
      </c>
      <c r="N74" s="108">
        <v>15762360</v>
      </c>
      <c r="O74" s="109">
        <v>9407033</v>
      </c>
      <c r="P74" s="110">
        <f aca="true" t="shared" si="38" ref="P74:P81">$N74+$O74</f>
        <v>25169393</v>
      </c>
      <c r="Q74" s="40">
        <f aca="true" t="shared" si="39" ref="Q74:Q81">IF($F74=0,0,$P74/$F74)</f>
        <v>0.1957983355464317</v>
      </c>
      <c r="R74" s="108">
        <v>0</v>
      </c>
      <c r="S74" s="110">
        <v>0</v>
      </c>
      <c r="T74" s="110">
        <f aca="true" t="shared" si="40" ref="T74:T81">$R74+$S74</f>
        <v>0</v>
      </c>
      <c r="U74" s="40">
        <f aca="true" t="shared" si="41" ref="U74:U81">IF($I74=0,0,$T74/$I74)</f>
        <v>0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</f>
        <v>28230968</v>
      </c>
      <c r="AA74" s="81">
        <f aca="true" t="shared" si="45" ref="AA74:AA81">$K74+$O74</f>
        <v>19032462</v>
      </c>
      <c r="AB74" s="81">
        <f aca="true" t="shared" si="46" ref="AB74:AB81">$Z74+$AA74</f>
        <v>47263430</v>
      </c>
      <c r="AC74" s="40">
        <f aca="true" t="shared" si="47" ref="AC74:AC81">IF($F74=0,0,$AB74/$F74)</f>
        <v>0.3676727891775255</v>
      </c>
      <c r="AD74" s="80">
        <v>14109452</v>
      </c>
      <c r="AE74" s="81">
        <v>9919174</v>
      </c>
      <c r="AF74" s="81">
        <f aca="true" t="shared" si="48" ref="AF74:AF81">$AD74+$AE74</f>
        <v>24028626</v>
      </c>
      <c r="AG74" s="40">
        <f aca="true" t="shared" si="49" ref="AG74:AG81">IF($AI74=0,0,$AK74/$AI74)</f>
        <v>0.35879722070937436</v>
      </c>
      <c r="AH74" s="40">
        <f aca="true" t="shared" si="50" ref="AH74:AH81">IF($AF74=0,0,(($P74/$AF74)-1))</f>
        <v>0.047475332130934245</v>
      </c>
      <c r="AI74" s="12">
        <v>117512000</v>
      </c>
      <c r="AJ74" s="12">
        <v>115799084</v>
      </c>
      <c r="AK74" s="12">
        <v>42162979</v>
      </c>
      <c r="AL74" s="12"/>
    </row>
    <row r="75" spans="1:38" s="13" customFormat="1" ht="12.75">
      <c r="A75" s="29" t="s">
        <v>96</v>
      </c>
      <c r="B75" s="63" t="s">
        <v>370</v>
      </c>
      <c r="C75" s="39" t="s">
        <v>371</v>
      </c>
      <c r="D75" s="80">
        <v>35538450</v>
      </c>
      <c r="E75" s="81">
        <v>9701000</v>
      </c>
      <c r="F75" s="82">
        <f t="shared" si="34"/>
        <v>45239450</v>
      </c>
      <c r="G75" s="80">
        <v>35538450</v>
      </c>
      <c r="H75" s="81">
        <v>9701000</v>
      </c>
      <c r="I75" s="82">
        <f t="shared" si="35"/>
        <v>45239450</v>
      </c>
      <c r="J75" s="80">
        <v>9413777</v>
      </c>
      <c r="K75" s="94">
        <v>291415</v>
      </c>
      <c r="L75" s="81">
        <f t="shared" si="36"/>
        <v>9705192</v>
      </c>
      <c r="M75" s="40">
        <f t="shared" si="37"/>
        <v>0.2145293985669587</v>
      </c>
      <c r="N75" s="108">
        <v>10568207</v>
      </c>
      <c r="O75" s="109">
        <v>175133</v>
      </c>
      <c r="P75" s="110">
        <f t="shared" si="38"/>
        <v>10743340</v>
      </c>
      <c r="Q75" s="40">
        <f t="shared" si="39"/>
        <v>0.23747724607615697</v>
      </c>
      <c r="R75" s="108">
        <v>0</v>
      </c>
      <c r="S75" s="110">
        <v>0</v>
      </c>
      <c r="T75" s="110">
        <f t="shared" si="40"/>
        <v>0</v>
      </c>
      <c r="U75" s="40">
        <f t="shared" si="41"/>
        <v>0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19981984</v>
      </c>
      <c r="AA75" s="81">
        <f t="shared" si="45"/>
        <v>466548</v>
      </c>
      <c r="AB75" s="81">
        <f t="shared" si="46"/>
        <v>20448532</v>
      </c>
      <c r="AC75" s="40">
        <f t="shared" si="47"/>
        <v>0.4520066446431157</v>
      </c>
      <c r="AD75" s="80">
        <v>6463714</v>
      </c>
      <c r="AE75" s="81">
        <v>335027</v>
      </c>
      <c r="AF75" s="81">
        <f t="shared" si="48"/>
        <v>6798741</v>
      </c>
      <c r="AG75" s="40">
        <f t="shared" si="49"/>
        <v>0.36346140390439907</v>
      </c>
      <c r="AH75" s="40">
        <f t="shared" si="50"/>
        <v>0.5801955097274627</v>
      </c>
      <c r="AI75" s="12">
        <v>35901248</v>
      </c>
      <c r="AJ75" s="12">
        <v>44240048</v>
      </c>
      <c r="AK75" s="12">
        <v>13048718</v>
      </c>
      <c r="AL75" s="12"/>
    </row>
    <row r="76" spans="1:38" s="13" customFormat="1" ht="12.75">
      <c r="A76" s="29" t="s">
        <v>96</v>
      </c>
      <c r="B76" s="63" t="s">
        <v>372</v>
      </c>
      <c r="C76" s="39" t="s">
        <v>373</v>
      </c>
      <c r="D76" s="80">
        <v>259226370</v>
      </c>
      <c r="E76" s="81">
        <v>106300000</v>
      </c>
      <c r="F76" s="82">
        <f t="shared" si="34"/>
        <v>365526370</v>
      </c>
      <c r="G76" s="80">
        <v>259226370</v>
      </c>
      <c r="H76" s="81">
        <v>106300000</v>
      </c>
      <c r="I76" s="82">
        <f t="shared" si="35"/>
        <v>365526370</v>
      </c>
      <c r="J76" s="80">
        <v>73407158</v>
      </c>
      <c r="K76" s="94">
        <v>8385983</v>
      </c>
      <c r="L76" s="81">
        <f t="shared" si="36"/>
        <v>81793141</v>
      </c>
      <c r="M76" s="40">
        <f t="shared" si="37"/>
        <v>0.22376809913878443</v>
      </c>
      <c r="N76" s="108">
        <v>44035500</v>
      </c>
      <c r="O76" s="109">
        <v>3574591</v>
      </c>
      <c r="P76" s="110">
        <f t="shared" si="38"/>
        <v>47610091</v>
      </c>
      <c r="Q76" s="40">
        <f t="shared" si="39"/>
        <v>0.1302507695956382</v>
      </c>
      <c r="R76" s="108">
        <v>0</v>
      </c>
      <c r="S76" s="110">
        <v>0</v>
      </c>
      <c r="T76" s="110">
        <f t="shared" si="40"/>
        <v>0</v>
      </c>
      <c r="U76" s="40">
        <f t="shared" si="41"/>
        <v>0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117442658</v>
      </c>
      <c r="AA76" s="81">
        <f t="shared" si="45"/>
        <v>11960574</v>
      </c>
      <c r="AB76" s="81">
        <f t="shared" si="46"/>
        <v>129403232</v>
      </c>
      <c r="AC76" s="40">
        <f t="shared" si="47"/>
        <v>0.3540188687344226</v>
      </c>
      <c r="AD76" s="80">
        <v>61083776</v>
      </c>
      <c r="AE76" s="81">
        <v>14900919</v>
      </c>
      <c r="AF76" s="81">
        <f t="shared" si="48"/>
        <v>75984695</v>
      </c>
      <c r="AG76" s="40">
        <f t="shared" si="49"/>
        <v>0.509114349779596</v>
      </c>
      <c r="AH76" s="40">
        <f t="shared" si="50"/>
        <v>-0.37342525359876744</v>
      </c>
      <c r="AI76" s="12">
        <v>314741761</v>
      </c>
      <c r="AJ76" s="12">
        <v>357803173</v>
      </c>
      <c r="AK76" s="12">
        <v>160239547</v>
      </c>
      <c r="AL76" s="12"/>
    </row>
    <row r="77" spans="1:38" s="13" customFormat="1" ht="12.75">
      <c r="A77" s="29" t="s">
        <v>96</v>
      </c>
      <c r="B77" s="63" t="s">
        <v>374</v>
      </c>
      <c r="C77" s="39" t="s">
        <v>375</v>
      </c>
      <c r="D77" s="80">
        <v>81631820</v>
      </c>
      <c r="E77" s="81">
        <v>38608139</v>
      </c>
      <c r="F77" s="82">
        <f t="shared" si="34"/>
        <v>120239959</v>
      </c>
      <c r="G77" s="80">
        <v>81631820</v>
      </c>
      <c r="H77" s="81">
        <v>38608139</v>
      </c>
      <c r="I77" s="82">
        <f t="shared" si="35"/>
        <v>120239959</v>
      </c>
      <c r="J77" s="80">
        <v>14342403</v>
      </c>
      <c r="K77" s="94">
        <v>5156933</v>
      </c>
      <c r="L77" s="81">
        <f t="shared" si="36"/>
        <v>19499336</v>
      </c>
      <c r="M77" s="40">
        <f t="shared" si="37"/>
        <v>0.1621701817113893</v>
      </c>
      <c r="N77" s="108">
        <v>16842795</v>
      </c>
      <c r="O77" s="109">
        <v>7417824</v>
      </c>
      <c r="P77" s="110">
        <f t="shared" si="38"/>
        <v>24260619</v>
      </c>
      <c r="Q77" s="40">
        <f t="shared" si="39"/>
        <v>0.2017683572230759</v>
      </c>
      <c r="R77" s="108">
        <v>0</v>
      </c>
      <c r="S77" s="110">
        <v>0</v>
      </c>
      <c r="T77" s="110">
        <f t="shared" si="40"/>
        <v>0</v>
      </c>
      <c r="U77" s="40">
        <f t="shared" si="41"/>
        <v>0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31185198</v>
      </c>
      <c r="AA77" s="81">
        <f t="shared" si="45"/>
        <v>12574757</v>
      </c>
      <c r="AB77" s="81">
        <f t="shared" si="46"/>
        <v>43759955</v>
      </c>
      <c r="AC77" s="40">
        <f t="shared" si="47"/>
        <v>0.3639385389344652</v>
      </c>
      <c r="AD77" s="80">
        <v>14715003</v>
      </c>
      <c r="AE77" s="81">
        <v>6500264</v>
      </c>
      <c r="AF77" s="81">
        <f t="shared" si="48"/>
        <v>21215267</v>
      </c>
      <c r="AG77" s="40">
        <f t="shared" si="49"/>
        <v>0.29881828198480065</v>
      </c>
      <c r="AH77" s="40">
        <f t="shared" si="50"/>
        <v>0.14354530631172358</v>
      </c>
      <c r="AI77" s="12">
        <v>112680435</v>
      </c>
      <c r="AJ77" s="12">
        <v>123613561</v>
      </c>
      <c r="AK77" s="12">
        <v>33670974</v>
      </c>
      <c r="AL77" s="12"/>
    </row>
    <row r="78" spans="1:38" s="13" customFormat="1" ht="12.75">
      <c r="A78" s="29" t="s">
        <v>96</v>
      </c>
      <c r="B78" s="63" t="s">
        <v>376</v>
      </c>
      <c r="C78" s="39" t="s">
        <v>377</v>
      </c>
      <c r="D78" s="80">
        <v>118134388</v>
      </c>
      <c r="E78" s="81">
        <v>107639000</v>
      </c>
      <c r="F78" s="82">
        <f t="shared" si="34"/>
        <v>225773388</v>
      </c>
      <c r="G78" s="80">
        <v>118134388</v>
      </c>
      <c r="H78" s="81">
        <v>107639000</v>
      </c>
      <c r="I78" s="82">
        <f t="shared" si="35"/>
        <v>225773388</v>
      </c>
      <c r="J78" s="80">
        <v>35728113</v>
      </c>
      <c r="K78" s="94">
        <v>23837938</v>
      </c>
      <c r="L78" s="81">
        <f t="shared" si="36"/>
        <v>59566051</v>
      </c>
      <c r="M78" s="40">
        <f t="shared" si="37"/>
        <v>0.2638311429334621</v>
      </c>
      <c r="N78" s="108">
        <v>31813845</v>
      </c>
      <c r="O78" s="109">
        <v>28405908</v>
      </c>
      <c r="P78" s="110">
        <f t="shared" si="38"/>
        <v>60219753</v>
      </c>
      <c r="Q78" s="40">
        <f t="shared" si="39"/>
        <v>0.26672653288969556</v>
      </c>
      <c r="R78" s="108">
        <v>0</v>
      </c>
      <c r="S78" s="110">
        <v>0</v>
      </c>
      <c r="T78" s="110">
        <f t="shared" si="40"/>
        <v>0</v>
      </c>
      <c r="U78" s="40">
        <f t="shared" si="41"/>
        <v>0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67541958</v>
      </c>
      <c r="AA78" s="81">
        <f t="shared" si="45"/>
        <v>52243846</v>
      </c>
      <c r="AB78" s="81">
        <f t="shared" si="46"/>
        <v>119785804</v>
      </c>
      <c r="AC78" s="40">
        <f t="shared" si="47"/>
        <v>0.5305576758231577</v>
      </c>
      <c r="AD78" s="80">
        <v>31950028</v>
      </c>
      <c r="AE78" s="81">
        <v>8544525</v>
      </c>
      <c r="AF78" s="81">
        <f t="shared" si="48"/>
        <v>40494553</v>
      </c>
      <c r="AG78" s="40">
        <f t="shared" si="49"/>
        <v>0.5306995873008687</v>
      </c>
      <c r="AH78" s="40">
        <f t="shared" si="50"/>
        <v>0.48710748825897654</v>
      </c>
      <c r="AI78" s="12">
        <v>171814997</v>
      </c>
      <c r="AJ78" s="12">
        <v>200739609</v>
      </c>
      <c r="AK78" s="12">
        <v>91182148</v>
      </c>
      <c r="AL78" s="12"/>
    </row>
    <row r="79" spans="1:38" s="13" customFormat="1" ht="12.75">
      <c r="A79" s="29" t="s">
        <v>115</v>
      </c>
      <c r="B79" s="63" t="s">
        <v>378</v>
      </c>
      <c r="C79" s="39" t="s">
        <v>379</v>
      </c>
      <c r="D79" s="80">
        <v>254995622</v>
      </c>
      <c r="E79" s="81">
        <v>227233640</v>
      </c>
      <c r="F79" s="82">
        <f t="shared" si="34"/>
        <v>482229262</v>
      </c>
      <c r="G79" s="80">
        <v>254995622</v>
      </c>
      <c r="H79" s="81">
        <v>227233640</v>
      </c>
      <c r="I79" s="82">
        <f t="shared" si="35"/>
        <v>482229262</v>
      </c>
      <c r="J79" s="80">
        <v>52577540</v>
      </c>
      <c r="K79" s="94">
        <v>50763856</v>
      </c>
      <c r="L79" s="81">
        <f t="shared" si="36"/>
        <v>103341396</v>
      </c>
      <c r="M79" s="40">
        <f t="shared" si="37"/>
        <v>0.21429930562778665</v>
      </c>
      <c r="N79" s="108">
        <v>60870451</v>
      </c>
      <c r="O79" s="109">
        <v>66989819</v>
      </c>
      <c r="P79" s="110">
        <f t="shared" si="38"/>
        <v>127860270</v>
      </c>
      <c r="Q79" s="40">
        <f t="shared" si="39"/>
        <v>0.2651441546075236</v>
      </c>
      <c r="R79" s="108">
        <v>0</v>
      </c>
      <c r="S79" s="110">
        <v>0</v>
      </c>
      <c r="T79" s="110">
        <f t="shared" si="40"/>
        <v>0</v>
      </c>
      <c r="U79" s="40">
        <f t="shared" si="41"/>
        <v>0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113447991</v>
      </c>
      <c r="AA79" s="81">
        <f t="shared" si="45"/>
        <v>117753675</v>
      </c>
      <c r="AB79" s="81">
        <f t="shared" si="46"/>
        <v>231201666</v>
      </c>
      <c r="AC79" s="40">
        <f t="shared" si="47"/>
        <v>0.47944346023531026</v>
      </c>
      <c r="AD79" s="80">
        <v>60983523</v>
      </c>
      <c r="AE79" s="81">
        <v>43863082</v>
      </c>
      <c r="AF79" s="81">
        <f t="shared" si="48"/>
        <v>104846605</v>
      </c>
      <c r="AG79" s="40">
        <f t="shared" si="49"/>
        <v>0.4173746961095151</v>
      </c>
      <c r="AH79" s="40">
        <f t="shared" si="50"/>
        <v>0.2194984282037553</v>
      </c>
      <c r="AI79" s="12">
        <v>439497966</v>
      </c>
      <c r="AJ79" s="12">
        <v>493025989</v>
      </c>
      <c r="AK79" s="12">
        <v>183435330</v>
      </c>
      <c r="AL79" s="12"/>
    </row>
    <row r="80" spans="1:38" s="59" customFormat="1" ht="12.75">
      <c r="A80" s="64"/>
      <c r="B80" s="65" t="s">
        <v>380</v>
      </c>
      <c r="C80" s="32"/>
      <c r="D80" s="84">
        <f>SUM(D74:D79)</f>
        <v>819544683</v>
      </c>
      <c r="E80" s="85">
        <f>SUM(E74:E79)</f>
        <v>548011279</v>
      </c>
      <c r="F80" s="86">
        <f t="shared" si="34"/>
        <v>1367555962</v>
      </c>
      <c r="G80" s="84">
        <f>SUM(G74:G79)</f>
        <v>805270734</v>
      </c>
      <c r="H80" s="85">
        <f>SUM(H74:H79)</f>
        <v>548011279</v>
      </c>
      <c r="I80" s="93">
        <f t="shared" si="35"/>
        <v>1353282013</v>
      </c>
      <c r="J80" s="84">
        <f>SUM(J74:J79)</f>
        <v>197937599</v>
      </c>
      <c r="K80" s="95">
        <f>SUM(K74:K79)</f>
        <v>98061554</v>
      </c>
      <c r="L80" s="85">
        <f t="shared" si="36"/>
        <v>295999153</v>
      </c>
      <c r="M80" s="44">
        <f t="shared" si="37"/>
        <v>0.21644390520378573</v>
      </c>
      <c r="N80" s="114">
        <f>SUM(N74:N79)</f>
        <v>179893158</v>
      </c>
      <c r="O80" s="115">
        <f>SUM(O74:O79)</f>
        <v>115970308</v>
      </c>
      <c r="P80" s="116">
        <f t="shared" si="38"/>
        <v>295863466</v>
      </c>
      <c r="Q80" s="44">
        <f t="shared" si="39"/>
        <v>0.21634468659498995</v>
      </c>
      <c r="R80" s="114">
        <f>SUM(R74:R79)</f>
        <v>0</v>
      </c>
      <c r="S80" s="116">
        <f>SUM(S74:S79)</f>
        <v>0</v>
      </c>
      <c r="T80" s="116">
        <f t="shared" si="40"/>
        <v>0</v>
      </c>
      <c r="U80" s="44">
        <f t="shared" si="41"/>
        <v>0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377830757</v>
      </c>
      <c r="AA80" s="85">
        <f t="shared" si="45"/>
        <v>214031862</v>
      </c>
      <c r="AB80" s="85">
        <f t="shared" si="46"/>
        <v>591862619</v>
      </c>
      <c r="AC80" s="44">
        <f t="shared" si="47"/>
        <v>0.4327885917987757</v>
      </c>
      <c r="AD80" s="84">
        <f>SUM(AD74:AD79)</f>
        <v>189305496</v>
      </c>
      <c r="AE80" s="85">
        <f>SUM(AE74:AE79)</f>
        <v>84062991</v>
      </c>
      <c r="AF80" s="85">
        <f t="shared" si="48"/>
        <v>273368487</v>
      </c>
      <c r="AG80" s="44">
        <f t="shared" si="49"/>
        <v>0.439324242623427</v>
      </c>
      <c r="AH80" s="44">
        <f t="shared" si="50"/>
        <v>0.08228812050307766</v>
      </c>
      <c r="AI80" s="66">
        <f>SUM(AI74:AI79)</f>
        <v>1192148407</v>
      </c>
      <c r="AJ80" s="66">
        <f>SUM(AJ74:AJ79)</f>
        <v>1335221464</v>
      </c>
      <c r="AK80" s="66">
        <f>SUM(AK74:AK79)</f>
        <v>523739696</v>
      </c>
      <c r="AL80" s="66"/>
    </row>
    <row r="81" spans="1:38" s="59" customFormat="1" ht="12.75">
      <c r="A81" s="64"/>
      <c r="B81" s="65" t="s">
        <v>381</v>
      </c>
      <c r="C81" s="32"/>
      <c r="D81" s="84">
        <f>SUM(D9,D11:D17,D19:D26,D28:D33,D35:D39,D41:D44,D46:D51,D53:D58,D60:D66,D68:D72,D74:D79)</f>
        <v>42934712698</v>
      </c>
      <c r="E81" s="85">
        <f>SUM(E9,E11:E17,E19:E26,E28:E33,E35:E39,E41:E44,E46:E51,E53:E58,E60:E66,E68:E72,E74:E79)</f>
        <v>11886116657</v>
      </c>
      <c r="F81" s="86">
        <f t="shared" si="34"/>
        <v>54820829355</v>
      </c>
      <c r="G81" s="84">
        <f>SUM(G9,G11:G17,G19:G26,G28:G33,G35:G39,G41:G44,G46:G51,G53:G58,G60:G66,G68:G72,G74:G79)</f>
        <v>42946404598</v>
      </c>
      <c r="H81" s="85">
        <f>SUM(H9,H11:H17,H19:H26,H28:H33,H35:H39,H41:H44,H46:H51,H53:H58,H60:H66,H68:H72,H74:H79)</f>
        <v>11983829423</v>
      </c>
      <c r="I81" s="93">
        <f t="shared" si="35"/>
        <v>54930234021</v>
      </c>
      <c r="J81" s="84">
        <f>SUM(J9,J11:J17,J19:J26,J28:J33,J35:J39,J41:J44,J46:J51,J53:J58,J60:J66,J68:J72,J74:J79)</f>
        <v>10042199891</v>
      </c>
      <c r="K81" s="95">
        <f>SUM(K9,K11:K17,K19:K26,K28:K33,K35:K39,K41:K44,K46:K51,K53:K58,K60:K66,K68:K72,K74:K79)</f>
        <v>1700974414</v>
      </c>
      <c r="L81" s="85">
        <f t="shared" si="36"/>
        <v>11743174305</v>
      </c>
      <c r="M81" s="44">
        <f t="shared" si="37"/>
        <v>0.21421008115283008</v>
      </c>
      <c r="N81" s="114">
        <f>SUM(N9,N11:N17,N19:N26,N28:N33,N35:N39,N41:N44,N46:N51,N53:N58,N60:N66,N68:N72,N74:N79)</f>
        <v>10184976632</v>
      </c>
      <c r="O81" s="115">
        <f>SUM(O9,O11:O17,O19:O26,O28:O33,O35:O39,O41:O44,O46:O51,O53:O58,O60:O66,O68:O72,O74:O79)</f>
        <v>2545669525</v>
      </c>
      <c r="P81" s="116">
        <f t="shared" si="38"/>
        <v>12730646157</v>
      </c>
      <c r="Q81" s="44">
        <f t="shared" si="39"/>
        <v>0.23222279390486614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40"/>
        <v>0</v>
      </c>
      <c r="U81" s="44">
        <f t="shared" si="41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20227176523</v>
      </c>
      <c r="AA81" s="85">
        <f t="shared" si="45"/>
        <v>4246643939</v>
      </c>
      <c r="AB81" s="85">
        <f t="shared" si="46"/>
        <v>24473820462</v>
      </c>
      <c r="AC81" s="44">
        <f t="shared" si="47"/>
        <v>0.4464328750576962</v>
      </c>
      <c r="AD81" s="84">
        <f>SUM(AD9,AD11:AD17,AD19:AD26,AD28:AD33,AD35:AD39,AD41:AD44,AD46:AD51,AD53:AD58,AD60:AD66,AD68:AD72,AD74:AD79)</f>
        <v>9900968882</v>
      </c>
      <c r="AE81" s="85">
        <f>SUM(AE9,AE11:AE17,AE19:AE26,AE28:AE33,AE35:AE39,AE41:AE44,AE46:AE51,AE53:AE58,AE60:AE66,AE68:AE72,AE74:AE79)</f>
        <v>1797001714</v>
      </c>
      <c r="AF81" s="85">
        <f t="shared" si="48"/>
        <v>11697970596</v>
      </c>
      <c r="AG81" s="44">
        <f t="shared" si="49"/>
        <v>0.432689923125974</v>
      </c>
      <c r="AH81" s="44">
        <f t="shared" si="50"/>
        <v>0.08827818060622517</v>
      </c>
      <c r="AI81" s="66">
        <f>SUM(AI9,AI11:AI17,AI19:AI26,AI28:AI33,AI35:AI39,AI41:AI44,AI46:AI51,AI53:AI58,AI60:AI66,AI68:AI72,AI74:AI79)</f>
        <v>51085921792</v>
      </c>
      <c r="AJ81" s="66">
        <f>SUM(AJ9,AJ11:AJ17,AJ19:AJ26,AJ28:AJ33,AJ35:AJ39,AJ41:AJ44,AJ46:AJ51,AJ53:AJ58,AJ60:AJ66,AJ68:AJ72,AJ74:AJ79)</f>
        <v>51468212601</v>
      </c>
      <c r="AK81" s="66">
        <f>SUM(AK9,AK11:AK17,AK19:AK26,AK28:AK33,AK35:AK39,AK41:AK44,AK46:AK51,AK53:AK58,AK60:AK66,AK68:AK72,AK74:AK79)</f>
        <v>22104363573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382</v>
      </c>
      <c r="C9" s="39" t="s">
        <v>383</v>
      </c>
      <c r="D9" s="80">
        <v>187839035</v>
      </c>
      <c r="E9" s="81">
        <v>90333211</v>
      </c>
      <c r="F9" s="82">
        <f>$D9+$E9</f>
        <v>278172246</v>
      </c>
      <c r="G9" s="80">
        <v>187839035</v>
      </c>
      <c r="H9" s="81">
        <v>90333211</v>
      </c>
      <c r="I9" s="83">
        <f>$G9+$H9</f>
        <v>278172246</v>
      </c>
      <c r="J9" s="80">
        <v>33876507</v>
      </c>
      <c r="K9" s="81">
        <v>16732664</v>
      </c>
      <c r="L9" s="81">
        <f>$J9+$K9</f>
        <v>50609171</v>
      </c>
      <c r="M9" s="40">
        <f>IF($F9=0,0,$L9/$F9)</f>
        <v>0.1819346528193902</v>
      </c>
      <c r="N9" s="108">
        <v>35324910</v>
      </c>
      <c r="O9" s="109">
        <v>23911095</v>
      </c>
      <c r="P9" s="110">
        <f>$N9+$O9</f>
        <v>59236005</v>
      </c>
      <c r="Q9" s="40">
        <f>IF($F9=0,0,$P9/$F9)</f>
        <v>0.21294721472680636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69201417</v>
      </c>
      <c r="AA9" s="81">
        <f>$K9+$O9</f>
        <v>40643759</v>
      </c>
      <c r="AB9" s="81">
        <f>$Z9+$AA9</f>
        <v>109845176</v>
      </c>
      <c r="AC9" s="40">
        <f>IF($F9=0,0,$AB9/$F9)</f>
        <v>0.39488186754619653</v>
      </c>
      <c r="AD9" s="80">
        <v>32667314</v>
      </c>
      <c r="AE9" s="81">
        <v>3470467</v>
      </c>
      <c r="AF9" s="81">
        <f>$AD9+$AE9</f>
        <v>36137781</v>
      </c>
      <c r="AG9" s="40">
        <f>IF($AI9=0,0,$AK9/$AI9)</f>
        <v>0.2807080160677253</v>
      </c>
      <c r="AH9" s="40">
        <f>IF($AF9=0,0,(($P9/$AF9)-1))</f>
        <v>0.6391710658714767</v>
      </c>
      <c r="AI9" s="12">
        <v>235887528</v>
      </c>
      <c r="AJ9" s="12">
        <v>240996060</v>
      </c>
      <c r="AK9" s="12">
        <v>66215520</v>
      </c>
      <c r="AL9" s="12"/>
    </row>
    <row r="10" spans="1:38" s="13" customFormat="1" ht="12.75">
      <c r="A10" s="29" t="s">
        <v>96</v>
      </c>
      <c r="B10" s="63" t="s">
        <v>384</v>
      </c>
      <c r="C10" s="39" t="s">
        <v>385</v>
      </c>
      <c r="D10" s="80">
        <v>150578018</v>
      </c>
      <c r="E10" s="81">
        <v>165783000</v>
      </c>
      <c r="F10" s="83">
        <f aca="true" t="shared" si="0" ref="F10:F44">$D10+$E10</f>
        <v>316361018</v>
      </c>
      <c r="G10" s="80">
        <v>150578018</v>
      </c>
      <c r="H10" s="81">
        <v>165783000</v>
      </c>
      <c r="I10" s="83">
        <f aca="true" t="shared" si="1" ref="I10:I44">$G10+$H10</f>
        <v>316361018</v>
      </c>
      <c r="J10" s="80">
        <v>30588942</v>
      </c>
      <c r="K10" s="81">
        <v>11616773</v>
      </c>
      <c r="L10" s="81">
        <f aca="true" t="shared" si="2" ref="L10:L44">$J10+$K10</f>
        <v>42205715</v>
      </c>
      <c r="M10" s="40">
        <f aca="true" t="shared" si="3" ref="M10:M44">IF($F10=0,0,$L10/$F10)</f>
        <v>0.13340997341208455</v>
      </c>
      <c r="N10" s="108">
        <v>29804424</v>
      </c>
      <c r="O10" s="109">
        <v>16573062</v>
      </c>
      <c r="P10" s="110">
        <f aca="true" t="shared" si="4" ref="P10:P44">$N10+$O10</f>
        <v>46377486</v>
      </c>
      <c r="Q10" s="40">
        <f aca="true" t="shared" si="5" ref="Q10:Q44">IF($F10=0,0,$P10/$F10)</f>
        <v>0.1465967150225822</v>
      </c>
      <c r="R10" s="108">
        <v>0</v>
      </c>
      <c r="S10" s="110">
        <v>0</v>
      </c>
      <c r="T10" s="110">
        <f aca="true" t="shared" si="6" ref="T10:T44">$R10+$S10</f>
        <v>0</v>
      </c>
      <c r="U10" s="40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</f>
        <v>60393366</v>
      </c>
      <c r="AA10" s="81">
        <f aca="true" t="shared" si="11" ref="AA10:AA44">$K10+$O10</f>
        <v>28189835</v>
      </c>
      <c r="AB10" s="81">
        <f aca="true" t="shared" si="12" ref="AB10:AB44">$Z10+$AA10</f>
        <v>88583201</v>
      </c>
      <c r="AC10" s="40">
        <f aca="true" t="shared" si="13" ref="AC10:AC44">IF($F10=0,0,$AB10/$F10)</f>
        <v>0.28000668843466675</v>
      </c>
      <c r="AD10" s="80">
        <v>27317739</v>
      </c>
      <c r="AE10" s="81">
        <v>10662560</v>
      </c>
      <c r="AF10" s="81">
        <f aca="true" t="shared" si="14" ref="AF10:AF44">$AD10+$AE10</f>
        <v>37980299</v>
      </c>
      <c r="AG10" s="40">
        <f aca="true" t="shared" si="15" ref="AG10:AG44">IF($AI10=0,0,$AK10/$AI10)</f>
        <v>0.3406213539938269</v>
      </c>
      <c r="AH10" s="40">
        <f aca="true" t="shared" si="16" ref="AH10:AH44">IF($AF10=0,0,(($P10/$AF10)-1))</f>
        <v>0.22109323046666907</v>
      </c>
      <c r="AI10" s="12">
        <v>238892389</v>
      </c>
      <c r="AJ10" s="12">
        <v>245898488</v>
      </c>
      <c r="AK10" s="12">
        <v>81371849</v>
      </c>
      <c r="AL10" s="12"/>
    </row>
    <row r="11" spans="1:38" s="13" customFormat="1" ht="12.75">
      <c r="A11" s="29" t="s">
        <v>96</v>
      </c>
      <c r="B11" s="63" t="s">
        <v>386</v>
      </c>
      <c r="C11" s="39" t="s">
        <v>387</v>
      </c>
      <c r="D11" s="80">
        <v>781353718</v>
      </c>
      <c r="E11" s="81">
        <v>165629847</v>
      </c>
      <c r="F11" s="82">
        <f t="shared" si="0"/>
        <v>946983565</v>
      </c>
      <c r="G11" s="80">
        <v>781353718</v>
      </c>
      <c r="H11" s="81">
        <v>165629847</v>
      </c>
      <c r="I11" s="83">
        <f t="shared" si="1"/>
        <v>946983565</v>
      </c>
      <c r="J11" s="80">
        <v>181593714</v>
      </c>
      <c r="K11" s="81">
        <v>18211342</v>
      </c>
      <c r="L11" s="81">
        <f t="shared" si="2"/>
        <v>199805056</v>
      </c>
      <c r="M11" s="40">
        <f t="shared" si="3"/>
        <v>0.21099104924804055</v>
      </c>
      <c r="N11" s="108">
        <v>197445912</v>
      </c>
      <c r="O11" s="109">
        <v>24730789</v>
      </c>
      <c r="P11" s="110">
        <f t="shared" si="4"/>
        <v>222176701</v>
      </c>
      <c r="Q11" s="40">
        <f t="shared" si="5"/>
        <v>0.23461516040143737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379039626</v>
      </c>
      <c r="AA11" s="81">
        <f t="shared" si="11"/>
        <v>42942131</v>
      </c>
      <c r="AB11" s="81">
        <f t="shared" si="12"/>
        <v>421981757</v>
      </c>
      <c r="AC11" s="40">
        <f t="shared" si="13"/>
        <v>0.4456062096494779</v>
      </c>
      <c r="AD11" s="80">
        <v>200720465</v>
      </c>
      <c r="AE11" s="81">
        <v>9960674</v>
      </c>
      <c r="AF11" s="81">
        <f t="shared" si="14"/>
        <v>210681139</v>
      </c>
      <c r="AG11" s="40">
        <f t="shared" si="15"/>
        <v>0.42495073349066104</v>
      </c>
      <c r="AH11" s="40">
        <f t="shared" si="16"/>
        <v>0.0545637927275493</v>
      </c>
      <c r="AI11" s="12">
        <v>860607958</v>
      </c>
      <c r="AJ11" s="12">
        <v>869718062</v>
      </c>
      <c r="AK11" s="12">
        <v>365715983</v>
      </c>
      <c r="AL11" s="12"/>
    </row>
    <row r="12" spans="1:38" s="13" customFormat="1" ht="12.75">
      <c r="A12" s="29" t="s">
        <v>96</v>
      </c>
      <c r="B12" s="63" t="s">
        <v>388</v>
      </c>
      <c r="C12" s="39" t="s">
        <v>389</v>
      </c>
      <c r="D12" s="80">
        <v>470259849</v>
      </c>
      <c r="E12" s="81">
        <v>60620000</v>
      </c>
      <c r="F12" s="82">
        <f t="shared" si="0"/>
        <v>530879849</v>
      </c>
      <c r="G12" s="80">
        <v>470259849</v>
      </c>
      <c r="H12" s="81">
        <v>60620000</v>
      </c>
      <c r="I12" s="83">
        <f t="shared" si="1"/>
        <v>530879849</v>
      </c>
      <c r="J12" s="80">
        <v>70550634</v>
      </c>
      <c r="K12" s="81">
        <v>11531925</v>
      </c>
      <c r="L12" s="81">
        <f t="shared" si="2"/>
        <v>82082559</v>
      </c>
      <c r="M12" s="40">
        <f t="shared" si="3"/>
        <v>0.15461607584958456</v>
      </c>
      <c r="N12" s="108">
        <v>96616482</v>
      </c>
      <c r="O12" s="109">
        <v>11172666</v>
      </c>
      <c r="P12" s="110">
        <f t="shared" si="4"/>
        <v>107789148</v>
      </c>
      <c r="Q12" s="40">
        <f t="shared" si="5"/>
        <v>0.20303868794989804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167167116</v>
      </c>
      <c r="AA12" s="81">
        <f t="shared" si="11"/>
        <v>22704591</v>
      </c>
      <c r="AB12" s="81">
        <f t="shared" si="12"/>
        <v>189871707</v>
      </c>
      <c r="AC12" s="40">
        <f t="shared" si="13"/>
        <v>0.35765476379948263</v>
      </c>
      <c r="AD12" s="80">
        <v>45830209</v>
      </c>
      <c r="AE12" s="81">
        <v>7523673</v>
      </c>
      <c r="AF12" s="81">
        <f t="shared" si="14"/>
        <v>53353882</v>
      </c>
      <c r="AG12" s="40">
        <f t="shared" si="15"/>
        <v>0.3173435460025686</v>
      </c>
      <c r="AH12" s="40">
        <f t="shared" si="16"/>
        <v>1.020268140938648</v>
      </c>
      <c r="AI12" s="12">
        <v>401518536</v>
      </c>
      <c r="AJ12" s="12">
        <v>500951881</v>
      </c>
      <c r="AK12" s="12">
        <v>127419316</v>
      </c>
      <c r="AL12" s="12"/>
    </row>
    <row r="13" spans="1:38" s="13" customFormat="1" ht="12.75">
      <c r="A13" s="29" t="s">
        <v>96</v>
      </c>
      <c r="B13" s="63" t="s">
        <v>390</v>
      </c>
      <c r="C13" s="39" t="s">
        <v>391</v>
      </c>
      <c r="D13" s="80">
        <v>90497622</v>
      </c>
      <c r="E13" s="81">
        <v>39742490</v>
      </c>
      <c r="F13" s="82">
        <f t="shared" si="0"/>
        <v>130240112</v>
      </c>
      <c r="G13" s="80">
        <v>90497622</v>
      </c>
      <c r="H13" s="81">
        <v>39742490</v>
      </c>
      <c r="I13" s="83">
        <f t="shared" si="1"/>
        <v>130240112</v>
      </c>
      <c r="J13" s="80">
        <v>17156460</v>
      </c>
      <c r="K13" s="81">
        <v>6210710</v>
      </c>
      <c r="L13" s="81">
        <f t="shared" si="2"/>
        <v>23367170</v>
      </c>
      <c r="M13" s="40">
        <f t="shared" si="3"/>
        <v>0.17941607728347161</v>
      </c>
      <c r="N13" s="108">
        <v>16888994</v>
      </c>
      <c r="O13" s="109">
        <v>13538546</v>
      </c>
      <c r="P13" s="110">
        <f t="shared" si="4"/>
        <v>30427540</v>
      </c>
      <c r="Q13" s="40">
        <f t="shared" si="5"/>
        <v>0.23362648828188967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34045454</v>
      </c>
      <c r="AA13" s="81">
        <f t="shared" si="11"/>
        <v>19749256</v>
      </c>
      <c r="AB13" s="81">
        <f t="shared" si="12"/>
        <v>53794710</v>
      </c>
      <c r="AC13" s="40">
        <f t="shared" si="13"/>
        <v>0.4130425655653613</v>
      </c>
      <c r="AD13" s="80">
        <v>17809839</v>
      </c>
      <c r="AE13" s="81">
        <v>4618184</v>
      </c>
      <c r="AF13" s="81">
        <f t="shared" si="14"/>
        <v>22428023</v>
      </c>
      <c r="AG13" s="40">
        <f t="shared" si="15"/>
        <v>0.3523515524537428</v>
      </c>
      <c r="AH13" s="40">
        <f t="shared" si="16"/>
        <v>0.3566750845582778</v>
      </c>
      <c r="AI13" s="12">
        <v>135271148</v>
      </c>
      <c r="AJ13" s="12">
        <v>137617528</v>
      </c>
      <c r="AK13" s="12">
        <v>47662999</v>
      </c>
      <c r="AL13" s="12"/>
    </row>
    <row r="14" spans="1:38" s="13" customFormat="1" ht="12.75">
      <c r="A14" s="29" t="s">
        <v>115</v>
      </c>
      <c r="B14" s="63" t="s">
        <v>392</v>
      </c>
      <c r="C14" s="39" t="s">
        <v>393</v>
      </c>
      <c r="D14" s="80">
        <v>773521025</v>
      </c>
      <c r="E14" s="81">
        <v>543693400</v>
      </c>
      <c r="F14" s="82">
        <f t="shared" si="0"/>
        <v>1317214425</v>
      </c>
      <c r="G14" s="80">
        <v>773521025</v>
      </c>
      <c r="H14" s="81">
        <v>543693400</v>
      </c>
      <c r="I14" s="83">
        <f t="shared" si="1"/>
        <v>1317214425</v>
      </c>
      <c r="J14" s="80">
        <v>86002782</v>
      </c>
      <c r="K14" s="81">
        <v>36064609</v>
      </c>
      <c r="L14" s="81">
        <f t="shared" si="2"/>
        <v>122067391</v>
      </c>
      <c r="M14" s="40">
        <f t="shared" si="3"/>
        <v>0.09267085804955408</v>
      </c>
      <c r="N14" s="108">
        <v>120147689</v>
      </c>
      <c r="O14" s="109">
        <v>78416149</v>
      </c>
      <c r="P14" s="110">
        <f t="shared" si="4"/>
        <v>198563838</v>
      </c>
      <c r="Q14" s="40">
        <f t="shared" si="5"/>
        <v>0.1507452653352168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206150471</v>
      </c>
      <c r="AA14" s="81">
        <f t="shared" si="11"/>
        <v>114480758</v>
      </c>
      <c r="AB14" s="81">
        <f t="shared" si="12"/>
        <v>320631229</v>
      </c>
      <c r="AC14" s="40">
        <f t="shared" si="13"/>
        <v>0.24341612338477087</v>
      </c>
      <c r="AD14" s="80">
        <v>178314777</v>
      </c>
      <c r="AE14" s="81">
        <v>27539996</v>
      </c>
      <c r="AF14" s="81">
        <f t="shared" si="14"/>
        <v>205854773</v>
      </c>
      <c r="AG14" s="40">
        <f t="shared" si="15"/>
        <v>0.3165849627463436</v>
      </c>
      <c r="AH14" s="40">
        <f t="shared" si="16"/>
        <v>-0.03541785742320391</v>
      </c>
      <c r="AI14" s="12">
        <v>1096459219</v>
      </c>
      <c r="AJ14" s="12">
        <v>1296386397</v>
      </c>
      <c r="AK14" s="12">
        <v>347122501</v>
      </c>
      <c r="AL14" s="12"/>
    </row>
    <row r="15" spans="1:38" s="59" customFormat="1" ht="12.75">
      <c r="A15" s="64"/>
      <c r="B15" s="65" t="s">
        <v>394</v>
      </c>
      <c r="C15" s="32"/>
      <c r="D15" s="84">
        <f>SUM(D9:D14)</f>
        <v>2454049267</v>
      </c>
      <c r="E15" s="85">
        <f>SUM(E9:E14)</f>
        <v>1065801948</v>
      </c>
      <c r="F15" s="93">
        <f t="shared" si="0"/>
        <v>3519851215</v>
      </c>
      <c r="G15" s="84">
        <f>SUM(G9:G14)</f>
        <v>2454049267</v>
      </c>
      <c r="H15" s="85">
        <f>SUM(H9:H14)</f>
        <v>1065801948</v>
      </c>
      <c r="I15" s="86">
        <f t="shared" si="1"/>
        <v>3519851215</v>
      </c>
      <c r="J15" s="84">
        <f>SUM(J9:J14)</f>
        <v>419769039</v>
      </c>
      <c r="K15" s="85">
        <f>SUM(K9:K14)</f>
        <v>100368023</v>
      </c>
      <c r="L15" s="85">
        <f t="shared" si="2"/>
        <v>520137062</v>
      </c>
      <c r="M15" s="44">
        <f t="shared" si="3"/>
        <v>0.14777245691051177</v>
      </c>
      <c r="N15" s="114">
        <f>SUM(N9:N14)</f>
        <v>496228411</v>
      </c>
      <c r="O15" s="115">
        <f>SUM(O9:O14)</f>
        <v>168342307</v>
      </c>
      <c r="P15" s="116">
        <f t="shared" si="4"/>
        <v>664570718</v>
      </c>
      <c r="Q15" s="44">
        <f t="shared" si="5"/>
        <v>0.18880647999208114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915997450</v>
      </c>
      <c r="AA15" s="85">
        <f t="shared" si="11"/>
        <v>268710330</v>
      </c>
      <c r="AB15" s="85">
        <f t="shared" si="12"/>
        <v>1184707780</v>
      </c>
      <c r="AC15" s="44">
        <f t="shared" si="13"/>
        <v>0.33657893690259294</v>
      </c>
      <c r="AD15" s="84">
        <f>SUM(AD9:AD14)</f>
        <v>502660343</v>
      </c>
      <c r="AE15" s="85">
        <f>SUM(AE9:AE14)</f>
        <v>63775554</v>
      </c>
      <c r="AF15" s="85">
        <f t="shared" si="14"/>
        <v>566435897</v>
      </c>
      <c r="AG15" s="44">
        <f t="shared" si="15"/>
        <v>0.34881605445096997</v>
      </c>
      <c r="AH15" s="44">
        <f t="shared" si="16"/>
        <v>0.17324965017180038</v>
      </c>
      <c r="AI15" s="66">
        <f>SUM(AI9:AI14)</f>
        <v>2968636778</v>
      </c>
      <c r="AJ15" s="66">
        <f>SUM(AJ9:AJ14)</f>
        <v>3291568416</v>
      </c>
      <c r="AK15" s="66">
        <f>SUM(AK9:AK14)</f>
        <v>1035508168</v>
      </c>
      <c r="AL15" s="66"/>
    </row>
    <row r="16" spans="1:38" s="13" customFormat="1" ht="12.75">
      <c r="A16" s="29" t="s">
        <v>96</v>
      </c>
      <c r="B16" s="63" t="s">
        <v>395</v>
      </c>
      <c r="C16" s="39" t="s">
        <v>396</v>
      </c>
      <c r="D16" s="80">
        <v>186225652</v>
      </c>
      <c r="E16" s="81">
        <v>49684000</v>
      </c>
      <c r="F16" s="82">
        <f t="shared" si="0"/>
        <v>235909652</v>
      </c>
      <c r="G16" s="80">
        <v>186225652</v>
      </c>
      <c r="H16" s="81">
        <v>49684000</v>
      </c>
      <c r="I16" s="83">
        <f t="shared" si="1"/>
        <v>235909652</v>
      </c>
      <c r="J16" s="80">
        <v>50528245</v>
      </c>
      <c r="K16" s="81">
        <v>2868536</v>
      </c>
      <c r="L16" s="81">
        <f t="shared" si="2"/>
        <v>53396781</v>
      </c>
      <c r="M16" s="40">
        <f t="shared" si="3"/>
        <v>0.22634419807460868</v>
      </c>
      <c r="N16" s="108">
        <v>60481181</v>
      </c>
      <c r="O16" s="109">
        <v>4928282</v>
      </c>
      <c r="P16" s="110">
        <f t="shared" si="4"/>
        <v>65409463</v>
      </c>
      <c r="Q16" s="40">
        <f t="shared" si="5"/>
        <v>0.2772648869830896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111009426</v>
      </c>
      <c r="AA16" s="81">
        <f t="shared" si="11"/>
        <v>7796818</v>
      </c>
      <c r="AB16" s="81">
        <f t="shared" si="12"/>
        <v>118806244</v>
      </c>
      <c r="AC16" s="40">
        <f t="shared" si="13"/>
        <v>0.5036090850576983</v>
      </c>
      <c r="AD16" s="80">
        <v>29391658</v>
      </c>
      <c r="AE16" s="81">
        <v>624372</v>
      </c>
      <c r="AF16" s="81">
        <f t="shared" si="14"/>
        <v>30016030</v>
      </c>
      <c r="AG16" s="40">
        <f t="shared" si="15"/>
        <v>0.3085318409998534</v>
      </c>
      <c r="AH16" s="40">
        <f t="shared" si="16"/>
        <v>1.179151040294136</v>
      </c>
      <c r="AI16" s="12">
        <v>196275165</v>
      </c>
      <c r="AJ16" s="12">
        <v>196275165</v>
      </c>
      <c r="AK16" s="12">
        <v>60557138</v>
      </c>
      <c r="AL16" s="12"/>
    </row>
    <row r="17" spans="1:38" s="13" customFormat="1" ht="12.75">
      <c r="A17" s="29" t="s">
        <v>96</v>
      </c>
      <c r="B17" s="63" t="s">
        <v>397</v>
      </c>
      <c r="C17" s="39" t="s">
        <v>398</v>
      </c>
      <c r="D17" s="80">
        <v>64115107</v>
      </c>
      <c r="E17" s="81">
        <v>28423000</v>
      </c>
      <c r="F17" s="82">
        <f t="shared" si="0"/>
        <v>92538107</v>
      </c>
      <c r="G17" s="80">
        <v>64115107</v>
      </c>
      <c r="H17" s="81">
        <v>28423000</v>
      </c>
      <c r="I17" s="83">
        <f t="shared" si="1"/>
        <v>92538107</v>
      </c>
      <c r="J17" s="80">
        <v>11853492</v>
      </c>
      <c r="K17" s="81">
        <v>2176127</v>
      </c>
      <c r="L17" s="81">
        <f t="shared" si="2"/>
        <v>14029619</v>
      </c>
      <c r="M17" s="40">
        <f t="shared" si="3"/>
        <v>0.15160909872513384</v>
      </c>
      <c r="N17" s="108">
        <v>31150498</v>
      </c>
      <c r="O17" s="109">
        <v>12146046</v>
      </c>
      <c r="P17" s="110">
        <f t="shared" si="4"/>
        <v>43296544</v>
      </c>
      <c r="Q17" s="40">
        <f t="shared" si="5"/>
        <v>0.4678779953862683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43003990</v>
      </c>
      <c r="AA17" s="81">
        <f t="shared" si="11"/>
        <v>14322173</v>
      </c>
      <c r="AB17" s="81">
        <f t="shared" si="12"/>
        <v>57326163</v>
      </c>
      <c r="AC17" s="40">
        <f t="shared" si="13"/>
        <v>0.6194870941114021</v>
      </c>
      <c r="AD17" s="80">
        <v>16268585</v>
      </c>
      <c r="AE17" s="81">
        <v>5320481</v>
      </c>
      <c r="AF17" s="81">
        <f t="shared" si="14"/>
        <v>21589066</v>
      </c>
      <c r="AG17" s="40">
        <f t="shared" si="15"/>
        <v>0.5953682430923396</v>
      </c>
      <c r="AH17" s="40">
        <f t="shared" si="16"/>
        <v>1.0054848134699297</v>
      </c>
      <c r="AI17" s="12">
        <v>82185099</v>
      </c>
      <c r="AJ17" s="12">
        <v>82185099</v>
      </c>
      <c r="AK17" s="12">
        <v>48930398</v>
      </c>
      <c r="AL17" s="12"/>
    </row>
    <row r="18" spans="1:38" s="13" customFormat="1" ht="12.75">
      <c r="A18" s="29" t="s">
        <v>96</v>
      </c>
      <c r="B18" s="63" t="s">
        <v>399</v>
      </c>
      <c r="C18" s="39" t="s">
        <v>400</v>
      </c>
      <c r="D18" s="80">
        <v>450199795</v>
      </c>
      <c r="E18" s="81">
        <v>190526000</v>
      </c>
      <c r="F18" s="82">
        <f t="shared" si="0"/>
        <v>640725795</v>
      </c>
      <c r="G18" s="80">
        <v>450199795</v>
      </c>
      <c r="H18" s="81">
        <v>190526000</v>
      </c>
      <c r="I18" s="83">
        <f t="shared" si="1"/>
        <v>640725795</v>
      </c>
      <c r="J18" s="80">
        <v>21567933</v>
      </c>
      <c r="K18" s="81">
        <v>32320546</v>
      </c>
      <c r="L18" s="81">
        <f t="shared" si="2"/>
        <v>53888479</v>
      </c>
      <c r="M18" s="40">
        <f t="shared" si="3"/>
        <v>0.08410536835027846</v>
      </c>
      <c r="N18" s="108">
        <v>74835039</v>
      </c>
      <c r="O18" s="109">
        <v>33313713</v>
      </c>
      <c r="P18" s="110">
        <f t="shared" si="4"/>
        <v>108148752</v>
      </c>
      <c r="Q18" s="40">
        <f t="shared" si="5"/>
        <v>0.1687910067675674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96402972</v>
      </c>
      <c r="AA18" s="81">
        <f t="shared" si="11"/>
        <v>65634259</v>
      </c>
      <c r="AB18" s="81">
        <f t="shared" si="12"/>
        <v>162037231</v>
      </c>
      <c r="AC18" s="40">
        <f t="shared" si="13"/>
        <v>0.25289637511784585</v>
      </c>
      <c r="AD18" s="80">
        <v>134832030</v>
      </c>
      <c r="AE18" s="81">
        <v>30349583</v>
      </c>
      <c r="AF18" s="81">
        <f t="shared" si="14"/>
        <v>165181613</v>
      </c>
      <c r="AG18" s="40">
        <f t="shared" si="15"/>
        <v>0.36878588523504</v>
      </c>
      <c r="AH18" s="40">
        <f t="shared" si="16"/>
        <v>-0.3452736655380645</v>
      </c>
      <c r="AI18" s="12">
        <v>732120048</v>
      </c>
      <c r="AJ18" s="12">
        <v>696890999</v>
      </c>
      <c r="AK18" s="12">
        <v>269995540</v>
      </c>
      <c r="AL18" s="12"/>
    </row>
    <row r="19" spans="1:38" s="13" customFormat="1" ht="12.75">
      <c r="A19" s="29" t="s">
        <v>96</v>
      </c>
      <c r="B19" s="63" t="s">
        <v>401</v>
      </c>
      <c r="C19" s="39" t="s">
        <v>402</v>
      </c>
      <c r="D19" s="80">
        <v>722070292</v>
      </c>
      <c r="E19" s="81">
        <v>134399038</v>
      </c>
      <c r="F19" s="82">
        <f t="shared" si="0"/>
        <v>856469330</v>
      </c>
      <c r="G19" s="80">
        <v>722070292</v>
      </c>
      <c r="H19" s="81">
        <v>134399038</v>
      </c>
      <c r="I19" s="83">
        <f t="shared" si="1"/>
        <v>856469330</v>
      </c>
      <c r="J19" s="80">
        <v>93034270</v>
      </c>
      <c r="K19" s="81">
        <v>25808597</v>
      </c>
      <c r="L19" s="81">
        <f t="shared" si="2"/>
        <v>118842867</v>
      </c>
      <c r="M19" s="40">
        <f t="shared" si="3"/>
        <v>0.13875904581428503</v>
      </c>
      <c r="N19" s="108">
        <v>156707856</v>
      </c>
      <c r="O19" s="109">
        <v>35498394</v>
      </c>
      <c r="P19" s="110">
        <f t="shared" si="4"/>
        <v>192206250</v>
      </c>
      <c r="Q19" s="40">
        <f t="shared" si="5"/>
        <v>0.22441696773893818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249742126</v>
      </c>
      <c r="AA19" s="81">
        <f t="shared" si="11"/>
        <v>61306991</v>
      </c>
      <c r="AB19" s="81">
        <f t="shared" si="12"/>
        <v>311049117</v>
      </c>
      <c r="AC19" s="40">
        <f t="shared" si="13"/>
        <v>0.3631760135532232</v>
      </c>
      <c r="AD19" s="80">
        <v>139677871</v>
      </c>
      <c r="AE19" s="81">
        <v>13645023</v>
      </c>
      <c r="AF19" s="81">
        <f t="shared" si="14"/>
        <v>153322894</v>
      </c>
      <c r="AG19" s="40">
        <f t="shared" si="15"/>
        <v>0.46316781243346666</v>
      </c>
      <c r="AH19" s="40">
        <f t="shared" si="16"/>
        <v>0.2536043703949391</v>
      </c>
      <c r="AI19" s="12">
        <v>780478337</v>
      </c>
      <c r="AJ19" s="12">
        <v>780478337</v>
      </c>
      <c r="AK19" s="12">
        <v>361492444</v>
      </c>
      <c r="AL19" s="12"/>
    </row>
    <row r="20" spans="1:38" s="13" customFormat="1" ht="12.75">
      <c r="A20" s="29" t="s">
        <v>115</v>
      </c>
      <c r="B20" s="63" t="s">
        <v>403</v>
      </c>
      <c r="C20" s="39" t="s">
        <v>404</v>
      </c>
      <c r="D20" s="80">
        <v>746437000</v>
      </c>
      <c r="E20" s="81">
        <v>582869548</v>
      </c>
      <c r="F20" s="82">
        <f t="shared" si="0"/>
        <v>1329306548</v>
      </c>
      <c r="G20" s="80">
        <v>746437000</v>
      </c>
      <c r="H20" s="81">
        <v>582869548</v>
      </c>
      <c r="I20" s="83">
        <f t="shared" si="1"/>
        <v>1329306548</v>
      </c>
      <c r="J20" s="80">
        <v>128221274</v>
      </c>
      <c r="K20" s="81">
        <v>75667979</v>
      </c>
      <c r="L20" s="81">
        <f t="shared" si="2"/>
        <v>203889253</v>
      </c>
      <c r="M20" s="40">
        <f t="shared" si="3"/>
        <v>0.15338016148852973</v>
      </c>
      <c r="N20" s="108">
        <v>168246178</v>
      </c>
      <c r="O20" s="109">
        <v>122692402</v>
      </c>
      <c r="P20" s="110">
        <f t="shared" si="4"/>
        <v>290938580</v>
      </c>
      <c r="Q20" s="40">
        <f t="shared" si="5"/>
        <v>0.21886492655718115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296467452</v>
      </c>
      <c r="AA20" s="81">
        <f t="shared" si="11"/>
        <v>198360381</v>
      </c>
      <c r="AB20" s="81">
        <f t="shared" si="12"/>
        <v>494827833</v>
      </c>
      <c r="AC20" s="40">
        <f t="shared" si="13"/>
        <v>0.3722450880457109</v>
      </c>
      <c r="AD20" s="80">
        <v>172798509</v>
      </c>
      <c r="AE20" s="81">
        <v>84799904</v>
      </c>
      <c r="AF20" s="81">
        <f t="shared" si="14"/>
        <v>257598413</v>
      </c>
      <c r="AG20" s="40">
        <f t="shared" si="15"/>
        <v>0.28871484766426875</v>
      </c>
      <c r="AH20" s="40">
        <f t="shared" si="16"/>
        <v>0.1294269114926574</v>
      </c>
      <c r="AI20" s="12">
        <v>1571887226</v>
      </c>
      <c r="AJ20" s="12">
        <v>1158539118</v>
      </c>
      <c r="AK20" s="12">
        <v>453827181</v>
      </c>
      <c r="AL20" s="12"/>
    </row>
    <row r="21" spans="1:38" s="59" customFormat="1" ht="12.75">
      <c r="A21" s="64"/>
      <c r="B21" s="65" t="s">
        <v>405</v>
      </c>
      <c r="C21" s="32"/>
      <c r="D21" s="84">
        <f>SUM(D16:D20)</f>
        <v>2169047846</v>
      </c>
      <c r="E21" s="85">
        <f>SUM(E16:E20)</f>
        <v>985901586</v>
      </c>
      <c r="F21" s="86">
        <f t="shared" si="0"/>
        <v>3154949432</v>
      </c>
      <c r="G21" s="84">
        <f>SUM(G16:G20)</f>
        <v>2169047846</v>
      </c>
      <c r="H21" s="85">
        <f>SUM(H16:H20)</f>
        <v>985901586</v>
      </c>
      <c r="I21" s="86">
        <f t="shared" si="1"/>
        <v>3154949432</v>
      </c>
      <c r="J21" s="84">
        <f>SUM(J16:J20)</f>
        <v>305205214</v>
      </c>
      <c r="K21" s="85">
        <f>SUM(K16:K20)</f>
        <v>138841785</v>
      </c>
      <c r="L21" s="85">
        <f t="shared" si="2"/>
        <v>444046999</v>
      </c>
      <c r="M21" s="44">
        <f t="shared" si="3"/>
        <v>0.14074615412092603</v>
      </c>
      <c r="N21" s="114">
        <f>SUM(N16:N20)</f>
        <v>491420752</v>
      </c>
      <c r="O21" s="115">
        <f>SUM(O16:O20)</f>
        <v>208578837</v>
      </c>
      <c r="P21" s="116">
        <f t="shared" si="4"/>
        <v>699999589</v>
      </c>
      <c r="Q21" s="44">
        <f t="shared" si="5"/>
        <v>0.22187347343828995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4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796625966</v>
      </c>
      <c r="AA21" s="85">
        <f t="shared" si="11"/>
        <v>347420622</v>
      </c>
      <c r="AB21" s="85">
        <f t="shared" si="12"/>
        <v>1144046588</v>
      </c>
      <c r="AC21" s="44">
        <f t="shared" si="13"/>
        <v>0.362619627559216</v>
      </c>
      <c r="AD21" s="84">
        <f>SUM(AD16:AD20)</f>
        <v>492968653</v>
      </c>
      <c r="AE21" s="85">
        <f>SUM(AE16:AE20)</f>
        <v>134739363</v>
      </c>
      <c r="AF21" s="85">
        <f t="shared" si="14"/>
        <v>627708016</v>
      </c>
      <c r="AG21" s="44">
        <f t="shared" si="15"/>
        <v>0.3552845467666053</v>
      </c>
      <c r="AH21" s="44">
        <f t="shared" si="16"/>
        <v>0.11516751603822128</v>
      </c>
      <c r="AI21" s="66">
        <f>SUM(AI16:AI20)</f>
        <v>3362945875</v>
      </c>
      <c r="AJ21" s="66">
        <f>SUM(AJ16:AJ20)</f>
        <v>2914368718</v>
      </c>
      <c r="AK21" s="66">
        <f>SUM(AK16:AK20)</f>
        <v>1194802701</v>
      </c>
      <c r="AL21" s="66"/>
    </row>
    <row r="22" spans="1:38" s="13" customFormat="1" ht="12.75">
      <c r="A22" s="29" t="s">
        <v>96</v>
      </c>
      <c r="B22" s="63" t="s">
        <v>406</v>
      </c>
      <c r="C22" s="39" t="s">
        <v>407</v>
      </c>
      <c r="D22" s="80">
        <v>132968350</v>
      </c>
      <c r="E22" s="81">
        <v>46480347</v>
      </c>
      <c r="F22" s="82">
        <f t="shared" si="0"/>
        <v>179448697</v>
      </c>
      <c r="G22" s="80">
        <v>132968350</v>
      </c>
      <c r="H22" s="81">
        <v>46480347</v>
      </c>
      <c r="I22" s="83">
        <f t="shared" si="1"/>
        <v>179448697</v>
      </c>
      <c r="J22" s="80">
        <v>29173218</v>
      </c>
      <c r="K22" s="81">
        <v>1218700</v>
      </c>
      <c r="L22" s="81">
        <f t="shared" si="2"/>
        <v>30391918</v>
      </c>
      <c r="M22" s="40">
        <f t="shared" si="3"/>
        <v>0.16936271206248993</v>
      </c>
      <c r="N22" s="108">
        <v>32971922</v>
      </c>
      <c r="O22" s="109">
        <v>3248636</v>
      </c>
      <c r="P22" s="110">
        <f t="shared" si="4"/>
        <v>36220558</v>
      </c>
      <c r="Q22" s="40">
        <f t="shared" si="5"/>
        <v>0.20184352745676387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62145140</v>
      </c>
      <c r="AA22" s="81">
        <f t="shared" si="11"/>
        <v>4467336</v>
      </c>
      <c r="AB22" s="81">
        <f t="shared" si="12"/>
        <v>66612476</v>
      </c>
      <c r="AC22" s="40">
        <f t="shared" si="13"/>
        <v>0.3712062395192538</v>
      </c>
      <c r="AD22" s="80">
        <v>28438365</v>
      </c>
      <c r="AE22" s="81">
        <v>4139284</v>
      </c>
      <c r="AF22" s="81">
        <f t="shared" si="14"/>
        <v>32577649</v>
      </c>
      <c r="AG22" s="40">
        <f t="shared" si="15"/>
        <v>0.38577813458998045</v>
      </c>
      <c r="AH22" s="40">
        <f t="shared" si="16"/>
        <v>0.11182234175339056</v>
      </c>
      <c r="AI22" s="12">
        <v>165490105</v>
      </c>
      <c r="AJ22" s="12">
        <v>164763910</v>
      </c>
      <c r="AK22" s="12">
        <v>63842464</v>
      </c>
      <c r="AL22" s="12"/>
    </row>
    <row r="23" spans="1:38" s="13" customFormat="1" ht="12.75">
      <c r="A23" s="29" t="s">
        <v>96</v>
      </c>
      <c r="B23" s="63" t="s">
        <v>408</v>
      </c>
      <c r="C23" s="39" t="s">
        <v>409</v>
      </c>
      <c r="D23" s="80">
        <v>98687708</v>
      </c>
      <c r="E23" s="81">
        <v>47905743</v>
      </c>
      <c r="F23" s="82">
        <f t="shared" si="0"/>
        <v>146593451</v>
      </c>
      <c r="G23" s="80">
        <v>98687708</v>
      </c>
      <c r="H23" s="81">
        <v>47905743</v>
      </c>
      <c r="I23" s="83">
        <f t="shared" si="1"/>
        <v>146593451</v>
      </c>
      <c r="J23" s="80">
        <v>15670709</v>
      </c>
      <c r="K23" s="81">
        <v>2813020</v>
      </c>
      <c r="L23" s="81">
        <f t="shared" si="2"/>
        <v>18483729</v>
      </c>
      <c r="M23" s="40">
        <f t="shared" si="3"/>
        <v>0.1260883680267545</v>
      </c>
      <c r="N23" s="108">
        <v>18234658</v>
      </c>
      <c r="O23" s="109">
        <v>14031960</v>
      </c>
      <c r="P23" s="110">
        <f t="shared" si="4"/>
        <v>32266618</v>
      </c>
      <c r="Q23" s="40">
        <f t="shared" si="5"/>
        <v>0.2201095463671157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33905367</v>
      </c>
      <c r="AA23" s="81">
        <f t="shared" si="11"/>
        <v>16844980</v>
      </c>
      <c r="AB23" s="81">
        <f t="shared" si="12"/>
        <v>50750347</v>
      </c>
      <c r="AC23" s="40">
        <f t="shared" si="13"/>
        <v>0.34619791439387015</v>
      </c>
      <c r="AD23" s="80">
        <v>17380191</v>
      </c>
      <c r="AE23" s="81">
        <v>4036921</v>
      </c>
      <c r="AF23" s="81">
        <f t="shared" si="14"/>
        <v>21417112</v>
      </c>
      <c r="AG23" s="40">
        <f t="shared" si="15"/>
        <v>0.2987999040898651</v>
      </c>
      <c r="AH23" s="40">
        <f t="shared" si="16"/>
        <v>0.5065811861094998</v>
      </c>
      <c r="AI23" s="12">
        <v>123111077</v>
      </c>
      <c r="AJ23" s="12">
        <v>125642852</v>
      </c>
      <c r="AK23" s="12">
        <v>36785578</v>
      </c>
      <c r="AL23" s="12"/>
    </row>
    <row r="24" spans="1:38" s="13" customFormat="1" ht="12.75">
      <c r="A24" s="29" t="s">
        <v>96</v>
      </c>
      <c r="B24" s="63" t="s">
        <v>410</v>
      </c>
      <c r="C24" s="39" t="s">
        <v>411</v>
      </c>
      <c r="D24" s="80">
        <v>106866853</v>
      </c>
      <c r="E24" s="81">
        <v>40474395</v>
      </c>
      <c r="F24" s="82">
        <f t="shared" si="0"/>
        <v>147341248</v>
      </c>
      <c r="G24" s="80">
        <v>106866853</v>
      </c>
      <c r="H24" s="81">
        <v>40474395</v>
      </c>
      <c r="I24" s="83">
        <f t="shared" si="1"/>
        <v>147341248</v>
      </c>
      <c r="J24" s="80">
        <v>20587105</v>
      </c>
      <c r="K24" s="81">
        <v>8458166</v>
      </c>
      <c r="L24" s="81">
        <f t="shared" si="2"/>
        <v>29045271</v>
      </c>
      <c r="M24" s="40">
        <f t="shared" si="3"/>
        <v>0.19712925873954862</v>
      </c>
      <c r="N24" s="108">
        <v>22735850</v>
      </c>
      <c r="O24" s="109">
        <v>1233643</v>
      </c>
      <c r="P24" s="110">
        <f t="shared" si="4"/>
        <v>23969493</v>
      </c>
      <c r="Q24" s="40">
        <f t="shared" si="5"/>
        <v>0.16268012742772478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43322955</v>
      </c>
      <c r="AA24" s="81">
        <f t="shared" si="11"/>
        <v>9691809</v>
      </c>
      <c r="AB24" s="81">
        <f t="shared" si="12"/>
        <v>53014764</v>
      </c>
      <c r="AC24" s="40">
        <f t="shared" si="13"/>
        <v>0.3598093861672734</v>
      </c>
      <c r="AD24" s="80">
        <v>19202932</v>
      </c>
      <c r="AE24" s="81">
        <v>11721361</v>
      </c>
      <c r="AF24" s="81">
        <f t="shared" si="14"/>
        <v>30924293</v>
      </c>
      <c r="AG24" s="40">
        <f t="shared" si="15"/>
        <v>0.36645733000613473</v>
      </c>
      <c r="AH24" s="40">
        <f t="shared" si="16"/>
        <v>-0.22489762336684627</v>
      </c>
      <c r="AI24" s="12">
        <v>157166451</v>
      </c>
      <c r="AJ24" s="12">
        <v>157166451</v>
      </c>
      <c r="AK24" s="12">
        <v>57594798</v>
      </c>
      <c r="AL24" s="12"/>
    </row>
    <row r="25" spans="1:38" s="13" customFormat="1" ht="12.75">
      <c r="A25" s="29" t="s">
        <v>96</v>
      </c>
      <c r="B25" s="63" t="s">
        <v>80</v>
      </c>
      <c r="C25" s="39" t="s">
        <v>81</v>
      </c>
      <c r="D25" s="80">
        <v>1944707000</v>
      </c>
      <c r="E25" s="81">
        <v>504007000</v>
      </c>
      <c r="F25" s="82">
        <f t="shared" si="0"/>
        <v>2448714000</v>
      </c>
      <c r="G25" s="80">
        <v>1944707000</v>
      </c>
      <c r="H25" s="81">
        <v>504007000</v>
      </c>
      <c r="I25" s="83">
        <f t="shared" si="1"/>
        <v>2448714000</v>
      </c>
      <c r="J25" s="80">
        <v>425650215</v>
      </c>
      <c r="K25" s="81">
        <v>44840254</v>
      </c>
      <c r="L25" s="81">
        <f t="shared" si="2"/>
        <v>470490469</v>
      </c>
      <c r="M25" s="40">
        <f t="shared" si="3"/>
        <v>0.19213777885044966</v>
      </c>
      <c r="N25" s="108">
        <v>481415854</v>
      </c>
      <c r="O25" s="109">
        <v>118012203</v>
      </c>
      <c r="P25" s="110">
        <f t="shared" si="4"/>
        <v>599428057</v>
      </c>
      <c r="Q25" s="40">
        <f t="shared" si="5"/>
        <v>0.24479300440966156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907066069</v>
      </c>
      <c r="AA25" s="81">
        <f t="shared" si="11"/>
        <v>162852457</v>
      </c>
      <c r="AB25" s="81">
        <f t="shared" si="12"/>
        <v>1069918526</v>
      </c>
      <c r="AC25" s="40">
        <f t="shared" si="13"/>
        <v>0.4369307832601112</v>
      </c>
      <c r="AD25" s="80">
        <v>331850021</v>
      </c>
      <c r="AE25" s="81">
        <v>93008260</v>
      </c>
      <c r="AF25" s="81">
        <f t="shared" si="14"/>
        <v>424858281</v>
      </c>
      <c r="AG25" s="40">
        <f t="shared" si="15"/>
        <v>0.4049283056898316</v>
      </c>
      <c r="AH25" s="40">
        <f t="shared" si="16"/>
        <v>0.410889427856062</v>
      </c>
      <c r="AI25" s="12">
        <v>2155178000</v>
      </c>
      <c r="AJ25" s="12">
        <v>2155178000</v>
      </c>
      <c r="AK25" s="12">
        <v>872692576</v>
      </c>
      <c r="AL25" s="12"/>
    </row>
    <row r="26" spans="1:38" s="13" customFormat="1" ht="12.75">
      <c r="A26" s="29" t="s">
        <v>96</v>
      </c>
      <c r="B26" s="63" t="s">
        <v>412</v>
      </c>
      <c r="C26" s="39" t="s">
        <v>413</v>
      </c>
      <c r="D26" s="80">
        <v>182842585</v>
      </c>
      <c r="E26" s="81">
        <v>108028198</v>
      </c>
      <c r="F26" s="82">
        <f t="shared" si="0"/>
        <v>290870783</v>
      </c>
      <c r="G26" s="80">
        <v>182842585</v>
      </c>
      <c r="H26" s="81">
        <v>108028198</v>
      </c>
      <c r="I26" s="83">
        <f t="shared" si="1"/>
        <v>290870783</v>
      </c>
      <c r="J26" s="80">
        <v>26598784</v>
      </c>
      <c r="K26" s="81">
        <v>1391907</v>
      </c>
      <c r="L26" s="81">
        <f t="shared" si="2"/>
        <v>27990691</v>
      </c>
      <c r="M26" s="40">
        <f t="shared" si="3"/>
        <v>0.09623067229822116</v>
      </c>
      <c r="N26" s="108">
        <v>30418752</v>
      </c>
      <c r="O26" s="109">
        <v>2568975</v>
      </c>
      <c r="P26" s="110">
        <f t="shared" si="4"/>
        <v>32987727</v>
      </c>
      <c r="Q26" s="40">
        <f t="shared" si="5"/>
        <v>0.11341024581351644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57017536</v>
      </c>
      <c r="AA26" s="81">
        <f t="shared" si="11"/>
        <v>3960882</v>
      </c>
      <c r="AB26" s="81">
        <f t="shared" si="12"/>
        <v>60978418</v>
      </c>
      <c r="AC26" s="40">
        <f t="shared" si="13"/>
        <v>0.2096409181117376</v>
      </c>
      <c r="AD26" s="80">
        <v>10438263</v>
      </c>
      <c r="AE26" s="81">
        <v>9049164</v>
      </c>
      <c r="AF26" s="81">
        <f t="shared" si="14"/>
        <v>19487427</v>
      </c>
      <c r="AG26" s="40">
        <f t="shared" si="15"/>
        <v>0.1865166493765799</v>
      </c>
      <c r="AH26" s="40">
        <f t="shared" si="16"/>
        <v>0.6927697535441697</v>
      </c>
      <c r="AI26" s="12">
        <v>332460256</v>
      </c>
      <c r="AJ26" s="12">
        <v>384026133</v>
      </c>
      <c r="AK26" s="12">
        <v>62009373</v>
      </c>
      <c r="AL26" s="12"/>
    </row>
    <row r="27" spans="1:38" s="13" customFormat="1" ht="12.75">
      <c r="A27" s="29" t="s">
        <v>115</v>
      </c>
      <c r="B27" s="63" t="s">
        <v>414</v>
      </c>
      <c r="C27" s="39" t="s">
        <v>415</v>
      </c>
      <c r="D27" s="80">
        <v>635620155</v>
      </c>
      <c r="E27" s="81">
        <v>272653145</v>
      </c>
      <c r="F27" s="82">
        <f t="shared" si="0"/>
        <v>908273300</v>
      </c>
      <c r="G27" s="80">
        <v>635620155</v>
      </c>
      <c r="H27" s="81">
        <v>272653145</v>
      </c>
      <c r="I27" s="83">
        <f t="shared" si="1"/>
        <v>908273300</v>
      </c>
      <c r="J27" s="80">
        <v>111814198</v>
      </c>
      <c r="K27" s="81">
        <v>6470911</v>
      </c>
      <c r="L27" s="81">
        <f t="shared" si="2"/>
        <v>118285109</v>
      </c>
      <c r="M27" s="40">
        <f t="shared" si="3"/>
        <v>0.13023074552560338</v>
      </c>
      <c r="N27" s="108">
        <v>141689050</v>
      </c>
      <c r="O27" s="109">
        <v>32732038</v>
      </c>
      <c r="P27" s="110">
        <f t="shared" si="4"/>
        <v>174421088</v>
      </c>
      <c r="Q27" s="40">
        <f t="shared" si="5"/>
        <v>0.19203590813469912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253503248</v>
      </c>
      <c r="AA27" s="81">
        <f t="shared" si="11"/>
        <v>39202949</v>
      </c>
      <c r="AB27" s="81">
        <f t="shared" si="12"/>
        <v>292706197</v>
      </c>
      <c r="AC27" s="40">
        <f t="shared" si="13"/>
        <v>0.3222666536603025</v>
      </c>
      <c r="AD27" s="80">
        <v>118245410</v>
      </c>
      <c r="AE27" s="81">
        <v>70302732</v>
      </c>
      <c r="AF27" s="81">
        <f t="shared" si="14"/>
        <v>188548142</v>
      </c>
      <c r="AG27" s="40">
        <f t="shared" si="15"/>
        <v>0.3759970164703692</v>
      </c>
      <c r="AH27" s="40">
        <f t="shared" si="16"/>
        <v>-0.07492544795270373</v>
      </c>
      <c r="AI27" s="12">
        <v>827068709</v>
      </c>
      <c r="AJ27" s="12">
        <v>827068709</v>
      </c>
      <c r="AK27" s="12">
        <v>310975367</v>
      </c>
      <c r="AL27" s="12"/>
    </row>
    <row r="28" spans="1:38" s="59" customFormat="1" ht="12.75">
      <c r="A28" s="64"/>
      <c r="B28" s="65" t="s">
        <v>416</v>
      </c>
      <c r="C28" s="32"/>
      <c r="D28" s="84">
        <f>SUM(D22:D27)</f>
        <v>3101692651</v>
      </c>
      <c r="E28" s="85">
        <f>SUM(E22:E27)</f>
        <v>1019548828</v>
      </c>
      <c r="F28" s="93">
        <f t="shared" si="0"/>
        <v>4121241479</v>
      </c>
      <c r="G28" s="84">
        <f>SUM(G22:G27)</f>
        <v>3101692651</v>
      </c>
      <c r="H28" s="85">
        <f>SUM(H22:H27)</f>
        <v>1019548828</v>
      </c>
      <c r="I28" s="86">
        <f t="shared" si="1"/>
        <v>4121241479</v>
      </c>
      <c r="J28" s="84">
        <f>SUM(J22:J27)</f>
        <v>629494229</v>
      </c>
      <c r="K28" s="85">
        <f>SUM(K22:K27)</f>
        <v>65192958</v>
      </c>
      <c r="L28" s="85">
        <f t="shared" si="2"/>
        <v>694687187</v>
      </c>
      <c r="M28" s="44">
        <f t="shared" si="3"/>
        <v>0.1685626019586124</v>
      </c>
      <c r="N28" s="114">
        <f>SUM(N22:N27)</f>
        <v>727466086</v>
      </c>
      <c r="O28" s="115">
        <f>SUM(O22:O27)</f>
        <v>171827455</v>
      </c>
      <c r="P28" s="116">
        <f t="shared" si="4"/>
        <v>899293541</v>
      </c>
      <c r="Q28" s="44">
        <f t="shared" si="5"/>
        <v>0.21820937831049136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4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1356960315</v>
      </c>
      <c r="AA28" s="85">
        <f t="shared" si="11"/>
        <v>237020413</v>
      </c>
      <c r="AB28" s="85">
        <f t="shared" si="12"/>
        <v>1593980728</v>
      </c>
      <c r="AC28" s="44">
        <f t="shared" si="13"/>
        <v>0.38677198026910375</v>
      </c>
      <c r="AD28" s="84">
        <f>SUM(AD22:AD27)</f>
        <v>525555182</v>
      </c>
      <c r="AE28" s="85">
        <f>SUM(AE22:AE27)</f>
        <v>192257722</v>
      </c>
      <c r="AF28" s="85">
        <f t="shared" si="14"/>
        <v>717812904</v>
      </c>
      <c r="AG28" s="44">
        <f t="shared" si="15"/>
        <v>0.37333057820591614</v>
      </c>
      <c r="AH28" s="44">
        <f t="shared" si="16"/>
        <v>0.2528244281883236</v>
      </c>
      <c r="AI28" s="66">
        <f>SUM(AI22:AI27)</f>
        <v>3760474598</v>
      </c>
      <c r="AJ28" s="66">
        <f>SUM(AJ22:AJ27)</f>
        <v>3813846055</v>
      </c>
      <c r="AK28" s="66">
        <f>SUM(AK22:AK27)</f>
        <v>1403900156</v>
      </c>
      <c r="AL28" s="66"/>
    </row>
    <row r="29" spans="1:38" s="13" customFormat="1" ht="12.75">
      <c r="A29" s="29" t="s">
        <v>96</v>
      </c>
      <c r="B29" s="63" t="s">
        <v>417</v>
      </c>
      <c r="C29" s="39" t="s">
        <v>418</v>
      </c>
      <c r="D29" s="80">
        <v>234988386</v>
      </c>
      <c r="E29" s="81">
        <v>114058000</v>
      </c>
      <c r="F29" s="82">
        <f t="shared" si="0"/>
        <v>349046386</v>
      </c>
      <c r="G29" s="80">
        <v>234988386</v>
      </c>
      <c r="H29" s="81">
        <v>114058000</v>
      </c>
      <c r="I29" s="83">
        <f t="shared" si="1"/>
        <v>349046386</v>
      </c>
      <c r="J29" s="80">
        <v>68046357</v>
      </c>
      <c r="K29" s="81">
        <v>3385784</v>
      </c>
      <c r="L29" s="81">
        <f t="shared" si="2"/>
        <v>71432141</v>
      </c>
      <c r="M29" s="40">
        <f t="shared" si="3"/>
        <v>0.20464942158146282</v>
      </c>
      <c r="N29" s="108">
        <v>59527662</v>
      </c>
      <c r="O29" s="109">
        <v>14374261</v>
      </c>
      <c r="P29" s="110">
        <f t="shared" si="4"/>
        <v>73901923</v>
      </c>
      <c r="Q29" s="40">
        <f t="shared" si="5"/>
        <v>0.21172522038374578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127574019</v>
      </c>
      <c r="AA29" s="81">
        <f t="shared" si="11"/>
        <v>17760045</v>
      </c>
      <c r="AB29" s="81">
        <f t="shared" si="12"/>
        <v>145334064</v>
      </c>
      <c r="AC29" s="40">
        <f t="shared" si="13"/>
        <v>0.4163746419652086</v>
      </c>
      <c r="AD29" s="80">
        <v>0</v>
      </c>
      <c r="AE29" s="81">
        <v>0</v>
      </c>
      <c r="AF29" s="81">
        <f t="shared" si="14"/>
        <v>0</v>
      </c>
      <c r="AG29" s="40">
        <f t="shared" si="15"/>
        <v>0.022513581674188377</v>
      </c>
      <c r="AH29" s="40">
        <f t="shared" si="16"/>
        <v>0</v>
      </c>
      <c r="AI29" s="12">
        <v>356507779</v>
      </c>
      <c r="AJ29" s="12">
        <v>254289757</v>
      </c>
      <c r="AK29" s="12">
        <v>8026267</v>
      </c>
      <c r="AL29" s="12"/>
    </row>
    <row r="30" spans="1:38" s="13" customFormat="1" ht="12.75">
      <c r="A30" s="29" t="s">
        <v>96</v>
      </c>
      <c r="B30" s="63" t="s">
        <v>419</v>
      </c>
      <c r="C30" s="39" t="s">
        <v>420</v>
      </c>
      <c r="D30" s="80">
        <v>318858240</v>
      </c>
      <c r="E30" s="81">
        <v>70997600</v>
      </c>
      <c r="F30" s="82">
        <f t="shared" si="0"/>
        <v>389855840</v>
      </c>
      <c r="G30" s="80">
        <v>318858240</v>
      </c>
      <c r="H30" s="81">
        <v>70997600</v>
      </c>
      <c r="I30" s="83">
        <f t="shared" si="1"/>
        <v>389855840</v>
      </c>
      <c r="J30" s="80">
        <v>24600382</v>
      </c>
      <c r="K30" s="81">
        <v>18099715</v>
      </c>
      <c r="L30" s="81">
        <f t="shared" si="2"/>
        <v>42700097</v>
      </c>
      <c r="M30" s="40">
        <f t="shared" si="3"/>
        <v>0.1095279142156752</v>
      </c>
      <c r="N30" s="108">
        <v>0</v>
      </c>
      <c r="O30" s="109">
        <v>12558056</v>
      </c>
      <c r="P30" s="110">
        <f t="shared" si="4"/>
        <v>12558056</v>
      </c>
      <c r="Q30" s="40">
        <f t="shared" si="5"/>
        <v>0.03221205048512291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24600382</v>
      </c>
      <c r="AA30" s="81">
        <f t="shared" si="11"/>
        <v>30657771</v>
      </c>
      <c r="AB30" s="81">
        <f t="shared" si="12"/>
        <v>55258153</v>
      </c>
      <c r="AC30" s="40">
        <f t="shared" si="13"/>
        <v>0.1417399647007981</v>
      </c>
      <c r="AD30" s="80">
        <v>69530897</v>
      </c>
      <c r="AE30" s="81">
        <v>11474308</v>
      </c>
      <c r="AF30" s="81">
        <f t="shared" si="14"/>
        <v>81005205</v>
      </c>
      <c r="AG30" s="40">
        <f t="shared" si="15"/>
        <v>0.34569290615989495</v>
      </c>
      <c r="AH30" s="40">
        <f t="shared" si="16"/>
        <v>-0.8449722335743735</v>
      </c>
      <c r="AI30" s="12">
        <v>436406129</v>
      </c>
      <c r="AJ30" s="12">
        <v>414869857</v>
      </c>
      <c r="AK30" s="12">
        <v>150862503</v>
      </c>
      <c r="AL30" s="12"/>
    </row>
    <row r="31" spans="1:38" s="13" customFormat="1" ht="12.75">
      <c r="A31" s="29" t="s">
        <v>96</v>
      </c>
      <c r="B31" s="63" t="s">
        <v>421</v>
      </c>
      <c r="C31" s="39" t="s">
        <v>422</v>
      </c>
      <c r="D31" s="80">
        <v>131162344</v>
      </c>
      <c r="E31" s="81">
        <v>18902000</v>
      </c>
      <c r="F31" s="83">
        <f t="shared" si="0"/>
        <v>150064344</v>
      </c>
      <c r="G31" s="80">
        <v>131162344</v>
      </c>
      <c r="H31" s="81">
        <v>18902000</v>
      </c>
      <c r="I31" s="83">
        <f t="shared" si="1"/>
        <v>150064344</v>
      </c>
      <c r="J31" s="80">
        <v>32619762</v>
      </c>
      <c r="K31" s="81">
        <v>561153</v>
      </c>
      <c r="L31" s="81">
        <f t="shared" si="2"/>
        <v>33180915</v>
      </c>
      <c r="M31" s="40">
        <f t="shared" si="3"/>
        <v>0.22111125211729177</v>
      </c>
      <c r="N31" s="108">
        <v>33870240</v>
      </c>
      <c r="O31" s="109">
        <v>0</v>
      </c>
      <c r="P31" s="110">
        <f t="shared" si="4"/>
        <v>33870240</v>
      </c>
      <c r="Q31" s="40">
        <f t="shared" si="5"/>
        <v>0.2257047816768519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66490002</v>
      </c>
      <c r="AA31" s="81">
        <f t="shared" si="11"/>
        <v>561153</v>
      </c>
      <c r="AB31" s="81">
        <f t="shared" si="12"/>
        <v>67051155</v>
      </c>
      <c r="AC31" s="40">
        <f t="shared" si="13"/>
        <v>0.44681603379414364</v>
      </c>
      <c r="AD31" s="80">
        <v>35352339</v>
      </c>
      <c r="AE31" s="81">
        <v>5381925</v>
      </c>
      <c r="AF31" s="81">
        <f t="shared" si="14"/>
        <v>40734264</v>
      </c>
      <c r="AG31" s="40">
        <f t="shared" si="15"/>
        <v>0.4392988184741908</v>
      </c>
      <c r="AH31" s="40">
        <f t="shared" si="16"/>
        <v>-0.16850737747464883</v>
      </c>
      <c r="AI31" s="12">
        <v>148381947</v>
      </c>
      <c r="AJ31" s="12">
        <v>144499313</v>
      </c>
      <c r="AK31" s="12">
        <v>65184014</v>
      </c>
      <c r="AL31" s="12"/>
    </row>
    <row r="32" spans="1:38" s="13" customFormat="1" ht="12.75">
      <c r="A32" s="29" t="s">
        <v>96</v>
      </c>
      <c r="B32" s="63" t="s">
        <v>423</v>
      </c>
      <c r="C32" s="39" t="s">
        <v>424</v>
      </c>
      <c r="D32" s="80">
        <v>250598705</v>
      </c>
      <c r="E32" s="81">
        <v>59672757</v>
      </c>
      <c r="F32" s="82">
        <f t="shared" si="0"/>
        <v>310271462</v>
      </c>
      <c r="G32" s="80">
        <v>250598705</v>
      </c>
      <c r="H32" s="81">
        <v>59672757</v>
      </c>
      <c r="I32" s="83">
        <f t="shared" si="1"/>
        <v>310271462</v>
      </c>
      <c r="J32" s="80">
        <v>46042803</v>
      </c>
      <c r="K32" s="81">
        <v>8333180</v>
      </c>
      <c r="L32" s="81">
        <f t="shared" si="2"/>
        <v>54375983</v>
      </c>
      <c r="M32" s="40">
        <f t="shared" si="3"/>
        <v>0.17525293060951896</v>
      </c>
      <c r="N32" s="108">
        <v>76639862</v>
      </c>
      <c r="O32" s="109">
        <v>10255414</v>
      </c>
      <c r="P32" s="110">
        <f t="shared" si="4"/>
        <v>86895276</v>
      </c>
      <c r="Q32" s="40">
        <f t="shared" si="5"/>
        <v>0.2800620960750815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122682665</v>
      </c>
      <c r="AA32" s="81">
        <f t="shared" si="11"/>
        <v>18588594</v>
      </c>
      <c r="AB32" s="81">
        <f t="shared" si="12"/>
        <v>141271259</v>
      </c>
      <c r="AC32" s="40">
        <f t="shared" si="13"/>
        <v>0.45531502668460044</v>
      </c>
      <c r="AD32" s="80">
        <v>43972479</v>
      </c>
      <c r="AE32" s="81">
        <v>4936518</v>
      </c>
      <c r="AF32" s="81">
        <f t="shared" si="14"/>
        <v>48908997</v>
      </c>
      <c r="AG32" s="40">
        <f t="shared" si="15"/>
        <v>0.3470098295670711</v>
      </c>
      <c r="AH32" s="40">
        <f t="shared" si="16"/>
        <v>0.7766726232394421</v>
      </c>
      <c r="AI32" s="12">
        <v>305668396</v>
      </c>
      <c r="AJ32" s="12">
        <v>304051323</v>
      </c>
      <c r="AK32" s="12">
        <v>106069938</v>
      </c>
      <c r="AL32" s="12"/>
    </row>
    <row r="33" spans="1:38" s="13" customFormat="1" ht="12.75">
      <c r="A33" s="29" t="s">
        <v>96</v>
      </c>
      <c r="B33" s="63" t="s">
        <v>425</v>
      </c>
      <c r="C33" s="39" t="s">
        <v>426</v>
      </c>
      <c r="D33" s="80">
        <v>237905314</v>
      </c>
      <c r="E33" s="81">
        <v>19346750</v>
      </c>
      <c r="F33" s="82">
        <f t="shared" si="0"/>
        <v>257252064</v>
      </c>
      <c r="G33" s="80">
        <v>237905314</v>
      </c>
      <c r="H33" s="81">
        <v>19346750</v>
      </c>
      <c r="I33" s="83">
        <f t="shared" si="1"/>
        <v>257252064</v>
      </c>
      <c r="J33" s="80">
        <v>58714778</v>
      </c>
      <c r="K33" s="81">
        <v>0</v>
      </c>
      <c r="L33" s="81">
        <f t="shared" si="2"/>
        <v>58714778</v>
      </c>
      <c r="M33" s="40">
        <f t="shared" si="3"/>
        <v>0.2282383164863548</v>
      </c>
      <c r="N33" s="108">
        <v>33819681</v>
      </c>
      <c r="O33" s="109">
        <v>0</v>
      </c>
      <c r="P33" s="110">
        <f t="shared" si="4"/>
        <v>33819681</v>
      </c>
      <c r="Q33" s="40">
        <f t="shared" si="5"/>
        <v>0.13146514929419575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92534459</v>
      </c>
      <c r="AA33" s="81">
        <f t="shared" si="11"/>
        <v>0</v>
      </c>
      <c r="AB33" s="81">
        <f t="shared" si="12"/>
        <v>92534459</v>
      </c>
      <c r="AC33" s="40">
        <f t="shared" si="13"/>
        <v>0.35970346578055057</v>
      </c>
      <c r="AD33" s="80">
        <v>56155855</v>
      </c>
      <c r="AE33" s="81">
        <v>4341720</v>
      </c>
      <c r="AF33" s="81">
        <f t="shared" si="14"/>
        <v>60497575</v>
      </c>
      <c r="AG33" s="40">
        <f t="shared" si="15"/>
        <v>0.44165951736716486</v>
      </c>
      <c r="AH33" s="40">
        <f t="shared" si="16"/>
        <v>-0.4409746010480585</v>
      </c>
      <c r="AI33" s="12">
        <v>231273241</v>
      </c>
      <c r="AJ33" s="12">
        <v>256800590</v>
      </c>
      <c r="AK33" s="12">
        <v>102144028</v>
      </c>
      <c r="AL33" s="12"/>
    </row>
    <row r="34" spans="1:38" s="13" customFormat="1" ht="12.75">
      <c r="A34" s="29" t="s">
        <v>96</v>
      </c>
      <c r="B34" s="63" t="s">
        <v>427</v>
      </c>
      <c r="C34" s="39" t="s">
        <v>428</v>
      </c>
      <c r="D34" s="80">
        <v>676362364</v>
      </c>
      <c r="E34" s="81">
        <v>378248544</v>
      </c>
      <c r="F34" s="82">
        <f t="shared" si="0"/>
        <v>1054610908</v>
      </c>
      <c r="G34" s="80">
        <v>676362364</v>
      </c>
      <c r="H34" s="81">
        <v>378248544</v>
      </c>
      <c r="I34" s="83">
        <f t="shared" si="1"/>
        <v>1054610908</v>
      </c>
      <c r="J34" s="80">
        <v>215283553</v>
      </c>
      <c r="K34" s="81">
        <v>49733749</v>
      </c>
      <c r="L34" s="81">
        <f t="shared" si="2"/>
        <v>265017302</v>
      </c>
      <c r="M34" s="40">
        <f t="shared" si="3"/>
        <v>0.251293913223966</v>
      </c>
      <c r="N34" s="108">
        <v>609589791</v>
      </c>
      <c r="O34" s="109">
        <v>65759532</v>
      </c>
      <c r="P34" s="110">
        <f t="shared" si="4"/>
        <v>675349323</v>
      </c>
      <c r="Q34" s="40">
        <f t="shared" si="5"/>
        <v>0.6403777145456948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824873344</v>
      </c>
      <c r="AA34" s="81">
        <f t="shared" si="11"/>
        <v>115493281</v>
      </c>
      <c r="AB34" s="81">
        <f t="shared" si="12"/>
        <v>940366625</v>
      </c>
      <c r="AC34" s="40">
        <f t="shared" si="13"/>
        <v>0.8916716277696608</v>
      </c>
      <c r="AD34" s="80">
        <v>162487633</v>
      </c>
      <c r="AE34" s="81">
        <v>28036049</v>
      </c>
      <c r="AF34" s="81">
        <f t="shared" si="14"/>
        <v>190523682</v>
      </c>
      <c r="AG34" s="40">
        <f t="shared" si="15"/>
        <v>0.3276293160865527</v>
      </c>
      <c r="AH34" s="40">
        <f t="shared" si="16"/>
        <v>2.5447001438907737</v>
      </c>
      <c r="AI34" s="12">
        <v>892701485</v>
      </c>
      <c r="AJ34" s="12">
        <v>1111788180</v>
      </c>
      <c r="AK34" s="12">
        <v>292475177</v>
      </c>
      <c r="AL34" s="12"/>
    </row>
    <row r="35" spans="1:38" s="13" customFormat="1" ht="12.75">
      <c r="A35" s="29" t="s">
        <v>115</v>
      </c>
      <c r="B35" s="63" t="s">
        <v>429</v>
      </c>
      <c r="C35" s="39" t="s">
        <v>430</v>
      </c>
      <c r="D35" s="80">
        <v>128340938</v>
      </c>
      <c r="E35" s="81">
        <v>6729000</v>
      </c>
      <c r="F35" s="82">
        <f t="shared" si="0"/>
        <v>135069938</v>
      </c>
      <c r="G35" s="80">
        <v>128340938</v>
      </c>
      <c r="H35" s="81">
        <v>6729000</v>
      </c>
      <c r="I35" s="83">
        <f t="shared" si="1"/>
        <v>135069938</v>
      </c>
      <c r="J35" s="80">
        <v>23679844</v>
      </c>
      <c r="K35" s="81">
        <v>217473</v>
      </c>
      <c r="L35" s="81">
        <f t="shared" si="2"/>
        <v>23897317</v>
      </c>
      <c r="M35" s="40">
        <f t="shared" si="3"/>
        <v>0.17692550506686394</v>
      </c>
      <c r="N35" s="108">
        <v>30162160</v>
      </c>
      <c r="O35" s="109">
        <v>2403567</v>
      </c>
      <c r="P35" s="110">
        <f t="shared" si="4"/>
        <v>32565727</v>
      </c>
      <c r="Q35" s="40">
        <f t="shared" si="5"/>
        <v>0.2411027019202452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53842004</v>
      </c>
      <c r="AA35" s="81">
        <f t="shared" si="11"/>
        <v>2621040</v>
      </c>
      <c r="AB35" s="81">
        <f t="shared" si="12"/>
        <v>56463044</v>
      </c>
      <c r="AC35" s="40">
        <f t="shared" si="13"/>
        <v>0.41802820698710913</v>
      </c>
      <c r="AD35" s="80">
        <v>31005925</v>
      </c>
      <c r="AE35" s="81">
        <v>1172811</v>
      </c>
      <c r="AF35" s="81">
        <f t="shared" si="14"/>
        <v>32178736</v>
      </c>
      <c r="AG35" s="40">
        <f t="shared" si="15"/>
        <v>0.4101652908367949</v>
      </c>
      <c r="AH35" s="40">
        <f t="shared" si="16"/>
        <v>0.012026295874393522</v>
      </c>
      <c r="AI35" s="12">
        <v>138717369</v>
      </c>
      <c r="AJ35" s="12">
        <v>152114478</v>
      </c>
      <c r="AK35" s="12">
        <v>56897050</v>
      </c>
      <c r="AL35" s="12"/>
    </row>
    <row r="36" spans="1:38" s="59" customFormat="1" ht="12.75">
      <c r="A36" s="64"/>
      <c r="B36" s="65" t="s">
        <v>431</v>
      </c>
      <c r="C36" s="32"/>
      <c r="D36" s="84">
        <f>SUM(D29:D35)</f>
        <v>1978216291</v>
      </c>
      <c r="E36" s="85">
        <f>SUM(E29:E35)</f>
        <v>667954651</v>
      </c>
      <c r="F36" s="93">
        <f t="shared" si="0"/>
        <v>2646170942</v>
      </c>
      <c r="G36" s="84">
        <f>SUM(G29:G35)</f>
        <v>1978216291</v>
      </c>
      <c r="H36" s="85">
        <f>SUM(H29:H35)</f>
        <v>667954651</v>
      </c>
      <c r="I36" s="86">
        <f t="shared" si="1"/>
        <v>2646170942</v>
      </c>
      <c r="J36" s="84">
        <f>SUM(J29:J35)</f>
        <v>468987479</v>
      </c>
      <c r="K36" s="85">
        <f>SUM(K29:K35)</f>
        <v>80331054</v>
      </c>
      <c r="L36" s="85">
        <f t="shared" si="2"/>
        <v>549318533</v>
      </c>
      <c r="M36" s="44">
        <f t="shared" si="3"/>
        <v>0.20758996491164705</v>
      </c>
      <c r="N36" s="114">
        <f>SUM(N29:N35)</f>
        <v>843609396</v>
      </c>
      <c r="O36" s="115">
        <f>SUM(O29:O35)</f>
        <v>105350830</v>
      </c>
      <c r="P36" s="116">
        <f t="shared" si="4"/>
        <v>948960226</v>
      </c>
      <c r="Q36" s="44">
        <f t="shared" si="5"/>
        <v>0.3586163731670212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4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1312596875</v>
      </c>
      <c r="AA36" s="85">
        <f t="shared" si="11"/>
        <v>185681884</v>
      </c>
      <c r="AB36" s="85">
        <f t="shared" si="12"/>
        <v>1498278759</v>
      </c>
      <c r="AC36" s="44">
        <f t="shared" si="13"/>
        <v>0.5662063380786683</v>
      </c>
      <c r="AD36" s="84">
        <f>SUM(AD29:AD35)</f>
        <v>398505128</v>
      </c>
      <c r="AE36" s="85">
        <f>SUM(AE29:AE35)</f>
        <v>55343331</v>
      </c>
      <c r="AF36" s="85">
        <f t="shared" si="14"/>
        <v>453848459</v>
      </c>
      <c r="AG36" s="44">
        <f t="shared" si="15"/>
        <v>0.3114605624175765</v>
      </c>
      <c r="AH36" s="44">
        <f t="shared" si="16"/>
        <v>1.0909186914304363</v>
      </c>
      <c r="AI36" s="66">
        <f>SUM(AI29:AI35)</f>
        <v>2509656346</v>
      </c>
      <c r="AJ36" s="66">
        <f>SUM(AJ29:AJ35)</f>
        <v>2638413498</v>
      </c>
      <c r="AK36" s="66">
        <f>SUM(AK29:AK35)</f>
        <v>781658977</v>
      </c>
      <c r="AL36" s="66"/>
    </row>
    <row r="37" spans="1:38" s="13" customFormat="1" ht="12.75">
      <c r="A37" s="29" t="s">
        <v>96</v>
      </c>
      <c r="B37" s="63" t="s">
        <v>432</v>
      </c>
      <c r="C37" s="39" t="s">
        <v>433</v>
      </c>
      <c r="D37" s="80">
        <v>163229677</v>
      </c>
      <c r="E37" s="81">
        <v>71685000</v>
      </c>
      <c r="F37" s="82">
        <f t="shared" si="0"/>
        <v>234914677</v>
      </c>
      <c r="G37" s="80">
        <v>163229677</v>
      </c>
      <c r="H37" s="81">
        <v>71685000</v>
      </c>
      <c r="I37" s="83">
        <f t="shared" si="1"/>
        <v>234914677</v>
      </c>
      <c r="J37" s="80">
        <v>26295072</v>
      </c>
      <c r="K37" s="81">
        <v>0</v>
      </c>
      <c r="L37" s="81">
        <f t="shared" si="2"/>
        <v>26295072</v>
      </c>
      <c r="M37" s="40">
        <f t="shared" si="3"/>
        <v>0.11193456422478022</v>
      </c>
      <c r="N37" s="108">
        <v>29103563</v>
      </c>
      <c r="O37" s="109">
        <v>4029521</v>
      </c>
      <c r="P37" s="110">
        <f t="shared" si="4"/>
        <v>33133084</v>
      </c>
      <c r="Q37" s="40">
        <f t="shared" si="5"/>
        <v>0.14104305624122412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55398635</v>
      </c>
      <c r="AA37" s="81">
        <f t="shared" si="11"/>
        <v>4029521</v>
      </c>
      <c r="AB37" s="81">
        <f t="shared" si="12"/>
        <v>59428156</v>
      </c>
      <c r="AC37" s="40">
        <f t="shared" si="13"/>
        <v>0.25297762046600436</v>
      </c>
      <c r="AD37" s="80">
        <v>32920563</v>
      </c>
      <c r="AE37" s="81">
        <v>7814324</v>
      </c>
      <c r="AF37" s="81">
        <f t="shared" si="14"/>
        <v>40734887</v>
      </c>
      <c r="AG37" s="40">
        <f t="shared" si="15"/>
        <v>0.3697978857116122</v>
      </c>
      <c r="AH37" s="40">
        <f t="shared" si="16"/>
        <v>-0.18661652357106084</v>
      </c>
      <c r="AI37" s="12">
        <v>181141325</v>
      </c>
      <c r="AJ37" s="12">
        <v>185319559</v>
      </c>
      <c r="AK37" s="12">
        <v>66985679</v>
      </c>
      <c r="AL37" s="12"/>
    </row>
    <row r="38" spans="1:38" s="13" customFormat="1" ht="12.75">
      <c r="A38" s="29" t="s">
        <v>96</v>
      </c>
      <c r="B38" s="63" t="s">
        <v>434</v>
      </c>
      <c r="C38" s="39" t="s">
        <v>435</v>
      </c>
      <c r="D38" s="80">
        <v>291068000</v>
      </c>
      <c r="E38" s="81">
        <v>59996000</v>
      </c>
      <c r="F38" s="82">
        <f t="shared" si="0"/>
        <v>351064000</v>
      </c>
      <c r="G38" s="80">
        <v>291068000</v>
      </c>
      <c r="H38" s="81">
        <v>59996000</v>
      </c>
      <c r="I38" s="83">
        <f t="shared" si="1"/>
        <v>351064000</v>
      </c>
      <c r="J38" s="80">
        <v>49103348</v>
      </c>
      <c r="K38" s="81">
        <v>212877</v>
      </c>
      <c r="L38" s="81">
        <f t="shared" si="2"/>
        <v>49316225</v>
      </c>
      <c r="M38" s="40">
        <f t="shared" si="3"/>
        <v>0.14047645158717498</v>
      </c>
      <c r="N38" s="108">
        <v>58059138</v>
      </c>
      <c r="O38" s="109">
        <v>5119967</v>
      </c>
      <c r="P38" s="110">
        <f t="shared" si="4"/>
        <v>63179105</v>
      </c>
      <c r="Q38" s="40">
        <f t="shared" si="5"/>
        <v>0.1799646360777522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107162486</v>
      </c>
      <c r="AA38" s="81">
        <f t="shared" si="11"/>
        <v>5332844</v>
      </c>
      <c r="AB38" s="81">
        <f t="shared" si="12"/>
        <v>112495330</v>
      </c>
      <c r="AC38" s="40">
        <f t="shared" si="13"/>
        <v>0.3204410876649272</v>
      </c>
      <c r="AD38" s="80">
        <v>48399294</v>
      </c>
      <c r="AE38" s="81">
        <v>16197177</v>
      </c>
      <c r="AF38" s="81">
        <f t="shared" si="14"/>
        <v>64596471</v>
      </c>
      <c r="AG38" s="40">
        <f t="shared" si="15"/>
        <v>0.3900188388336704</v>
      </c>
      <c r="AH38" s="40">
        <f t="shared" si="16"/>
        <v>-0.021941848804712616</v>
      </c>
      <c r="AI38" s="12">
        <v>278892000</v>
      </c>
      <c r="AJ38" s="12">
        <v>278892000</v>
      </c>
      <c r="AK38" s="12">
        <v>108773134</v>
      </c>
      <c r="AL38" s="12"/>
    </row>
    <row r="39" spans="1:38" s="13" customFormat="1" ht="12.75">
      <c r="A39" s="29" t="s">
        <v>96</v>
      </c>
      <c r="B39" s="63" t="s">
        <v>436</v>
      </c>
      <c r="C39" s="39" t="s">
        <v>437</v>
      </c>
      <c r="D39" s="80">
        <v>198198185</v>
      </c>
      <c r="E39" s="81">
        <v>147719902</v>
      </c>
      <c r="F39" s="82">
        <f t="shared" si="0"/>
        <v>345918087</v>
      </c>
      <c r="G39" s="80">
        <v>198198185</v>
      </c>
      <c r="H39" s="81">
        <v>147719902</v>
      </c>
      <c r="I39" s="83">
        <f t="shared" si="1"/>
        <v>345918087</v>
      </c>
      <c r="J39" s="80">
        <v>28896776</v>
      </c>
      <c r="K39" s="81">
        <v>15641147</v>
      </c>
      <c r="L39" s="81">
        <f t="shared" si="2"/>
        <v>44537923</v>
      </c>
      <c r="M39" s="40">
        <f t="shared" si="3"/>
        <v>0.12875280210485207</v>
      </c>
      <c r="N39" s="108">
        <v>29522061</v>
      </c>
      <c r="O39" s="109">
        <v>8612623</v>
      </c>
      <c r="P39" s="110">
        <f t="shared" si="4"/>
        <v>38134684</v>
      </c>
      <c r="Q39" s="40">
        <f t="shared" si="5"/>
        <v>0.11024194869579051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58418837</v>
      </c>
      <c r="AA39" s="81">
        <f t="shared" si="11"/>
        <v>24253770</v>
      </c>
      <c r="AB39" s="81">
        <f t="shared" si="12"/>
        <v>82672607</v>
      </c>
      <c r="AC39" s="40">
        <f t="shared" si="13"/>
        <v>0.23899475080064259</v>
      </c>
      <c r="AD39" s="80">
        <v>27451558</v>
      </c>
      <c r="AE39" s="81">
        <v>11615196</v>
      </c>
      <c r="AF39" s="81">
        <f t="shared" si="14"/>
        <v>39066754</v>
      </c>
      <c r="AG39" s="40">
        <f t="shared" si="15"/>
        <v>0.25242698567043204</v>
      </c>
      <c r="AH39" s="40">
        <f t="shared" si="16"/>
        <v>-0.023858393763658947</v>
      </c>
      <c r="AI39" s="12">
        <v>259328684</v>
      </c>
      <c r="AJ39" s="12">
        <v>243910819</v>
      </c>
      <c r="AK39" s="12">
        <v>65461558</v>
      </c>
      <c r="AL39" s="12"/>
    </row>
    <row r="40" spans="1:38" s="13" customFormat="1" ht="12.75">
      <c r="A40" s="29" t="s">
        <v>96</v>
      </c>
      <c r="B40" s="63" t="s">
        <v>438</v>
      </c>
      <c r="C40" s="39" t="s">
        <v>439</v>
      </c>
      <c r="D40" s="80">
        <v>77099175</v>
      </c>
      <c r="E40" s="81">
        <v>23866952</v>
      </c>
      <c r="F40" s="82">
        <f t="shared" si="0"/>
        <v>100966127</v>
      </c>
      <c r="G40" s="80">
        <v>77099175</v>
      </c>
      <c r="H40" s="81">
        <v>23866952</v>
      </c>
      <c r="I40" s="83">
        <f t="shared" si="1"/>
        <v>100966127</v>
      </c>
      <c r="J40" s="80">
        <v>16283156</v>
      </c>
      <c r="K40" s="81">
        <v>1973332</v>
      </c>
      <c r="L40" s="81">
        <f t="shared" si="2"/>
        <v>18256488</v>
      </c>
      <c r="M40" s="40">
        <f t="shared" si="3"/>
        <v>0.18081794897411485</v>
      </c>
      <c r="N40" s="108">
        <v>17920966</v>
      </c>
      <c r="O40" s="109">
        <v>1259026</v>
      </c>
      <c r="P40" s="110">
        <f t="shared" si="4"/>
        <v>19179992</v>
      </c>
      <c r="Q40" s="40">
        <f t="shared" si="5"/>
        <v>0.18996462051079765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34204122</v>
      </c>
      <c r="AA40" s="81">
        <f t="shared" si="11"/>
        <v>3232358</v>
      </c>
      <c r="AB40" s="81">
        <f t="shared" si="12"/>
        <v>37436480</v>
      </c>
      <c r="AC40" s="40">
        <f t="shared" si="13"/>
        <v>0.3707825694849125</v>
      </c>
      <c r="AD40" s="80">
        <v>16381272</v>
      </c>
      <c r="AE40" s="81">
        <v>5297630</v>
      </c>
      <c r="AF40" s="81">
        <f t="shared" si="14"/>
        <v>21678902</v>
      </c>
      <c r="AG40" s="40">
        <f t="shared" si="15"/>
        <v>0.47073291115717275</v>
      </c>
      <c r="AH40" s="40">
        <f t="shared" si="16"/>
        <v>-0.11526921428031733</v>
      </c>
      <c r="AI40" s="12">
        <v>80405298</v>
      </c>
      <c r="AJ40" s="12">
        <v>91184956</v>
      </c>
      <c r="AK40" s="12">
        <v>37849420</v>
      </c>
      <c r="AL40" s="12"/>
    </row>
    <row r="41" spans="1:38" s="13" customFormat="1" ht="12.75">
      <c r="A41" s="29" t="s">
        <v>96</v>
      </c>
      <c r="B41" s="63" t="s">
        <v>440</v>
      </c>
      <c r="C41" s="39" t="s">
        <v>441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46948029</v>
      </c>
      <c r="K41" s="81">
        <v>0</v>
      </c>
      <c r="L41" s="81">
        <f t="shared" si="2"/>
        <v>46948029</v>
      </c>
      <c r="M41" s="40">
        <f t="shared" si="3"/>
        <v>0</v>
      </c>
      <c r="N41" s="108">
        <v>59157407</v>
      </c>
      <c r="O41" s="109">
        <v>0</v>
      </c>
      <c r="P41" s="110">
        <f t="shared" si="4"/>
        <v>59157407</v>
      </c>
      <c r="Q41" s="40">
        <f t="shared" si="5"/>
        <v>0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106105436</v>
      </c>
      <c r="AA41" s="81">
        <f t="shared" si="11"/>
        <v>0</v>
      </c>
      <c r="AB41" s="81">
        <f t="shared" si="12"/>
        <v>106105436</v>
      </c>
      <c r="AC41" s="40">
        <f t="shared" si="13"/>
        <v>0</v>
      </c>
      <c r="AD41" s="80">
        <v>48820948</v>
      </c>
      <c r="AE41" s="81">
        <v>3135876</v>
      </c>
      <c r="AF41" s="81">
        <f t="shared" si="14"/>
        <v>51956824</v>
      </c>
      <c r="AG41" s="40">
        <f t="shared" si="15"/>
        <v>1.78567146484375</v>
      </c>
      <c r="AH41" s="40">
        <f t="shared" si="16"/>
        <v>0.13858782053344898</v>
      </c>
      <c r="AI41" s="12">
        <v>51200000</v>
      </c>
      <c r="AJ41" s="12">
        <v>51200000</v>
      </c>
      <c r="AK41" s="12">
        <v>91426379</v>
      </c>
      <c r="AL41" s="12"/>
    </row>
    <row r="42" spans="1:38" s="13" customFormat="1" ht="12.75">
      <c r="A42" s="29" t="s">
        <v>115</v>
      </c>
      <c r="B42" s="63" t="s">
        <v>442</v>
      </c>
      <c r="C42" s="39" t="s">
        <v>443</v>
      </c>
      <c r="D42" s="80">
        <v>595874504</v>
      </c>
      <c r="E42" s="81">
        <v>849317000</v>
      </c>
      <c r="F42" s="82">
        <f t="shared" si="0"/>
        <v>1445191504</v>
      </c>
      <c r="G42" s="80">
        <v>595874504</v>
      </c>
      <c r="H42" s="81">
        <v>849317000</v>
      </c>
      <c r="I42" s="83">
        <f t="shared" si="1"/>
        <v>1445191504</v>
      </c>
      <c r="J42" s="80">
        <v>98468010</v>
      </c>
      <c r="K42" s="81">
        <v>71089934</v>
      </c>
      <c r="L42" s="81">
        <f t="shared" si="2"/>
        <v>169557944</v>
      </c>
      <c r="M42" s="40">
        <f t="shared" si="3"/>
        <v>0.11732558870620097</v>
      </c>
      <c r="N42" s="108">
        <v>131828952</v>
      </c>
      <c r="O42" s="109">
        <v>199409783</v>
      </c>
      <c r="P42" s="110">
        <f t="shared" si="4"/>
        <v>331238735</v>
      </c>
      <c r="Q42" s="40">
        <f t="shared" si="5"/>
        <v>0.229200582817708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230296962</v>
      </c>
      <c r="AA42" s="81">
        <f t="shared" si="11"/>
        <v>270499717</v>
      </c>
      <c r="AB42" s="81">
        <f t="shared" si="12"/>
        <v>500796679</v>
      </c>
      <c r="AC42" s="40">
        <f t="shared" si="13"/>
        <v>0.34652617152390897</v>
      </c>
      <c r="AD42" s="80">
        <v>84819776</v>
      </c>
      <c r="AE42" s="81">
        <v>100935511</v>
      </c>
      <c r="AF42" s="81">
        <f t="shared" si="14"/>
        <v>185755287</v>
      </c>
      <c r="AG42" s="40">
        <f t="shared" si="15"/>
        <v>0.2750995792498451</v>
      </c>
      <c r="AH42" s="40">
        <f t="shared" si="16"/>
        <v>0.7831995005342702</v>
      </c>
      <c r="AI42" s="12">
        <v>1273641599</v>
      </c>
      <c r="AJ42" s="12">
        <v>1273641599</v>
      </c>
      <c r="AK42" s="12">
        <v>350378268</v>
      </c>
      <c r="AL42" s="12"/>
    </row>
    <row r="43" spans="1:38" s="59" customFormat="1" ht="12.75">
      <c r="A43" s="64"/>
      <c r="B43" s="65" t="s">
        <v>444</v>
      </c>
      <c r="C43" s="32"/>
      <c r="D43" s="84">
        <f>SUM(D37:D42)</f>
        <v>1325469541</v>
      </c>
      <c r="E43" s="85">
        <f>SUM(E37:E42)</f>
        <v>1152584854</v>
      </c>
      <c r="F43" s="86">
        <f t="shared" si="0"/>
        <v>2478054395</v>
      </c>
      <c r="G43" s="84">
        <f>SUM(G37:G42)</f>
        <v>1325469541</v>
      </c>
      <c r="H43" s="85">
        <f>SUM(H37:H42)</f>
        <v>1152584854</v>
      </c>
      <c r="I43" s="93">
        <f t="shared" si="1"/>
        <v>2478054395</v>
      </c>
      <c r="J43" s="84">
        <f>SUM(J37:J42)</f>
        <v>265994391</v>
      </c>
      <c r="K43" s="95">
        <f>SUM(K37:K42)</f>
        <v>88917290</v>
      </c>
      <c r="L43" s="85">
        <f t="shared" si="2"/>
        <v>354911681</v>
      </c>
      <c r="M43" s="44">
        <f t="shared" si="3"/>
        <v>0.14322190897669945</v>
      </c>
      <c r="N43" s="114">
        <f>SUM(N37:N42)</f>
        <v>325592087</v>
      </c>
      <c r="O43" s="115">
        <f>SUM(O37:O42)</f>
        <v>218430920</v>
      </c>
      <c r="P43" s="116">
        <f t="shared" si="4"/>
        <v>544023007</v>
      </c>
      <c r="Q43" s="44">
        <f t="shared" si="5"/>
        <v>0.2195363459727445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4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591586478</v>
      </c>
      <c r="AA43" s="85">
        <f t="shared" si="11"/>
        <v>307348210</v>
      </c>
      <c r="AB43" s="85">
        <f t="shared" si="12"/>
        <v>898934688</v>
      </c>
      <c r="AC43" s="44">
        <f t="shared" si="13"/>
        <v>0.3627582549494439</v>
      </c>
      <c r="AD43" s="84">
        <f>SUM(AD37:AD42)</f>
        <v>258793411</v>
      </c>
      <c r="AE43" s="85">
        <f>SUM(AE37:AE42)</f>
        <v>144995714</v>
      </c>
      <c r="AF43" s="85">
        <f t="shared" si="14"/>
        <v>403789125</v>
      </c>
      <c r="AG43" s="44">
        <f t="shared" si="15"/>
        <v>0.3392974753914545</v>
      </c>
      <c r="AH43" s="44">
        <f t="shared" si="16"/>
        <v>0.34729484604123506</v>
      </c>
      <c r="AI43" s="66">
        <f>SUM(AI37:AI42)</f>
        <v>2124608906</v>
      </c>
      <c r="AJ43" s="66">
        <f>SUM(AJ37:AJ42)</f>
        <v>2124148933</v>
      </c>
      <c r="AK43" s="66">
        <f>SUM(AK37:AK42)</f>
        <v>720874438</v>
      </c>
      <c r="AL43" s="66"/>
    </row>
    <row r="44" spans="1:38" s="59" customFormat="1" ht="12.75">
      <c r="A44" s="64"/>
      <c r="B44" s="65" t="s">
        <v>445</v>
      </c>
      <c r="C44" s="32"/>
      <c r="D44" s="84">
        <f>SUM(D9:D14,D16:D20,D22:D27,D29:D35,D37:D42)</f>
        <v>11028475596</v>
      </c>
      <c r="E44" s="85">
        <f>SUM(E9:E14,E16:E20,E22:E27,E29:E35,E37:E42)</f>
        <v>4891791867</v>
      </c>
      <c r="F44" s="86">
        <f t="shared" si="0"/>
        <v>15920267463</v>
      </c>
      <c r="G44" s="84">
        <f>SUM(G9:G14,G16:G20,G22:G27,G29:G35,G37:G42)</f>
        <v>11028475596</v>
      </c>
      <c r="H44" s="85">
        <f>SUM(H9:H14,H16:H20,H22:H27,H29:H35,H37:H42)</f>
        <v>4891791867</v>
      </c>
      <c r="I44" s="93">
        <f t="shared" si="1"/>
        <v>15920267463</v>
      </c>
      <c r="J44" s="84">
        <f>SUM(J9:J14,J16:J20,J22:J27,J29:J35,J37:J42)</f>
        <v>2089450352</v>
      </c>
      <c r="K44" s="95">
        <f>SUM(K9:K14,K16:K20,K22:K27,K29:K35,K37:K42)</f>
        <v>473651110</v>
      </c>
      <c r="L44" s="85">
        <f t="shared" si="2"/>
        <v>2563101462</v>
      </c>
      <c r="M44" s="44">
        <f t="shared" si="3"/>
        <v>0.16099613074697752</v>
      </c>
      <c r="N44" s="114">
        <f>SUM(N9:N14,N16:N20,N22:N27,N29:N35,N37:N42)</f>
        <v>2884316732</v>
      </c>
      <c r="O44" s="115">
        <f>SUM(O9:O14,O16:O20,O22:O27,O29:O35,O37:O42)</f>
        <v>872530349</v>
      </c>
      <c r="P44" s="116">
        <f t="shared" si="4"/>
        <v>3756847081</v>
      </c>
      <c r="Q44" s="44">
        <f t="shared" si="5"/>
        <v>0.2359788922975835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4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4973767084</v>
      </c>
      <c r="AA44" s="85">
        <f t="shared" si="11"/>
        <v>1346181459</v>
      </c>
      <c r="AB44" s="85">
        <f t="shared" si="12"/>
        <v>6319948543</v>
      </c>
      <c r="AC44" s="44">
        <f t="shared" si="13"/>
        <v>0.396975023044561</v>
      </c>
      <c r="AD44" s="84">
        <f>SUM(AD9:AD14,AD16:AD20,AD22:AD27,AD29:AD35,AD37:AD42)</f>
        <v>2178482717</v>
      </c>
      <c r="AE44" s="85">
        <f>SUM(AE9:AE14,AE16:AE20,AE22:AE27,AE29:AE35,AE37:AE42)</f>
        <v>591111684</v>
      </c>
      <c r="AF44" s="85">
        <f t="shared" si="14"/>
        <v>2769594401</v>
      </c>
      <c r="AG44" s="44">
        <f t="shared" si="15"/>
        <v>0.34881379509063165</v>
      </c>
      <c r="AH44" s="44">
        <f t="shared" si="16"/>
        <v>0.35646110478976234</v>
      </c>
      <c r="AI44" s="66">
        <f>SUM(AI9:AI14,AI16:AI20,AI22:AI27,AI29:AI35,AI37:AI42)</f>
        <v>14726322503</v>
      </c>
      <c r="AJ44" s="66">
        <f>SUM(AJ9:AJ14,AJ16:AJ20,AJ22:AJ27,AJ29:AJ35,AJ37:AJ42)</f>
        <v>14782345620</v>
      </c>
      <c r="AK44" s="66">
        <f>SUM(AK9:AK14,AK16:AK20,AK22:AK27,AK29:AK35,AK37:AK42)</f>
        <v>5136744440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N24" sqref="N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446</v>
      </c>
      <c r="C9" s="39" t="s">
        <v>447</v>
      </c>
      <c r="D9" s="80">
        <v>281889301</v>
      </c>
      <c r="E9" s="81">
        <v>101978000</v>
      </c>
      <c r="F9" s="82">
        <f>$D9+$E9</f>
        <v>383867301</v>
      </c>
      <c r="G9" s="80">
        <v>281889301</v>
      </c>
      <c r="H9" s="81">
        <v>101978000</v>
      </c>
      <c r="I9" s="83">
        <f>$G9+$H9</f>
        <v>383867301</v>
      </c>
      <c r="J9" s="80">
        <v>51749571</v>
      </c>
      <c r="K9" s="81">
        <v>14147000</v>
      </c>
      <c r="L9" s="81">
        <f>$J9+$K9</f>
        <v>65896571</v>
      </c>
      <c r="M9" s="40">
        <f>IF($F9=0,0,$L9/$F9)</f>
        <v>0.17166497596522293</v>
      </c>
      <c r="N9" s="108">
        <v>66994253</v>
      </c>
      <c r="O9" s="109">
        <v>26408669</v>
      </c>
      <c r="P9" s="110">
        <f>$N9+$O9</f>
        <v>93402922</v>
      </c>
      <c r="Q9" s="40">
        <f>IF($F9=0,0,$P9/$F9)</f>
        <v>0.24332086050747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118743824</v>
      </c>
      <c r="AA9" s="81">
        <f>$K9+$O9</f>
        <v>40555669</v>
      </c>
      <c r="AB9" s="81">
        <f>$Z9+$AA9</f>
        <v>159299493</v>
      </c>
      <c r="AC9" s="40">
        <f>IF($F9=0,0,$AB9/$F9)</f>
        <v>0.41498583647269294</v>
      </c>
      <c r="AD9" s="80">
        <v>59993688</v>
      </c>
      <c r="AE9" s="81">
        <v>32037987</v>
      </c>
      <c r="AF9" s="81">
        <f>$AD9+$AE9</f>
        <v>92031675</v>
      </c>
      <c r="AG9" s="40">
        <f>IF($AI9=0,0,$AK9/$AI9)</f>
        <v>0.41224608572339655</v>
      </c>
      <c r="AH9" s="40">
        <f>IF($AF9=0,0,(($P9/$AF9)-1))</f>
        <v>0.014899728816192948</v>
      </c>
      <c r="AI9" s="12">
        <v>379660318</v>
      </c>
      <c r="AJ9" s="12">
        <v>234748093</v>
      </c>
      <c r="AK9" s="12">
        <v>156513480</v>
      </c>
      <c r="AL9" s="12"/>
    </row>
    <row r="10" spans="1:38" s="13" customFormat="1" ht="12.75">
      <c r="A10" s="29" t="s">
        <v>96</v>
      </c>
      <c r="B10" s="63" t="s">
        <v>448</v>
      </c>
      <c r="C10" s="39" t="s">
        <v>449</v>
      </c>
      <c r="D10" s="80">
        <v>541965143</v>
      </c>
      <c r="E10" s="81">
        <v>101268950</v>
      </c>
      <c r="F10" s="83">
        <f aca="true" t="shared" si="0" ref="F10:F33">$D10+$E10</f>
        <v>643234093</v>
      </c>
      <c r="G10" s="80">
        <v>541965143</v>
      </c>
      <c r="H10" s="81">
        <v>101268950</v>
      </c>
      <c r="I10" s="83">
        <f aca="true" t="shared" si="1" ref="I10:I33">$G10+$H10</f>
        <v>643234093</v>
      </c>
      <c r="J10" s="80">
        <v>91235294</v>
      </c>
      <c r="K10" s="81">
        <v>11057254</v>
      </c>
      <c r="L10" s="81">
        <f aca="true" t="shared" si="2" ref="L10:L33">$J10+$K10</f>
        <v>102292548</v>
      </c>
      <c r="M10" s="40">
        <f aca="true" t="shared" si="3" ref="M10:M33">IF($F10=0,0,$L10/$F10)</f>
        <v>0.15902849229106394</v>
      </c>
      <c r="N10" s="108">
        <v>111325452</v>
      </c>
      <c r="O10" s="109">
        <v>10832926</v>
      </c>
      <c r="P10" s="110">
        <f aca="true" t="shared" si="4" ref="P10:P33">$N10+$O10</f>
        <v>122158378</v>
      </c>
      <c r="Q10" s="40">
        <f aca="true" t="shared" si="5" ref="Q10:Q33">IF($F10=0,0,$P10/$F10)</f>
        <v>0.1899127849866627</v>
      </c>
      <c r="R10" s="108">
        <v>0</v>
      </c>
      <c r="S10" s="110">
        <v>0</v>
      </c>
      <c r="T10" s="110">
        <f aca="true" t="shared" si="6" ref="T10:T33">$R10+$S10</f>
        <v>0</v>
      </c>
      <c r="U10" s="40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</f>
        <v>202560746</v>
      </c>
      <c r="AA10" s="81">
        <f aca="true" t="shared" si="11" ref="AA10:AA33">$K10+$O10</f>
        <v>21890180</v>
      </c>
      <c r="AB10" s="81">
        <f aca="true" t="shared" si="12" ref="AB10:AB33">$Z10+$AA10</f>
        <v>224450926</v>
      </c>
      <c r="AC10" s="40">
        <f aca="true" t="shared" si="13" ref="AC10:AC33">IF($F10=0,0,$AB10/$F10)</f>
        <v>0.3489412772777266</v>
      </c>
      <c r="AD10" s="80">
        <v>93928690</v>
      </c>
      <c r="AE10" s="81">
        <v>13402503</v>
      </c>
      <c r="AF10" s="81">
        <f aca="true" t="shared" si="14" ref="AF10:AF33">$AD10+$AE10</f>
        <v>107331193</v>
      </c>
      <c r="AG10" s="40">
        <f aca="true" t="shared" si="15" ref="AG10:AG33">IF($AI10=0,0,$AK10/$AI10)</f>
        <v>0.36400468261668256</v>
      </c>
      <c r="AH10" s="40">
        <f aca="true" t="shared" si="16" ref="AH10:AH33">IF($AF10=0,0,(($P10/$AF10)-1))</f>
        <v>0.1381442298885096</v>
      </c>
      <c r="AI10" s="12">
        <v>509492910</v>
      </c>
      <c r="AJ10" s="12">
        <v>510803708</v>
      </c>
      <c r="AK10" s="12">
        <v>185457805</v>
      </c>
      <c r="AL10" s="12"/>
    </row>
    <row r="11" spans="1:38" s="13" customFormat="1" ht="12.75">
      <c r="A11" s="29" t="s">
        <v>96</v>
      </c>
      <c r="B11" s="63" t="s">
        <v>450</v>
      </c>
      <c r="C11" s="39" t="s">
        <v>451</v>
      </c>
      <c r="D11" s="80">
        <v>373273986</v>
      </c>
      <c r="E11" s="81">
        <v>102668000</v>
      </c>
      <c r="F11" s="82">
        <f t="shared" si="0"/>
        <v>475941986</v>
      </c>
      <c r="G11" s="80">
        <v>373273986</v>
      </c>
      <c r="H11" s="81">
        <v>102668000</v>
      </c>
      <c r="I11" s="83">
        <f t="shared" si="1"/>
        <v>475941986</v>
      </c>
      <c r="J11" s="80">
        <v>65705040</v>
      </c>
      <c r="K11" s="81">
        <v>7121587</v>
      </c>
      <c r="L11" s="81">
        <f t="shared" si="2"/>
        <v>72826627</v>
      </c>
      <c r="M11" s="40">
        <f t="shared" si="3"/>
        <v>0.15301576482474905</v>
      </c>
      <c r="N11" s="108">
        <v>59367862</v>
      </c>
      <c r="O11" s="109">
        <v>21348584</v>
      </c>
      <c r="P11" s="110">
        <f t="shared" si="4"/>
        <v>80716446</v>
      </c>
      <c r="Q11" s="40">
        <f t="shared" si="5"/>
        <v>0.1695930352318192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125072902</v>
      </c>
      <c r="AA11" s="81">
        <f t="shared" si="11"/>
        <v>28470171</v>
      </c>
      <c r="AB11" s="81">
        <f t="shared" si="12"/>
        <v>153543073</v>
      </c>
      <c r="AC11" s="40">
        <f t="shared" si="13"/>
        <v>0.3226088000565682</v>
      </c>
      <c r="AD11" s="80">
        <v>58759116</v>
      </c>
      <c r="AE11" s="81">
        <v>1610877</v>
      </c>
      <c r="AF11" s="81">
        <f t="shared" si="14"/>
        <v>60369993</v>
      </c>
      <c r="AG11" s="40">
        <f t="shared" si="15"/>
        <v>0.3186044556158438</v>
      </c>
      <c r="AH11" s="40">
        <f t="shared" si="16"/>
        <v>0.33702924232573617</v>
      </c>
      <c r="AI11" s="12">
        <v>361704612</v>
      </c>
      <c r="AJ11" s="12">
        <v>357086783</v>
      </c>
      <c r="AK11" s="12">
        <v>115240701</v>
      </c>
      <c r="AL11" s="12"/>
    </row>
    <row r="12" spans="1:38" s="13" customFormat="1" ht="12.75">
      <c r="A12" s="29" t="s">
        <v>96</v>
      </c>
      <c r="B12" s="63" t="s">
        <v>452</v>
      </c>
      <c r="C12" s="39" t="s">
        <v>453</v>
      </c>
      <c r="D12" s="80">
        <v>242022388</v>
      </c>
      <c r="E12" s="81">
        <v>29330944</v>
      </c>
      <c r="F12" s="82">
        <f t="shared" si="0"/>
        <v>271353332</v>
      </c>
      <c r="G12" s="80">
        <v>242022388</v>
      </c>
      <c r="H12" s="81">
        <v>29330944</v>
      </c>
      <c r="I12" s="83">
        <f t="shared" si="1"/>
        <v>271353332</v>
      </c>
      <c r="J12" s="80">
        <v>37409539</v>
      </c>
      <c r="K12" s="81">
        <v>2172403</v>
      </c>
      <c r="L12" s="81">
        <f t="shared" si="2"/>
        <v>39581942</v>
      </c>
      <c r="M12" s="40">
        <f t="shared" si="3"/>
        <v>0.14586864184884968</v>
      </c>
      <c r="N12" s="108">
        <v>44457425</v>
      </c>
      <c r="O12" s="109">
        <v>7169903</v>
      </c>
      <c r="P12" s="110">
        <f t="shared" si="4"/>
        <v>51627328</v>
      </c>
      <c r="Q12" s="40">
        <f t="shared" si="5"/>
        <v>0.1902586845699761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81866964</v>
      </c>
      <c r="AA12" s="81">
        <f t="shared" si="11"/>
        <v>9342306</v>
      </c>
      <c r="AB12" s="81">
        <f t="shared" si="12"/>
        <v>91209270</v>
      </c>
      <c r="AC12" s="40">
        <f t="shared" si="13"/>
        <v>0.33612732641882576</v>
      </c>
      <c r="AD12" s="80">
        <v>41514975</v>
      </c>
      <c r="AE12" s="81">
        <v>4443994</v>
      </c>
      <c r="AF12" s="81">
        <f t="shared" si="14"/>
        <v>45958969</v>
      </c>
      <c r="AG12" s="40">
        <f t="shared" si="15"/>
        <v>0.3179266220641071</v>
      </c>
      <c r="AH12" s="40">
        <f t="shared" si="16"/>
        <v>0.12333520797648867</v>
      </c>
      <c r="AI12" s="12">
        <v>271259470</v>
      </c>
      <c r="AJ12" s="12">
        <v>265490415</v>
      </c>
      <c r="AK12" s="12">
        <v>86240607</v>
      </c>
      <c r="AL12" s="12"/>
    </row>
    <row r="13" spans="1:38" s="13" customFormat="1" ht="12.75">
      <c r="A13" s="29" t="s">
        <v>96</v>
      </c>
      <c r="B13" s="63" t="s">
        <v>454</v>
      </c>
      <c r="C13" s="39" t="s">
        <v>455</v>
      </c>
      <c r="D13" s="80">
        <v>606875986</v>
      </c>
      <c r="E13" s="81">
        <v>43308000</v>
      </c>
      <c r="F13" s="82">
        <f t="shared" si="0"/>
        <v>650183986</v>
      </c>
      <c r="G13" s="80">
        <v>606875986</v>
      </c>
      <c r="H13" s="81">
        <v>43308000</v>
      </c>
      <c r="I13" s="83">
        <f t="shared" si="1"/>
        <v>650183986</v>
      </c>
      <c r="J13" s="80">
        <v>62892815</v>
      </c>
      <c r="K13" s="81">
        <v>10185977</v>
      </c>
      <c r="L13" s="81">
        <f t="shared" si="2"/>
        <v>73078792</v>
      </c>
      <c r="M13" s="40">
        <f t="shared" si="3"/>
        <v>0.11239709616594587</v>
      </c>
      <c r="N13" s="108">
        <v>91759969</v>
      </c>
      <c r="O13" s="109">
        <v>13687753</v>
      </c>
      <c r="P13" s="110">
        <f t="shared" si="4"/>
        <v>105447722</v>
      </c>
      <c r="Q13" s="40">
        <f t="shared" si="5"/>
        <v>0.16218135830863112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154652784</v>
      </c>
      <c r="AA13" s="81">
        <f t="shared" si="11"/>
        <v>23873730</v>
      </c>
      <c r="AB13" s="81">
        <f t="shared" si="12"/>
        <v>178526514</v>
      </c>
      <c r="AC13" s="40">
        <f t="shared" si="13"/>
        <v>0.27457845447457696</v>
      </c>
      <c r="AD13" s="80">
        <v>86866685</v>
      </c>
      <c r="AE13" s="81">
        <v>7380473</v>
      </c>
      <c r="AF13" s="81">
        <f t="shared" si="14"/>
        <v>94247158</v>
      </c>
      <c r="AG13" s="40">
        <f t="shared" si="15"/>
        <v>0.5128294151668144</v>
      </c>
      <c r="AH13" s="40">
        <f t="shared" si="16"/>
        <v>0.11884245888878686</v>
      </c>
      <c r="AI13" s="12">
        <v>460212872</v>
      </c>
      <c r="AJ13" s="12">
        <v>460212872</v>
      </c>
      <c r="AK13" s="12">
        <v>236010698</v>
      </c>
      <c r="AL13" s="12"/>
    </row>
    <row r="14" spans="1:38" s="13" customFormat="1" ht="12.75">
      <c r="A14" s="29" t="s">
        <v>96</v>
      </c>
      <c r="B14" s="63" t="s">
        <v>456</v>
      </c>
      <c r="C14" s="39" t="s">
        <v>457</v>
      </c>
      <c r="D14" s="80">
        <v>207831986</v>
      </c>
      <c r="E14" s="81">
        <v>58332000</v>
      </c>
      <c r="F14" s="82">
        <f t="shared" si="0"/>
        <v>266163986</v>
      </c>
      <c r="G14" s="80">
        <v>207831986</v>
      </c>
      <c r="H14" s="81">
        <v>58332000</v>
      </c>
      <c r="I14" s="83">
        <f t="shared" si="1"/>
        <v>266163986</v>
      </c>
      <c r="J14" s="80">
        <v>28465157</v>
      </c>
      <c r="K14" s="81">
        <v>1854570</v>
      </c>
      <c r="L14" s="81">
        <f t="shared" si="2"/>
        <v>30319727</v>
      </c>
      <c r="M14" s="40">
        <f t="shared" si="3"/>
        <v>0.11391370957301489</v>
      </c>
      <c r="N14" s="108">
        <v>28965281</v>
      </c>
      <c r="O14" s="109">
        <v>5311504</v>
      </c>
      <c r="P14" s="110">
        <f t="shared" si="4"/>
        <v>34276785</v>
      </c>
      <c r="Q14" s="40">
        <f t="shared" si="5"/>
        <v>0.12878070213451043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57430438</v>
      </c>
      <c r="AA14" s="81">
        <f t="shared" si="11"/>
        <v>7166074</v>
      </c>
      <c r="AB14" s="81">
        <f t="shared" si="12"/>
        <v>64596512</v>
      </c>
      <c r="AC14" s="40">
        <f t="shared" si="13"/>
        <v>0.2426944117075253</v>
      </c>
      <c r="AD14" s="80">
        <v>58584637</v>
      </c>
      <c r="AE14" s="81">
        <v>3217118</v>
      </c>
      <c r="AF14" s="81">
        <f t="shared" si="14"/>
        <v>61801755</v>
      </c>
      <c r="AG14" s="40">
        <f t="shared" si="15"/>
        <v>0.49074419339653425</v>
      </c>
      <c r="AH14" s="40">
        <f t="shared" si="16"/>
        <v>-0.4453752162863336</v>
      </c>
      <c r="AI14" s="12">
        <v>198044004</v>
      </c>
      <c r="AJ14" s="12">
        <v>198044004</v>
      </c>
      <c r="AK14" s="12">
        <v>97188945</v>
      </c>
      <c r="AL14" s="12"/>
    </row>
    <row r="15" spans="1:38" s="13" customFormat="1" ht="12.75">
      <c r="A15" s="29" t="s">
        <v>96</v>
      </c>
      <c r="B15" s="63" t="s">
        <v>66</v>
      </c>
      <c r="C15" s="39" t="s">
        <v>67</v>
      </c>
      <c r="D15" s="80">
        <v>1607692999</v>
      </c>
      <c r="E15" s="81">
        <v>254288095</v>
      </c>
      <c r="F15" s="82">
        <f t="shared" si="0"/>
        <v>1861981094</v>
      </c>
      <c r="G15" s="80">
        <v>1607692999</v>
      </c>
      <c r="H15" s="81">
        <v>254288095</v>
      </c>
      <c r="I15" s="83">
        <f t="shared" si="1"/>
        <v>1861981094</v>
      </c>
      <c r="J15" s="80">
        <v>275153362</v>
      </c>
      <c r="K15" s="81">
        <v>39705844</v>
      </c>
      <c r="L15" s="81">
        <f t="shared" si="2"/>
        <v>314859206</v>
      </c>
      <c r="M15" s="40">
        <f t="shared" si="3"/>
        <v>0.16909903490137157</v>
      </c>
      <c r="N15" s="108">
        <v>278087730</v>
      </c>
      <c r="O15" s="109">
        <v>69314829</v>
      </c>
      <c r="P15" s="110">
        <f t="shared" si="4"/>
        <v>347402559</v>
      </c>
      <c r="Q15" s="40">
        <f t="shared" si="5"/>
        <v>0.18657684555415793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553241092</v>
      </c>
      <c r="AA15" s="81">
        <f t="shared" si="11"/>
        <v>109020673</v>
      </c>
      <c r="AB15" s="81">
        <f t="shared" si="12"/>
        <v>662261765</v>
      </c>
      <c r="AC15" s="40">
        <f t="shared" si="13"/>
        <v>0.3556758804555295</v>
      </c>
      <c r="AD15" s="80">
        <v>245912951</v>
      </c>
      <c r="AE15" s="81">
        <v>17961138</v>
      </c>
      <c r="AF15" s="81">
        <f t="shared" si="14"/>
        <v>263874089</v>
      </c>
      <c r="AG15" s="40">
        <f t="shared" si="15"/>
        <v>0.3092367368217466</v>
      </c>
      <c r="AH15" s="40">
        <f t="shared" si="16"/>
        <v>0.31654669208540587</v>
      </c>
      <c r="AI15" s="12">
        <v>1702239525</v>
      </c>
      <c r="AJ15" s="12">
        <v>1693033178</v>
      </c>
      <c r="AK15" s="12">
        <v>526394996</v>
      </c>
      <c r="AL15" s="12"/>
    </row>
    <row r="16" spans="1:38" s="13" customFormat="1" ht="12.75">
      <c r="A16" s="29" t="s">
        <v>115</v>
      </c>
      <c r="B16" s="63" t="s">
        <v>458</v>
      </c>
      <c r="C16" s="39" t="s">
        <v>459</v>
      </c>
      <c r="D16" s="80">
        <v>430543577</v>
      </c>
      <c r="E16" s="81">
        <v>40500300</v>
      </c>
      <c r="F16" s="82">
        <f t="shared" si="0"/>
        <v>471043877</v>
      </c>
      <c r="G16" s="80">
        <v>430543577</v>
      </c>
      <c r="H16" s="81">
        <v>40500300</v>
      </c>
      <c r="I16" s="83">
        <f t="shared" si="1"/>
        <v>471043877</v>
      </c>
      <c r="J16" s="80">
        <v>56295038</v>
      </c>
      <c r="K16" s="81">
        <v>2326013</v>
      </c>
      <c r="L16" s="81">
        <f t="shared" si="2"/>
        <v>58621051</v>
      </c>
      <c r="M16" s="40">
        <f t="shared" si="3"/>
        <v>0.12444923681706195</v>
      </c>
      <c r="N16" s="108">
        <v>74019271</v>
      </c>
      <c r="O16" s="109">
        <v>13698117</v>
      </c>
      <c r="P16" s="110">
        <f t="shared" si="4"/>
        <v>87717388</v>
      </c>
      <c r="Q16" s="40">
        <f t="shared" si="5"/>
        <v>0.18621914493116318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130314309</v>
      </c>
      <c r="AA16" s="81">
        <f t="shared" si="11"/>
        <v>16024130</v>
      </c>
      <c r="AB16" s="81">
        <f t="shared" si="12"/>
        <v>146338439</v>
      </c>
      <c r="AC16" s="40">
        <f t="shared" si="13"/>
        <v>0.31066838174822514</v>
      </c>
      <c r="AD16" s="80">
        <v>49875115</v>
      </c>
      <c r="AE16" s="81">
        <v>4383186</v>
      </c>
      <c r="AF16" s="81">
        <f t="shared" si="14"/>
        <v>54258301</v>
      </c>
      <c r="AG16" s="40">
        <f t="shared" si="15"/>
        <v>0.23191804073324546</v>
      </c>
      <c r="AH16" s="40">
        <f t="shared" si="16"/>
        <v>0.6166630060900729</v>
      </c>
      <c r="AI16" s="12">
        <v>403834750</v>
      </c>
      <c r="AJ16" s="12">
        <v>356112735</v>
      </c>
      <c r="AK16" s="12">
        <v>93656564</v>
      </c>
      <c r="AL16" s="12"/>
    </row>
    <row r="17" spans="1:38" s="59" customFormat="1" ht="12.75">
      <c r="A17" s="64"/>
      <c r="B17" s="65" t="s">
        <v>460</v>
      </c>
      <c r="C17" s="32"/>
      <c r="D17" s="84">
        <f>SUM(D9:D16)</f>
        <v>4292095366</v>
      </c>
      <c r="E17" s="85">
        <f>SUM(E9:E16)</f>
        <v>731674289</v>
      </c>
      <c r="F17" s="93">
        <f t="shared" si="0"/>
        <v>5023769655</v>
      </c>
      <c r="G17" s="84">
        <f>SUM(G9:G16)</f>
        <v>4292095366</v>
      </c>
      <c r="H17" s="85">
        <f>SUM(H9:H16)</f>
        <v>731674289</v>
      </c>
      <c r="I17" s="86">
        <f t="shared" si="1"/>
        <v>5023769655</v>
      </c>
      <c r="J17" s="84">
        <f>SUM(J9:J16)</f>
        <v>668905816</v>
      </c>
      <c r="K17" s="85">
        <f>SUM(K9:K16)</f>
        <v>88570648</v>
      </c>
      <c r="L17" s="85">
        <f t="shared" si="2"/>
        <v>757476464</v>
      </c>
      <c r="M17" s="44">
        <f t="shared" si="3"/>
        <v>0.15077850220423772</v>
      </c>
      <c r="N17" s="114">
        <f>SUM(N9:N16)</f>
        <v>754977243</v>
      </c>
      <c r="O17" s="115">
        <f>SUM(O9:O16)</f>
        <v>167772285</v>
      </c>
      <c r="P17" s="116">
        <f t="shared" si="4"/>
        <v>922749528</v>
      </c>
      <c r="Q17" s="44">
        <f t="shared" si="5"/>
        <v>0.1836767191508505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1423883059</v>
      </c>
      <c r="AA17" s="85">
        <f t="shared" si="11"/>
        <v>256342933</v>
      </c>
      <c r="AB17" s="85">
        <f t="shared" si="12"/>
        <v>1680225992</v>
      </c>
      <c r="AC17" s="44">
        <f t="shared" si="13"/>
        <v>0.3344552213550882</v>
      </c>
      <c r="AD17" s="84">
        <f>SUM(AD9:AD16)</f>
        <v>695435857</v>
      </c>
      <c r="AE17" s="85">
        <f>SUM(AE9:AE16)</f>
        <v>84437276</v>
      </c>
      <c r="AF17" s="85">
        <f t="shared" si="14"/>
        <v>779873133</v>
      </c>
      <c r="AG17" s="44">
        <f t="shared" si="15"/>
        <v>0.34917107008696635</v>
      </c>
      <c r="AH17" s="44">
        <f t="shared" si="16"/>
        <v>0.18320466362315369</v>
      </c>
      <c r="AI17" s="66">
        <f>SUM(AI9:AI16)</f>
        <v>4286448461</v>
      </c>
      <c r="AJ17" s="66">
        <f>SUM(AJ9:AJ16)</f>
        <v>4075531788</v>
      </c>
      <c r="AK17" s="66">
        <f>SUM(AK9:AK16)</f>
        <v>1496703796</v>
      </c>
      <c r="AL17" s="66"/>
    </row>
    <row r="18" spans="1:38" s="13" customFormat="1" ht="12.75">
      <c r="A18" s="29" t="s">
        <v>96</v>
      </c>
      <c r="B18" s="63" t="s">
        <v>461</v>
      </c>
      <c r="C18" s="39" t="s">
        <v>462</v>
      </c>
      <c r="D18" s="80">
        <v>292000882</v>
      </c>
      <c r="E18" s="81">
        <v>102658000</v>
      </c>
      <c r="F18" s="82">
        <f t="shared" si="0"/>
        <v>394658882</v>
      </c>
      <c r="G18" s="80">
        <v>292000882</v>
      </c>
      <c r="H18" s="81">
        <v>102658000</v>
      </c>
      <c r="I18" s="83">
        <f t="shared" si="1"/>
        <v>394658882</v>
      </c>
      <c r="J18" s="80">
        <v>76427103</v>
      </c>
      <c r="K18" s="81">
        <v>622920</v>
      </c>
      <c r="L18" s="81">
        <f t="shared" si="2"/>
        <v>77050023</v>
      </c>
      <c r="M18" s="40">
        <f t="shared" si="3"/>
        <v>0.1952319497018187</v>
      </c>
      <c r="N18" s="108">
        <v>81949957</v>
      </c>
      <c r="O18" s="109">
        <v>3326086</v>
      </c>
      <c r="P18" s="110">
        <f t="shared" si="4"/>
        <v>85276043</v>
      </c>
      <c r="Q18" s="40">
        <f t="shared" si="5"/>
        <v>0.2160753169112763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158377060</v>
      </c>
      <c r="AA18" s="81">
        <f t="shared" si="11"/>
        <v>3949006</v>
      </c>
      <c r="AB18" s="81">
        <f t="shared" si="12"/>
        <v>162326066</v>
      </c>
      <c r="AC18" s="40">
        <f t="shared" si="13"/>
        <v>0.411307266613095</v>
      </c>
      <c r="AD18" s="80">
        <v>54641248</v>
      </c>
      <c r="AE18" s="81">
        <v>9462407</v>
      </c>
      <c r="AF18" s="81">
        <f t="shared" si="14"/>
        <v>64103655</v>
      </c>
      <c r="AG18" s="40">
        <f t="shared" si="15"/>
        <v>0.43625372599847007</v>
      </c>
      <c r="AH18" s="40">
        <f t="shared" si="16"/>
        <v>0.33028363203315014</v>
      </c>
      <c r="AI18" s="12">
        <v>260073577</v>
      </c>
      <c r="AJ18" s="12">
        <v>260073577</v>
      </c>
      <c r="AK18" s="12">
        <v>113458067</v>
      </c>
      <c r="AL18" s="12"/>
    </row>
    <row r="19" spans="1:38" s="13" customFormat="1" ht="12.75">
      <c r="A19" s="29" t="s">
        <v>96</v>
      </c>
      <c r="B19" s="63" t="s">
        <v>60</v>
      </c>
      <c r="C19" s="39" t="s">
        <v>61</v>
      </c>
      <c r="D19" s="80">
        <v>1722768747</v>
      </c>
      <c r="E19" s="81">
        <v>164632610</v>
      </c>
      <c r="F19" s="82">
        <f t="shared" si="0"/>
        <v>1887401357</v>
      </c>
      <c r="G19" s="80">
        <v>1768210446</v>
      </c>
      <c r="H19" s="81">
        <v>164632610</v>
      </c>
      <c r="I19" s="83">
        <f t="shared" si="1"/>
        <v>1932843056</v>
      </c>
      <c r="J19" s="80">
        <v>344099045</v>
      </c>
      <c r="K19" s="81">
        <v>574959</v>
      </c>
      <c r="L19" s="81">
        <f t="shared" si="2"/>
        <v>344674004</v>
      </c>
      <c r="M19" s="40">
        <f t="shared" si="3"/>
        <v>0.18261828769046498</v>
      </c>
      <c r="N19" s="108">
        <v>300041696</v>
      </c>
      <c r="O19" s="109">
        <v>7241356</v>
      </c>
      <c r="P19" s="110">
        <f t="shared" si="4"/>
        <v>307283052</v>
      </c>
      <c r="Q19" s="40">
        <f t="shared" si="5"/>
        <v>0.1628074764598148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644140741</v>
      </c>
      <c r="AA19" s="81">
        <f t="shared" si="11"/>
        <v>7816315</v>
      </c>
      <c r="AB19" s="81">
        <f t="shared" si="12"/>
        <v>651957056</v>
      </c>
      <c r="AC19" s="40">
        <f t="shared" si="13"/>
        <v>0.34542576415027976</v>
      </c>
      <c r="AD19" s="80">
        <v>320966544</v>
      </c>
      <c r="AE19" s="81">
        <v>1979336</v>
      </c>
      <c r="AF19" s="81">
        <f t="shared" si="14"/>
        <v>322945880</v>
      </c>
      <c r="AG19" s="40">
        <f t="shared" si="15"/>
        <v>0.3228838543008089</v>
      </c>
      <c r="AH19" s="40">
        <f t="shared" si="16"/>
        <v>-0.04849985390741007</v>
      </c>
      <c r="AI19" s="12">
        <v>1741846486</v>
      </c>
      <c r="AJ19" s="12">
        <v>1741846486</v>
      </c>
      <c r="AK19" s="12">
        <v>562414107</v>
      </c>
      <c r="AL19" s="12"/>
    </row>
    <row r="20" spans="1:38" s="13" customFormat="1" ht="12.75">
      <c r="A20" s="29" t="s">
        <v>96</v>
      </c>
      <c r="B20" s="63" t="s">
        <v>88</v>
      </c>
      <c r="C20" s="39" t="s">
        <v>89</v>
      </c>
      <c r="D20" s="80">
        <v>1210472539</v>
      </c>
      <c r="E20" s="81">
        <v>269475860</v>
      </c>
      <c r="F20" s="82">
        <f t="shared" si="0"/>
        <v>1479948399</v>
      </c>
      <c r="G20" s="80">
        <v>1236172539</v>
      </c>
      <c r="H20" s="81">
        <v>339062709</v>
      </c>
      <c r="I20" s="83">
        <f t="shared" si="1"/>
        <v>1575235248</v>
      </c>
      <c r="J20" s="80">
        <v>276683433</v>
      </c>
      <c r="K20" s="81">
        <v>16134039</v>
      </c>
      <c r="L20" s="81">
        <f t="shared" si="2"/>
        <v>292817472</v>
      </c>
      <c r="M20" s="40">
        <f t="shared" si="3"/>
        <v>0.19785654161851626</v>
      </c>
      <c r="N20" s="108">
        <v>262200210</v>
      </c>
      <c r="O20" s="109">
        <v>50517232</v>
      </c>
      <c r="P20" s="110">
        <f t="shared" si="4"/>
        <v>312717442</v>
      </c>
      <c r="Q20" s="40">
        <f t="shared" si="5"/>
        <v>0.2113029361100042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538883643</v>
      </c>
      <c r="AA20" s="81">
        <f t="shared" si="11"/>
        <v>66651271</v>
      </c>
      <c r="AB20" s="81">
        <f t="shared" si="12"/>
        <v>605534914</v>
      </c>
      <c r="AC20" s="40">
        <f t="shared" si="13"/>
        <v>0.40915947772852046</v>
      </c>
      <c r="AD20" s="80">
        <v>247897035</v>
      </c>
      <c r="AE20" s="81">
        <v>59385804</v>
      </c>
      <c r="AF20" s="81">
        <f t="shared" si="14"/>
        <v>307282839</v>
      </c>
      <c r="AG20" s="40">
        <f t="shared" si="15"/>
        <v>0.4661222790902222</v>
      </c>
      <c r="AH20" s="40">
        <f t="shared" si="16"/>
        <v>0.01768599580011032</v>
      </c>
      <c r="AI20" s="12">
        <v>1234229366</v>
      </c>
      <c r="AJ20" s="12">
        <v>1346515193</v>
      </c>
      <c r="AK20" s="12">
        <v>575301805</v>
      </c>
      <c r="AL20" s="12"/>
    </row>
    <row r="21" spans="1:38" s="13" customFormat="1" ht="12.75">
      <c r="A21" s="29" t="s">
        <v>96</v>
      </c>
      <c r="B21" s="63" t="s">
        <v>463</v>
      </c>
      <c r="C21" s="39" t="s">
        <v>464</v>
      </c>
      <c r="D21" s="80">
        <v>232099789</v>
      </c>
      <c r="E21" s="81">
        <v>17229383</v>
      </c>
      <c r="F21" s="83">
        <f t="shared" si="0"/>
        <v>249329172</v>
      </c>
      <c r="G21" s="80">
        <v>232099789</v>
      </c>
      <c r="H21" s="81">
        <v>17229383</v>
      </c>
      <c r="I21" s="83">
        <f t="shared" si="1"/>
        <v>249329172</v>
      </c>
      <c r="J21" s="80">
        <v>34277544</v>
      </c>
      <c r="K21" s="81">
        <v>264455</v>
      </c>
      <c r="L21" s="81">
        <f t="shared" si="2"/>
        <v>34541999</v>
      </c>
      <c r="M21" s="40">
        <f t="shared" si="3"/>
        <v>0.13853974135044253</v>
      </c>
      <c r="N21" s="108">
        <v>32504737</v>
      </c>
      <c r="O21" s="109">
        <v>1256676</v>
      </c>
      <c r="P21" s="110">
        <f t="shared" si="4"/>
        <v>33761413</v>
      </c>
      <c r="Q21" s="40">
        <f t="shared" si="5"/>
        <v>0.1354089965854457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66782281</v>
      </c>
      <c r="AA21" s="81">
        <f t="shared" si="11"/>
        <v>1521131</v>
      </c>
      <c r="AB21" s="81">
        <f t="shared" si="12"/>
        <v>68303412</v>
      </c>
      <c r="AC21" s="40">
        <f t="shared" si="13"/>
        <v>0.2739487379358882</v>
      </c>
      <c r="AD21" s="80">
        <v>34290648</v>
      </c>
      <c r="AE21" s="81">
        <v>2763308</v>
      </c>
      <c r="AF21" s="81">
        <f t="shared" si="14"/>
        <v>37053956</v>
      </c>
      <c r="AG21" s="40">
        <f t="shared" si="15"/>
        <v>0.36196104482347685</v>
      </c>
      <c r="AH21" s="40">
        <f t="shared" si="16"/>
        <v>-0.08885806956752473</v>
      </c>
      <c r="AI21" s="12">
        <v>185962705</v>
      </c>
      <c r="AJ21" s="12">
        <v>235789055</v>
      </c>
      <c r="AK21" s="12">
        <v>67311255</v>
      </c>
      <c r="AL21" s="12"/>
    </row>
    <row r="22" spans="1:38" s="13" customFormat="1" ht="12.75">
      <c r="A22" s="29" t="s">
        <v>96</v>
      </c>
      <c r="B22" s="63" t="s">
        <v>465</v>
      </c>
      <c r="C22" s="39" t="s">
        <v>466</v>
      </c>
      <c r="D22" s="80">
        <v>334691343</v>
      </c>
      <c r="E22" s="81">
        <v>116207000</v>
      </c>
      <c r="F22" s="82">
        <f t="shared" si="0"/>
        <v>450898343</v>
      </c>
      <c r="G22" s="80">
        <v>334691343</v>
      </c>
      <c r="H22" s="81">
        <v>116207000</v>
      </c>
      <c r="I22" s="83">
        <f t="shared" si="1"/>
        <v>450898343</v>
      </c>
      <c r="J22" s="80">
        <v>53615568</v>
      </c>
      <c r="K22" s="81">
        <v>22949241</v>
      </c>
      <c r="L22" s="81">
        <f t="shared" si="2"/>
        <v>76564809</v>
      </c>
      <c r="M22" s="40">
        <f t="shared" si="3"/>
        <v>0.16980503518949502</v>
      </c>
      <c r="N22" s="108">
        <v>169173369</v>
      </c>
      <c r="O22" s="109">
        <v>11583522</v>
      </c>
      <c r="P22" s="110">
        <f t="shared" si="4"/>
        <v>180756891</v>
      </c>
      <c r="Q22" s="40">
        <f t="shared" si="5"/>
        <v>0.4008816927499776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222788937</v>
      </c>
      <c r="AA22" s="81">
        <f t="shared" si="11"/>
        <v>34532763</v>
      </c>
      <c r="AB22" s="81">
        <f t="shared" si="12"/>
        <v>257321700</v>
      </c>
      <c r="AC22" s="40">
        <f t="shared" si="13"/>
        <v>0.5706867279394726</v>
      </c>
      <c r="AD22" s="80">
        <v>64890807</v>
      </c>
      <c r="AE22" s="81">
        <v>27609358</v>
      </c>
      <c r="AF22" s="81">
        <f t="shared" si="14"/>
        <v>92500165</v>
      </c>
      <c r="AG22" s="40">
        <f t="shared" si="15"/>
        <v>0.3843141829743913</v>
      </c>
      <c r="AH22" s="40">
        <f t="shared" si="16"/>
        <v>0.9541250656147477</v>
      </c>
      <c r="AI22" s="12">
        <v>450374500</v>
      </c>
      <c r="AJ22" s="12">
        <v>478698534</v>
      </c>
      <c r="AK22" s="12">
        <v>173085308</v>
      </c>
      <c r="AL22" s="12"/>
    </row>
    <row r="23" spans="1:38" s="13" customFormat="1" ht="12.75">
      <c r="A23" s="29" t="s">
        <v>96</v>
      </c>
      <c r="B23" s="63" t="s">
        <v>467</v>
      </c>
      <c r="C23" s="39" t="s">
        <v>468</v>
      </c>
      <c r="D23" s="80">
        <v>332583000</v>
      </c>
      <c r="E23" s="81">
        <v>129880549</v>
      </c>
      <c r="F23" s="82">
        <f t="shared" si="0"/>
        <v>462463549</v>
      </c>
      <c r="G23" s="80">
        <v>332583000</v>
      </c>
      <c r="H23" s="81">
        <v>129880549</v>
      </c>
      <c r="I23" s="83">
        <f t="shared" si="1"/>
        <v>462463549</v>
      </c>
      <c r="J23" s="80">
        <v>68830448</v>
      </c>
      <c r="K23" s="81">
        <v>1736776</v>
      </c>
      <c r="L23" s="81">
        <f t="shared" si="2"/>
        <v>70567224</v>
      </c>
      <c r="M23" s="40">
        <f t="shared" si="3"/>
        <v>0.1525898076780101</v>
      </c>
      <c r="N23" s="108">
        <v>76836779</v>
      </c>
      <c r="O23" s="109">
        <v>40689428</v>
      </c>
      <c r="P23" s="110">
        <f t="shared" si="4"/>
        <v>117526207</v>
      </c>
      <c r="Q23" s="40">
        <f t="shared" si="5"/>
        <v>0.2541307466375042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145667227</v>
      </c>
      <c r="AA23" s="81">
        <f t="shared" si="11"/>
        <v>42426204</v>
      </c>
      <c r="AB23" s="81">
        <f t="shared" si="12"/>
        <v>188093431</v>
      </c>
      <c r="AC23" s="40">
        <f t="shared" si="13"/>
        <v>0.4067205543155143</v>
      </c>
      <c r="AD23" s="80">
        <v>68276786</v>
      </c>
      <c r="AE23" s="81">
        <v>18288356</v>
      </c>
      <c r="AF23" s="81">
        <f t="shared" si="14"/>
        <v>86565142</v>
      </c>
      <c r="AG23" s="40">
        <f t="shared" si="15"/>
        <v>0.36186243993434963</v>
      </c>
      <c r="AH23" s="40">
        <f t="shared" si="16"/>
        <v>0.3576620367583987</v>
      </c>
      <c r="AI23" s="12">
        <v>396796045</v>
      </c>
      <c r="AJ23" s="12">
        <v>447681751</v>
      </c>
      <c r="AK23" s="12">
        <v>143585585</v>
      </c>
      <c r="AL23" s="12"/>
    </row>
    <row r="24" spans="1:38" s="13" customFormat="1" ht="12.75">
      <c r="A24" s="29" t="s">
        <v>115</v>
      </c>
      <c r="B24" s="63" t="s">
        <v>469</v>
      </c>
      <c r="C24" s="39" t="s">
        <v>470</v>
      </c>
      <c r="D24" s="80">
        <v>733470531</v>
      </c>
      <c r="E24" s="81">
        <v>56338215</v>
      </c>
      <c r="F24" s="82">
        <f t="shared" si="0"/>
        <v>789808746</v>
      </c>
      <c r="G24" s="80">
        <v>733470531</v>
      </c>
      <c r="H24" s="81">
        <v>56338215</v>
      </c>
      <c r="I24" s="83">
        <f t="shared" si="1"/>
        <v>789808746</v>
      </c>
      <c r="J24" s="80">
        <v>80132769</v>
      </c>
      <c r="K24" s="81">
        <v>100067</v>
      </c>
      <c r="L24" s="81">
        <f t="shared" si="2"/>
        <v>80232836</v>
      </c>
      <c r="M24" s="40">
        <f t="shared" si="3"/>
        <v>0.10158514501939941</v>
      </c>
      <c r="N24" s="108">
        <v>105877878</v>
      </c>
      <c r="O24" s="109">
        <v>2405115</v>
      </c>
      <c r="P24" s="110">
        <f t="shared" si="4"/>
        <v>108282993</v>
      </c>
      <c r="Q24" s="40">
        <f t="shared" si="5"/>
        <v>0.13710027085468612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186010647</v>
      </c>
      <c r="AA24" s="81">
        <f t="shared" si="11"/>
        <v>2505182</v>
      </c>
      <c r="AB24" s="81">
        <f t="shared" si="12"/>
        <v>188515829</v>
      </c>
      <c r="AC24" s="40">
        <f t="shared" si="13"/>
        <v>0.23868541587408554</v>
      </c>
      <c r="AD24" s="80">
        <v>75855118</v>
      </c>
      <c r="AE24" s="81">
        <v>4345224</v>
      </c>
      <c r="AF24" s="81">
        <f t="shared" si="14"/>
        <v>80200342</v>
      </c>
      <c r="AG24" s="40">
        <f t="shared" si="15"/>
        <v>0.21050093816528193</v>
      </c>
      <c r="AH24" s="40">
        <f t="shared" si="16"/>
        <v>0.3501562499571387</v>
      </c>
      <c r="AI24" s="12">
        <v>679411200</v>
      </c>
      <c r="AJ24" s="12">
        <v>595541421</v>
      </c>
      <c r="AK24" s="12">
        <v>143016695</v>
      </c>
      <c r="AL24" s="12"/>
    </row>
    <row r="25" spans="1:38" s="59" customFormat="1" ht="12.75">
      <c r="A25" s="64"/>
      <c r="B25" s="65" t="s">
        <v>471</v>
      </c>
      <c r="C25" s="32"/>
      <c r="D25" s="84">
        <f>SUM(D18:D24)</f>
        <v>4858086831</v>
      </c>
      <c r="E25" s="85">
        <f>SUM(E18:E24)</f>
        <v>856421617</v>
      </c>
      <c r="F25" s="93">
        <f t="shared" si="0"/>
        <v>5714508448</v>
      </c>
      <c r="G25" s="84">
        <f>SUM(G18:G24)</f>
        <v>4929228530</v>
      </c>
      <c r="H25" s="85">
        <f>SUM(H18:H24)</f>
        <v>926008466</v>
      </c>
      <c r="I25" s="86">
        <f t="shared" si="1"/>
        <v>5855236996</v>
      </c>
      <c r="J25" s="84">
        <f>SUM(J18:J24)</f>
        <v>934065910</v>
      </c>
      <c r="K25" s="85">
        <f>SUM(K18:K24)</f>
        <v>42382457</v>
      </c>
      <c r="L25" s="85">
        <f t="shared" si="2"/>
        <v>976448367</v>
      </c>
      <c r="M25" s="44">
        <f t="shared" si="3"/>
        <v>0.17087180391547827</v>
      </c>
      <c r="N25" s="114">
        <f>SUM(N18:N24)</f>
        <v>1028584626</v>
      </c>
      <c r="O25" s="115">
        <f>SUM(O18:O24)</f>
        <v>117019415</v>
      </c>
      <c r="P25" s="116">
        <f t="shared" si="4"/>
        <v>1145604041</v>
      </c>
      <c r="Q25" s="44">
        <f t="shared" si="5"/>
        <v>0.20047289306238505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4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1962650536</v>
      </c>
      <c r="AA25" s="85">
        <f t="shared" si="11"/>
        <v>159401872</v>
      </c>
      <c r="AB25" s="85">
        <f t="shared" si="12"/>
        <v>2122052408</v>
      </c>
      <c r="AC25" s="44">
        <f t="shared" si="13"/>
        <v>0.3713446969778633</v>
      </c>
      <c r="AD25" s="84">
        <f>SUM(AD18:AD24)</f>
        <v>866818186</v>
      </c>
      <c r="AE25" s="85">
        <f>SUM(AE18:AE24)</f>
        <v>123833793</v>
      </c>
      <c r="AF25" s="85">
        <f t="shared" si="14"/>
        <v>990651979</v>
      </c>
      <c r="AG25" s="44">
        <f t="shared" si="15"/>
        <v>0.3593216443526148</v>
      </c>
      <c r="AH25" s="44">
        <f t="shared" si="16"/>
        <v>0.15641422546433947</v>
      </c>
      <c r="AI25" s="66">
        <f>SUM(AI18:AI24)</f>
        <v>4948693879</v>
      </c>
      <c r="AJ25" s="66">
        <f>SUM(AJ18:AJ24)</f>
        <v>5106146017</v>
      </c>
      <c r="AK25" s="66">
        <f>SUM(AK18:AK24)</f>
        <v>1778172822</v>
      </c>
      <c r="AL25" s="66"/>
    </row>
    <row r="26" spans="1:38" s="13" customFormat="1" ht="12.75">
      <c r="A26" s="29" t="s">
        <v>96</v>
      </c>
      <c r="B26" s="63" t="s">
        <v>472</v>
      </c>
      <c r="C26" s="39" t="s">
        <v>473</v>
      </c>
      <c r="D26" s="80">
        <v>308732816</v>
      </c>
      <c r="E26" s="81">
        <v>57437550</v>
      </c>
      <c r="F26" s="82">
        <f t="shared" si="0"/>
        <v>366170366</v>
      </c>
      <c r="G26" s="80">
        <v>308732816</v>
      </c>
      <c r="H26" s="81">
        <v>57437550</v>
      </c>
      <c r="I26" s="83">
        <f t="shared" si="1"/>
        <v>366170366</v>
      </c>
      <c r="J26" s="80">
        <v>93441597</v>
      </c>
      <c r="K26" s="81">
        <v>0</v>
      </c>
      <c r="L26" s="81">
        <f t="shared" si="2"/>
        <v>93441597</v>
      </c>
      <c r="M26" s="40">
        <f t="shared" si="3"/>
        <v>0.25518612557521925</v>
      </c>
      <c r="N26" s="108">
        <v>90746225</v>
      </c>
      <c r="O26" s="109">
        <v>5119365</v>
      </c>
      <c r="P26" s="110">
        <f t="shared" si="4"/>
        <v>95865590</v>
      </c>
      <c r="Q26" s="40">
        <f t="shared" si="5"/>
        <v>0.261805975855512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184187822</v>
      </c>
      <c r="AA26" s="81">
        <f t="shared" si="11"/>
        <v>5119365</v>
      </c>
      <c r="AB26" s="81">
        <f t="shared" si="12"/>
        <v>189307187</v>
      </c>
      <c r="AC26" s="40">
        <f t="shared" si="13"/>
        <v>0.5169921014307313</v>
      </c>
      <c r="AD26" s="80">
        <v>78329731</v>
      </c>
      <c r="AE26" s="81">
        <v>1072480</v>
      </c>
      <c r="AF26" s="81">
        <f t="shared" si="14"/>
        <v>79402211</v>
      </c>
      <c r="AG26" s="40">
        <f t="shared" si="15"/>
        <v>0.42612869838903805</v>
      </c>
      <c r="AH26" s="40">
        <f t="shared" si="16"/>
        <v>0.20734156886386956</v>
      </c>
      <c r="AI26" s="12">
        <v>433959045</v>
      </c>
      <c r="AJ26" s="12">
        <v>472978000</v>
      </c>
      <c r="AK26" s="12">
        <v>184922403</v>
      </c>
      <c r="AL26" s="12"/>
    </row>
    <row r="27" spans="1:38" s="13" customFormat="1" ht="12.75">
      <c r="A27" s="29" t="s">
        <v>96</v>
      </c>
      <c r="B27" s="63" t="s">
        <v>72</v>
      </c>
      <c r="C27" s="39" t="s">
        <v>73</v>
      </c>
      <c r="D27" s="80">
        <v>1849619571</v>
      </c>
      <c r="E27" s="81">
        <v>575919271</v>
      </c>
      <c r="F27" s="82">
        <f t="shared" si="0"/>
        <v>2425538842</v>
      </c>
      <c r="G27" s="80">
        <v>1849619571</v>
      </c>
      <c r="H27" s="81">
        <v>575919271</v>
      </c>
      <c r="I27" s="83">
        <f t="shared" si="1"/>
        <v>2425538842</v>
      </c>
      <c r="J27" s="80">
        <v>357744391</v>
      </c>
      <c r="K27" s="81">
        <v>28081360</v>
      </c>
      <c r="L27" s="81">
        <f t="shared" si="2"/>
        <v>385825751</v>
      </c>
      <c r="M27" s="40">
        <f t="shared" si="3"/>
        <v>0.15906805709277527</v>
      </c>
      <c r="N27" s="108">
        <v>436196115</v>
      </c>
      <c r="O27" s="109">
        <v>81012359</v>
      </c>
      <c r="P27" s="110">
        <f t="shared" si="4"/>
        <v>517208474</v>
      </c>
      <c r="Q27" s="40">
        <f t="shared" si="5"/>
        <v>0.21323446363511173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793940506</v>
      </c>
      <c r="AA27" s="81">
        <f t="shared" si="11"/>
        <v>109093719</v>
      </c>
      <c r="AB27" s="81">
        <f t="shared" si="12"/>
        <v>903034225</v>
      </c>
      <c r="AC27" s="40">
        <f t="shared" si="13"/>
        <v>0.372302520727887</v>
      </c>
      <c r="AD27" s="80">
        <v>460482550</v>
      </c>
      <c r="AE27" s="81">
        <v>77237026</v>
      </c>
      <c r="AF27" s="81">
        <f t="shared" si="14"/>
        <v>537719576</v>
      </c>
      <c r="AG27" s="40">
        <f t="shared" si="15"/>
        <v>0.38479997405585575</v>
      </c>
      <c r="AH27" s="40">
        <f t="shared" si="16"/>
        <v>-0.03814460718089985</v>
      </c>
      <c r="AI27" s="12">
        <v>2244822550</v>
      </c>
      <c r="AJ27" s="12">
        <v>2257251939</v>
      </c>
      <c r="AK27" s="12">
        <v>863807659</v>
      </c>
      <c r="AL27" s="12"/>
    </row>
    <row r="28" spans="1:38" s="13" customFormat="1" ht="12.75">
      <c r="A28" s="29" t="s">
        <v>96</v>
      </c>
      <c r="B28" s="63" t="s">
        <v>474</v>
      </c>
      <c r="C28" s="39" t="s">
        <v>475</v>
      </c>
      <c r="D28" s="80">
        <v>256185499</v>
      </c>
      <c r="E28" s="81">
        <v>70537140</v>
      </c>
      <c r="F28" s="82">
        <f t="shared" si="0"/>
        <v>326722639</v>
      </c>
      <c r="G28" s="80">
        <v>256185499</v>
      </c>
      <c r="H28" s="81">
        <v>70537140</v>
      </c>
      <c r="I28" s="83">
        <f t="shared" si="1"/>
        <v>326722639</v>
      </c>
      <c r="J28" s="80">
        <v>44769273</v>
      </c>
      <c r="K28" s="81">
        <v>7280066</v>
      </c>
      <c r="L28" s="81">
        <f t="shared" si="2"/>
        <v>52049339</v>
      </c>
      <c r="M28" s="40">
        <f t="shared" si="3"/>
        <v>0.1593074148743026</v>
      </c>
      <c r="N28" s="108">
        <v>63598426</v>
      </c>
      <c r="O28" s="109">
        <v>12169201</v>
      </c>
      <c r="P28" s="110">
        <f t="shared" si="4"/>
        <v>75767627</v>
      </c>
      <c r="Q28" s="40">
        <f t="shared" si="5"/>
        <v>0.2319019803216024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108367699</v>
      </c>
      <c r="AA28" s="81">
        <f t="shared" si="11"/>
        <v>19449267</v>
      </c>
      <c r="AB28" s="81">
        <f t="shared" si="12"/>
        <v>127816966</v>
      </c>
      <c r="AC28" s="40">
        <f t="shared" si="13"/>
        <v>0.391209395195905</v>
      </c>
      <c r="AD28" s="80">
        <v>50652838</v>
      </c>
      <c r="AE28" s="81">
        <v>4268828</v>
      </c>
      <c r="AF28" s="81">
        <f t="shared" si="14"/>
        <v>54921666</v>
      </c>
      <c r="AG28" s="40">
        <f t="shared" si="15"/>
        <v>0.41619308623090917</v>
      </c>
      <c r="AH28" s="40">
        <f t="shared" si="16"/>
        <v>0.3795580600195194</v>
      </c>
      <c r="AI28" s="12">
        <v>271735254</v>
      </c>
      <c r="AJ28" s="12">
        <v>257730067</v>
      </c>
      <c r="AK28" s="12">
        <v>113094334</v>
      </c>
      <c r="AL28" s="12"/>
    </row>
    <row r="29" spans="1:38" s="13" customFormat="1" ht="12.75">
      <c r="A29" s="29" t="s">
        <v>96</v>
      </c>
      <c r="B29" s="63" t="s">
        <v>476</v>
      </c>
      <c r="C29" s="39" t="s">
        <v>477</v>
      </c>
      <c r="D29" s="80">
        <v>552768475</v>
      </c>
      <c r="E29" s="81">
        <v>229757317</v>
      </c>
      <c r="F29" s="82">
        <f t="shared" si="0"/>
        <v>782525792</v>
      </c>
      <c r="G29" s="80">
        <v>552768475</v>
      </c>
      <c r="H29" s="81">
        <v>229757317</v>
      </c>
      <c r="I29" s="83">
        <f t="shared" si="1"/>
        <v>782525792</v>
      </c>
      <c r="J29" s="80">
        <v>111982891</v>
      </c>
      <c r="K29" s="81">
        <v>16393680</v>
      </c>
      <c r="L29" s="81">
        <f t="shared" si="2"/>
        <v>128376571</v>
      </c>
      <c r="M29" s="40">
        <f t="shared" si="3"/>
        <v>0.16405410826382066</v>
      </c>
      <c r="N29" s="108">
        <v>118846938</v>
      </c>
      <c r="O29" s="109">
        <v>31482766</v>
      </c>
      <c r="P29" s="110">
        <f t="shared" si="4"/>
        <v>150329704</v>
      </c>
      <c r="Q29" s="40">
        <f t="shared" si="5"/>
        <v>0.19210830561352282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230829829</v>
      </c>
      <c r="AA29" s="81">
        <f t="shared" si="11"/>
        <v>47876446</v>
      </c>
      <c r="AB29" s="81">
        <f t="shared" si="12"/>
        <v>278706275</v>
      </c>
      <c r="AC29" s="40">
        <f t="shared" si="13"/>
        <v>0.3561624138773435</v>
      </c>
      <c r="AD29" s="80">
        <v>109077258</v>
      </c>
      <c r="AE29" s="81">
        <v>30694409</v>
      </c>
      <c r="AF29" s="81">
        <f t="shared" si="14"/>
        <v>139771667</v>
      </c>
      <c r="AG29" s="40">
        <f t="shared" si="15"/>
        <v>0.37496504442239625</v>
      </c>
      <c r="AH29" s="40">
        <f t="shared" si="16"/>
        <v>0.07553774829057458</v>
      </c>
      <c r="AI29" s="12">
        <v>671752596</v>
      </c>
      <c r="AJ29" s="12">
        <v>671752596</v>
      </c>
      <c r="AK29" s="12">
        <v>251883742</v>
      </c>
      <c r="AL29" s="12"/>
    </row>
    <row r="30" spans="1:38" s="13" customFormat="1" ht="12.75">
      <c r="A30" s="29" t="s">
        <v>96</v>
      </c>
      <c r="B30" s="63" t="s">
        <v>478</v>
      </c>
      <c r="C30" s="39" t="s">
        <v>479</v>
      </c>
      <c r="D30" s="80">
        <v>667659000</v>
      </c>
      <c r="E30" s="81">
        <v>397913000</v>
      </c>
      <c r="F30" s="82">
        <f t="shared" si="0"/>
        <v>1065572000</v>
      </c>
      <c r="G30" s="80">
        <v>667659000</v>
      </c>
      <c r="H30" s="81">
        <v>397913000</v>
      </c>
      <c r="I30" s="83">
        <f t="shared" si="1"/>
        <v>1065572000</v>
      </c>
      <c r="J30" s="80">
        <v>115743369</v>
      </c>
      <c r="K30" s="81">
        <v>49029752</v>
      </c>
      <c r="L30" s="81">
        <f t="shared" si="2"/>
        <v>164773121</v>
      </c>
      <c r="M30" s="40">
        <f t="shared" si="3"/>
        <v>0.15463349356026623</v>
      </c>
      <c r="N30" s="108">
        <v>87336268</v>
      </c>
      <c r="O30" s="109">
        <v>74309904</v>
      </c>
      <c r="P30" s="110">
        <f t="shared" si="4"/>
        <v>161646172</v>
      </c>
      <c r="Q30" s="40">
        <f t="shared" si="5"/>
        <v>0.15169896731520724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203079637</v>
      </c>
      <c r="AA30" s="81">
        <f t="shared" si="11"/>
        <v>123339656</v>
      </c>
      <c r="AB30" s="81">
        <f t="shared" si="12"/>
        <v>326419293</v>
      </c>
      <c r="AC30" s="40">
        <f t="shared" si="13"/>
        <v>0.30633246087547344</v>
      </c>
      <c r="AD30" s="80">
        <v>126473090</v>
      </c>
      <c r="AE30" s="81">
        <v>4570842</v>
      </c>
      <c r="AF30" s="81">
        <f t="shared" si="14"/>
        <v>131043932</v>
      </c>
      <c r="AG30" s="40">
        <f t="shared" si="15"/>
        <v>0.22845783301718778</v>
      </c>
      <c r="AH30" s="40">
        <f t="shared" si="16"/>
        <v>0.23352657031078716</v>
      </c>
      <c r="AI30" s="12">
        <v>897266000</v>
      </c>
      <c r="AJ30" s="12">
        <v>1226754127</v>
      </c>
      <c r="AK30" s="12">
        <v>204987446</v>
      </c>
      <c r="AL30" s="12"/>
    </row>
    <row r="31" spans="1:38" s="13" customFormat="1" ht="12.75">
      <c r="A31" s="29" t="s">
        <v>115</v>
      </c>
      <c r="B31" s="63" t="s">
        <v>480</v>
      </c>
      <c r="C31" s="39" t="s">
        <v>481</v>
      </c>
      <c r="D31" s="80">
        <v>188059218</v>
      </c>
      <c r="E31" s="81">
        <v>61710000</v>
      </c>
      <c r="F31" s="83">
        <f t="shared" si="0"/>
        <v>249769218</v>
      </c>
      <c r="G31" s="80">
        <v>188059218</v>
      </c>
      <c r="H31" s="81">
        <v>61710000</v>
      </c>
      <c r="I31" s="83">
        <f t="shared" si="1"/>
        <v>249769218</v>
      </c>
      <c r="J31" s="80">
        <v>28242247</v>
      </c>
      <c r="K31" s="81">
        <v>4911048</v>
      </c>
      <c r="L31" s="81">
        <f t="shared" si="2"/>
        <v>33153295</v>
      </c>
      <c r="M31" s="40">
        <f t="shared" si="3"/>
        <v>0.1327357120523955</v>
      </c>
      <c r="N31" s="108">
        <v>49962599</v>
      </c>
      <c r="O31" s="109">
        <v>10132099</v>
      </c>
      <c r="P31" s="110">
        <f t="shared" si="4"/>
        <v>60094698</v>
      </c>
      <c r="Q31" s="40">
        <f t="shared" si="5"/>
        <v>0.24060089742523835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78204846</v>
      </c>
      <c r="AA31" s="81">
        <f t="shared" si="11"/>
        <v>15043147</v>
      </c>
      <c r="AB31" s="81">
        <f t="shared" si="12"/>
        <v>93247993</v>
      </c>
      <c r="AC31" s="40">
        <f t="shared" si="13"/>
        <v>0.37333660947763386</v>
      </c>
      <c r="AD31" s="80">
        <v>28193246</v>
      </c>
      <c r="AE31" s="81">
        <v>11501964</v>
      </c>
      <c r="AF31" s="81">
        <f t="shared" si="14"/>
        <v>39695210</v>
      </c>
      <c r="AG31" s="40">
        <f t="shared" si="15"/>
        <v>0.3585971106520413</v>
      </c>
      <c r="AH31" s="40">
        <f t="shared" si="16"/>
        <v>0.5139030124793393</v>
      </c>
      <c r="AI31" s="12">
        <v>217785815</v>
      </c>
      <c r="AJ31" s="12">
        <v>219637817</v>
      </c>
      <c r="AK31" s="12">
        <v>78097364</v>
      </c>
      <c r="AL31" s="12"/>
    </row>
    <row r="32" spans="1:38" s="59" customFormat="1" ht="12.75">
      <c r="A32" s="64"/>
      <c r="B32" s="65" t="s">
        <v>482</v>
      </c>
      <c r="C32" s="32"/>
      <c r="D32" s="84">
        <f>SUM(D26:D31)</f>
        <v>3823024579</v>
      </c>
      <c r="E32" s="85">
        <f>SUM(E26:E31)</f>
        <v>1393274278</v>
      </c>
      <c r="F32" s="86">
        <f t="shared" si="0"/>
        <v>5216298857</v>
      </c>
      <c r="G32" s="84">
        <f>SUM(G26:G31)</f>
        <v>3823024579</v>
      </c>
      <c r="H32" s="85">
        <f>SUM(H26:H31)</f>
        <v>1393274278</v>
      </c>
      <c r="I32" s="93">
        <f t="shared" si="1"/>
        <v>5216298857</v>
      </c>
      <c r="J32" s="84">
        <f>SUM(J26:J31)</f>
        <v>751923768</v>
      </c>
      <c r="K32" s="95">
        <f>SUM(K26:K31)</f>
        <v>105695906</v>
      </c>
      <c r="L32" s="85">
        <f t="shared" si="2"/>
        <v>857619674</v>
      </c>
      <c r="M32" s="44">
        <f t="shared" si="3"/>
        <v>0.1644115296134</v>
      </c>
      <c r="N32" s="114">
        <f>SUM(N26:N31)</f>
        <v>846686571</v>
      </c>
      <c r="O32" s="115">
        <f>SUM(O26:O31)</f>
        <v>214225694</v>
      </c>
      <c r="P32" s="116">
        <f t="shared" si="4"/>
        <v>1060912265</v>
      </c>
      <c r="Q32" s="44">
        <f t="shared" si="5"/>
        <v>0.2033841031896229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4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1598610339</v>
      </c>
      <c r="AA32" s="85">
        <f t="shared" si="11"/>
        <v>319921600</v>
      </c>
      <c r="AB32" s="85">
        <f t="shared" si="12"/>
        <v>1918531939</v>
      </c>
      <c r="AC32" s="44">
        <f t="shared" si="13"/>
        <v>0.3677956328030229</v>
      </c>
      <c r="AD32" s="84">
        <f>SUM(AD26:AD31)</f>
        <v>853208713</v>
      </c>
      <c r="AE32" s="85">
        <f>SUM(AE26:AE31)</f>
        <v>129345549</v>
      </c>
      <c r="AF32" s="85">
        <f t="shared" si="14"/>
        <v>982554262</v>
      </c>
      <c r="AG32" s="44">
        <f t="shared" si="15"/>
        <v>0.3581756133634053</v>
      </c>
      <c r="AH32" s="44">
        <f t="shared" si="16"/>
        <v>0.07974928818740401</v>
      </c>
      <c r="AI32" s="66">
        <f>SUM(AI26:AI31)</f>
        <v>4737321260</v>
      </c>
      <c r="AJ32" s="66">
        <f>SUM(AJ26:AJ31)</f>
        <v>5106104546</v>
      </c>
      <c r="AK32" s="66">
        <f>SUM(AK26:AK31)</f>
        <v>1696792948</v>
      </c>
      <c r="AL32" s="66"/>
    </row>
    <row r="33" spans="1:38" s="59" customFormat="1" ht="12.75">
      <c r="A33" s="64"/>
      <c r="B33" s="65" t="s">
        <v>483</v>
      </c>
      <c r="C33" s="32"/>
      <c r="D33" s="84">
        <f>SUM(D9:D16,D18:D24,D26:D31)</f>
        <v>12973206776</v>
      </c>
      <c r="E33" s="85">
        <f>SUM(E9:E16,E18:E24,E26:E31)</f>
        <v>2981370184</v>
      </c>
      <c r="F33" s="93">
        <f t="shared" si="0"/>
        <v>15954576960</v>
      </c>
      <c r="G33" s="84">
        <f>SUM(G9:G16,G18:G24,G26:G31)</f>
        <v>13044348475</v>
      </c>
      <c r="H33" s="85">
        <f>SUM(H9:H16,H18:H24,H26:H31)</f>
        <v>3050957033</v>
      </c>
      <c r="I33" s="86">
        <f t="shared" si="1"/>
        <v>16095305508</v>
      </c>
      <c r="J33" s="84">
        <f>SUM(J9:J16,J18:J24,J26:J31)</f>
        <v>2354895494</v>
      </c>
      <c r="K33" s="85">
        <f>SUM(K9:K16,K18:K24,K26:K31)</f>
        <v>236649011</v>
      </c>
      <c r="L33" s="85">
        <f t="shared" si="2"/>
        <v>2591544505</v>
      </c>
      <c r="M33" s="44">
        <f t="shared" si="3"/>
        <v>0.16243266816145027</v>
      </c>
      <c r="N33" s="114">
        <f>SUM(N9:N16,N18:N24,N26:N31)</f>
        <v>2630248440</v>
      </c>
      <c r="O33" s="115">
        <f>SUM(O9:O16,O18:O24,O26:O31)</f>
        <v>499017394</v>
      </c>
      <c r="P33" s="116">
        <f t="shared" si="4"/>
        <v>3129265834</v>
      </c>
      <c r="Q33" s="44">
        <f t="shared" si="5"/>
        <v>0.196135932769978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4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4985143934</v>
      </c>
      <c r="AA33" s="85">
        <f t="shared" si="11"/>
        <v>735666405</v>
      </c>
      <c r="AB33" s="85">
        <f t="shared" si="12"/>
        <v>5720810339</v>
      </c>
      <c r="AC33" s="44">
        <f t="shared" si="13"/>
        <v>0.3585686009314283</v>
      </c>
      <c r="AD33" s="84">
        <f>SUM(AD9:AD16,AD18:AD24,AD26:AD31)</f>
        <v>2415462756</v>
      </c>
      <c r="AE33" s="85">
        <f>SUM(AE9:AE16,AE18:AE24,AE26:AE31)</f>
        <v>337616618</v>
      </c>
      <c r="AF33" s="85">
        <f t="shared" si="14"/>
        <v>2753079374</v>
      </c>
      <c r="AG33" s="44">
        <f t="shared" si="15"/>
        <v>0.3558191102390848</v>
      </c>
      <c r="AH33" s="44">
        <f t="shared" si="16"/>
        <v>0.13664206835178594</v>
      </c>
      <c r="AI33" s="66">
        <f>SUM(AI9:AI16,AI18:AI24,AI26:AI31)</f>
        <v>13972463600</v>
      </c>
      <c r="AJ33" s="66">
        <f>SUM(AJ9:AJ16,AJ18:AJ24,AJ26:AJ31)</f>
        <v>14287782351</v>
      </c>
      <c r="AK33" s="66">
        <f>SUM(AK9:AK16,AK18:AK24,AK26:AK31)</f>
        <v>4971669566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2014-02-10T08:22:12Z</cp:lastPrinted>
  <dcterms:created xsi:type="dcterms:W3CDTF">2014-02-03T07:54:18Z</dcterms:created>
  <dcterms:modified xsi:type="dcterms:W3CDTF">2014-02-10T08:22:15Z</dcterms:modified>
  <cp:category/>
  <cp:version/>
  <cp:contentType/>
  <cp:contentStatus/>
</cp:coreProperties>
</file>